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n.conville\Downloads\OneDrive_1_9-5-2023\"/>
    </mc:Choice>
  </mc:AlternateContent>
  <xr:revisionPtr revIDLastSave="0" documentId="13_ncr:1_{8D9D2D0F-97C2-46D4-B86E-E293A243C88B}" xr6:coauthVersionLast="47" xr6:coauthVersionMax="47" xr10:uidLastSave="{00000000-0000-0000-0000-000000000000}"/>
  <bookViews>
    <workbookView xWindow="-14010" yWindow="-16320" windowWidth="29040" windowHeight="15840" xr2:uid="{00000000-000D-0000-FFFF-FFFF00000000}"/>
  </bookViews>
  <sheets>
    <sheet name="Data Sources" sheetId="1" r:id="rId1"/>
    <sheet name="Summary" sheetId="17" r:id="rId2"/>
    <sheet name="Housing Problems" sheetId="22" r:id="rId3"/>
    <sheet name="Housing Problems (Cost Burden)" sheetId="19" state="hidden" r:id="rId4"/>
    <sheet name="Housing Problems (Facilities)" sheetId="20" state="hidden" r:id="rId5"/>
    <sheet name="Housing Problems (Overcrowd)" sheetId="21" state="hidden" r:id="rId6"/>
    <sheet name="Housing Problems v1" sheetId="16" state="hidden" r:id="rId7"/>
    <sheet name="Population Growth" sheetId="13" r:id="rId8"/>
    <sheet name="Employment Growth" sheetId="2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3" l="1"/>
  <c r="G2" i="22"/>
  <c r="M2" i="13"/>
  <c r="E2" i="17" s="1"/>
  <c r="M3" i="13"/>
  <c r="E3" i="17" s="1"/>
  <c r="M4" i="13"/>
  <c r="E4" i="17" s="1"/>
  <c r="M5" i="13"/>
  <c r="E5" i="17" s="1"/>
  <c r="M6" i="13"/>
  <c r="E6" i="17" s="1"/>
  <c r="M7" i="13"/>
  <c r="E7" i="17" s="1"/>
  <c r="M8" i="13"/>
  <c r="E8" i="17" s="1"/>
  <c r="M9" i="13"/>
  <c r="E9" i="17" s="1"/>
  <c r="M10" i="13"/>
  <c r="E10" i="17" s="1"/>
  <c r="M11" i="13"/>
  <c r="E11" i="17" s="1"/>
  <c r="M12" i="13"/>
  <c r="E12" i="17" s="1"/>
  <c r="M13" i="13"/>
  <c r="E13" i="17" s="1"/>
  <c r="M14" i="13"/>
  <c r="E14" i="17" s="1"/>
  <c r="M15" i="13"/>
  <c r="E15" i="17" s="1"/>
  <c r="M16" i="13"/>
  <c r="E16" i="17" s="1"/>
  <c r="M17" i="13"/>
  <c r="E17" i="17" s="1"/>
  <c r="M18" i="13"/>
  <c r="E18" i="17" s="1"/>
  <c r="M19" i="13"/>
  <c r="E19" i="17" s="1"/>
  <c r="M20" i="13"/>
  <c r="E20" i="17" s="1"/>
  <c r="M21" i="13"/>
  <c r="E21" i="17" s="1"/>
  <c r="M22" i="13"/>
  <c r="E22" i="17" s="1"/>
  <c r="M23" i="13"/>
  <c r="E23" i="17" s="1"/>
  <c r="M24" i="13"/>
  <c r="E24" i="17" s="1"/>
  <c r="M25" i="13"/>
  <c r="E25" i="17" s="1"/>
  <c r="M26" i="13"/>
  <c r="E26" i="17" s="1"/>
  <c r="M27" i="13"/>
  <c r="E27" i="17" s="1"/>
  <c r="M28" i="13"/>
  <c r="E28" i="17" s="1"/>
  <c r="M29" i="13"/>
  <c r="E29" i="17" s="1"/>
  <c r="M30" i="13"/>
  <c r="E30" i="17" s="1"/>
  <c r="M31" i="13"/>
  <c r="E31" i="17" s="1"/>
  <c r="M32" i="13"/>
  <c r="E32" i="17" s="1"/>
  <c r="M33" i="13"/>
  <c r="E33" i="17" s="1"/>
  <c r="M34" i="13"/>
  <c r="E34" i="17" s="1"/>
  <c r="M35" i="13"/>
  <c r="E35" i="17" s="1"/>
  <c r="M36" i="13"/>
  <c r="E36" i="17" s="1"/>
  <c r="M37" i="13"/>
  <c r="E37" i="17" s="1"/>
  <c r="M38" i="13"/>
  <c r="E38" i="17" s="1"/>
  <c r="M39" i="13"/>
  <c r="E39" i="17" s="1"/>
  <c r="M40" i="13"/>
  <c r="E40" i="17" s="1"/>
  <c r="M41" i="13"/>
  <c r="E41" i="17" s="1"/>
  <c r="M42" i="13"/>
  <c r="E42" i="17" s="1"/>
  <c r="M43" i="13"/>
  <c r="E43" i="17" s="1"/>
  <c r="M44" i="13"/>
  <c r="E44" i="17" s="1"/>
  <c r="M45" i="13"/>
  <c r="E45" i="17" s="1"/>
  <c r="M46" i="13"/>
  <c r="E46" i="17" s="1"/>
  <c r="M47" i="13"/>
  <c r="E47" i="17" s="1"/>
  <c r="M48" i="13"/>
  <c r="E48" i="17" s="1"/>
  <c r="M49" i="13"/>
  <c r="E49" i="17" s="1"/>
  <c r="M50" i="13"/>
  <c r="E50" i="17" s="1"/>
  <c r="M51" i="13"/>
  <c r="E51" i="17" s="1"/>
  <c r="M52" i="13"/>
  <c r="E52" i="17" s="1"/>
  <c r="M53" i="13"/>
  <c r="E53" i="17" s="1"/>
  <c r="M54" i="13"/>
  <c r="E54" i="17" s="1"/>
  <c r="M55" i="13"/>
  <c r="E55" i="17" s="1"/>
  <c r="M56" i="13"/>
  <c r="E56" i="17" s="1"/>
  <c r="M57" i="13"/>
  <c r="E57" i="17" s="1"/>
  <c r="M58" i="13"/>
  <c r="E58" i="17" s="1"/>
  <c r="M59" i="13"/>
  <c r="E59" i="17" s="1"/>
  <c r="M60" i="13"/>
  <c r="E60" i="17" s="1"/>
  <c r="M61" i="13"/>
  <c r="E61" i="17" s="1"/>
  <c r="M62" i="13"/>
  <c r="E62" i="17" s="1"/>
  <c r="M63" i="13"/>
  <c r="E63" i="17" s="1"/>
  <c r="M64" i="13"/>
  <c r="E64" i="17" s="1"/>
  <c r="M65" i="13"/>
  <c r="E65" i="17" s="1"/>
  <c r="M66" i="13"/>
  <c r="E66" i="17" s="1"/>
  <c r="M67" i="13"/>
  <c r="E67" i="17" s="1"/>
  <c r="M68" i="13"/>
  <c r="E68" i="17" s="1"/>
  <c r="M69" i="13"/>
  <c r="E69" i="17" s="1"/>
  <c r="M70" i="13"/>
  <c r="E70" i="17" s="1"/>
  <c r="M71" i="13"/>
  <c r="E71" i="17" s="1"/>
  <c r="M72" i="13"/>
  <c r="E72" i="17" s="1"/>
  <c r="M73" i="13"/>
  <c r="E73" i="17" s="1"/>
  <c r="M74" i="13"/>
  <c r="E74" i="17" s="1"/>
  <c r="M75" i="13"/>
  <c r="E75" i="17" s="1"/>
  <c r="M76" i="13"/>
  <c r="E76" i="17" s="1"/>
  <c r="M77" i="13"/>
  <c r="E77" i="17" s="1"/>
  <c r="M78" i="13"/>
  <c r="E78" i="17" s="1"/>
  <c r="M79" i="13"/>
  <c r="E79" i="17" s="1"/>
  <c r="M80" i="13"/>
  <c r="E80" i="17" s="1"/>
  <c r="M81" i="13"/>
  <c r="E81" i="17" s="1"/>
  <c r="M82" i="13"/>
  <c r="E82" i="17" s="1"/>
  <c r="M83" i="13"/>
  <c r="E83" i="17" s="1"/>
  <c r="M84" i="13"/>
  <c r="E84" i="17" s="1"/>
  <c r="M85" i="13"/>
  <c r="E85" i="17" s="1"/>
  <c r="M86" i="13"/>
  <c r="E86" i="17" s="1"/>
  <c r="M87" i="13"/>
  <c r="E87" i="17" s="1"/>
  <c r="M88" i="13"/>
  <c r="E88" i="17" s="1"/>
  <c r="M89" i="13"/>
  <c r="E89" i="17" s="1"/>
  <c r="M90" i="13"/>
  <c r="E90" i="17" s="1"/>
  <c r="M91" i="13"/>
  <c r="E91" i="17" s="1"/>
  <c r="M92" i="13"/>
  <c r="E92" i="17" s="1"/>
  <c r="M93" i="13"/>
  <c r="E93" i="17" s="1"/>
  <c r="M94" i="13"/>
  <c r="E94" i="17" s="1"/>
  <c r="M95" i="13"/>
  <c r="E95" i="17" s="1"/>
  <c r="M96" i="13"/>
  <c r="E96" i="17" s="1"/>
  <c r="M97" i="13"/>
  <c r="E97" i="17" s="1"/>
  <c r="M98" i="13"/>
  <c r="E98" i="17" s="1"/>
  <c r="M99" i="13"/>
  <c r="E99" i="17" s="1"/>
  <c r="M100" i="13"/>
  <c r="E100" i="17" s="1"/>
  <c r="M101" i="13"/>
  <c r="E101" i="17" s="1"/>
  <c r="M102" i="13"/>
  <c r="E102" i="17" s="1"/>
  <c r="M103" i="13"/>
  <c r="E103" i="17" s="1"/>
  <c r="M104" i="13"/>
  <c r="E104" i="17" s="1"/>
  <c r="M105" i="13"/>
  <c r="E105" i="17" s="1"/>
  <c r="M106" i="13"/>
  <c r="E106" i="17" s="1"/>
  <c r="M107" i="13"/>
  <c r="E107" i="17" s="1"/>
  <c r="M108" i="13"/>
  <c r="E108" i="17" s="1"/>
  <c r="M109" i="13"/>
  <c r="E109" i="17" s="1"/>
  <c r="M110" i="13"/>
  <c r="E110" i="17" s="1"/>
  <c r="M111" i="13"/>
  <c r="E111" i="17" s="1"/>
  <c r="M112" i="13"/>
  <c r="E112" i="17" s="1"/>
  <c r="M113" i="13"/>
  <c r="E113" i="17" s="1"/>
  <c r="M114" i="13"/>
  <c r="E114" i="17" s="1"/>
  <c r="M115" i="13"/>
  <c r="E115" i="17" s="1"/>
  <c r="M116" i="13"/>
  <c r="E116" i="17" s="1"/>
  <c r="M117" i="13"/>
  <c r="E117" i="17" s="1"/>
  <c r="M118" i="13"/>
  <c r="E118" i="17" s="1"/>
  <c r="M119" i="13"/>
  <c r="E119" i="17" s="1"/>
  <c r="M120" i="13"/>
  <c r="E120" i="17" s="1"/>
  <c r="M121" i="13"/>
  <c r="E121" i="17" s="1"/>
  <c r="M122" i="13"/>
  <c r="E122" i="17" s="1"/>
  <c r="M123" i="13"/>
  <c r="E123" i="17" s="1"/>
  <c r="M124" i="13"/>
  <c r="E124" i="17" s="1"/>
  <c r="M125" i="13"/>
  <c r="E125" i="17" s="1"/>
  <c r="M126" i="13"/>
  <c r="E126" i="17" s="1"/>
  <c r="M127" i="13"/>
  <c r="E127" i="17" s="1"/>
  <c r="M128" i="13"/>
  <c r="E128" i="17" s="1"/>
  <c r="M129" i="13"/>
  <c r="E129" i="17" s="1"/>
  <c r="M130" i="13"/>
  <c r="E130" i="17" s="1"/>
  <c r="M131" i="13"/>
  <c r="E131" i="17" s="1"/>
  <c r="M132" i="13"/>
  <c r="E132" i="17" s="1"/>
  <c r="M133" i="13"/>
  <c r="E133" i="17" s="1"/>
  <c r="M134" i="13"/>
  <c r="E134" i="17" s="1"/>
  <c r="M135" i="13"/>
  <c r="E135" i="17" s="1"/>
  <c r="M136" i="13"/>
  <c r="E136" i="17" s="1"/>
  <c r="M137" i="13"/>
  <c r="E137" i="17" s="1"/>
  <c r="M138" i="13"/>
  <c r="E138" i="17" s="1"/>
  <c r="M139" i="13"/>
  <c r="E139" i="17" s="1"/>
  <c r="M140" i="13"/>
  <c r="E140" i="17" s="1"/>
  <c r="M141" i="13"/>
  <c r="E141" i="17" s="1"/>
  <c r="M142" i="13"/>
  <c r="E142" i="17" s="1"/>
  <c r="M143" i="13"/>
  <c r="E143" i="17" s="1"/>
  <c r="M144" i="13"/>
  <c r="E144" i="17" s="1"/>
  <c r="M145" i="13"/>
  <c r="E145" i="17" s="1"/>
  <c r="M146" i="13"/>
  <c r="E146" i="17" s="1"/>
  <c r="M147" i="13"/>
  <c r="E147" i="17" s="1"/>
  <c r="M148" i="13"/>
  <c r="E148" i="17" s="1"/>
  <c r="M149" i="13"/>
  <c r="E149" i="17" s="1"/>
  <c r="M150" i="13"/>
  <c r="E150" i="17" s="1"/>
  <c r="M151" i="13"/>
  <c r="E151" i="17" s="1"/>
  <c r="M152" i="13"/>
  <c r="E152" i="17" s="1"/>
  <c r="M153" i="13"/>
  <c r="E153" i="17" s="1"/>
  <c r="M154" i="13"/>
  <c r="E154" i="17" s="1"/>
  <c r="M155" i="13"/>
  <c r="E155" i="17" s="1"/>
  <c r="M156" i="13"/>
  <c r="E156" i="17" s="1"/>
  <c r="M157" i="13"/>
  <c r="E157" i="17" s="1"/>
  <c r="M158" i="13"/>
  <c r="E158" i="17" s="1"/>
  <c r="M159" i="13"/>
  <c r="E159" i="17" s="1"/>
  <c r="M160" i="13"/>
  <c r="E160" i="17" s="1"/>
  <c r="J3" i="13" l="1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J47" i="13"/>
  <c r="K47" i="13"/>
  <c r="J48" i="13"/>
  <c r="K48" i="13"/>
  <c r="J49" i="13"/>
  <c r="K49" i="13"/>
  <c r="J50" i="13"/>
  <c r="K50" i="13"/>
  <c r="J51" i="13"/>
  <c r="K51" i="13"/>
  <c r="J52" i="13"/>
  <c r="K52" i="13"/>
  <c r="J53" i="13"/>
  <c r="K53" i="13"/>
  <c r="J54" i="13"/>
  <c r="K54" i="13"/>
  <c r="J55" i="13"/>
  <c r="K55" i="13"/>
  <c r="J56" i="13"/>
  <c r="K56" i="13"/>
  <c r="J57" i="13"/>
  <c r="K57" i="13"/>
  <c r="J58" i="13"/>
  <c r="K58" i="13"/>
  <c r="J59" i="13"/>
  <c r="K59" i="13"/>
  <c r="J60" i="13"/>
  <c r="K60" i="13"/>
  <c r="J61" i="13"/>
  <c r="K61" i="13"/>
  <c r="J62" i="13"/>
  <c r="K62" i="13"/>
  <c r="J63" i="13"/>
  <c r="K63" i="13"/>
  <c r="J64" i="13"/>
  <c r="K64" i="13"/>
  <c r="J65" i="13"/>
  <c r="K65" i="13"/>
  <c r="J66" i="13"/>
  <c r="K66" i="13"/>
  <c r="J67" i="13"/>
  <c r="K67" i="13"/>
  <c r="J68" i="13"/>
  <c r="K68" i="13"/>
  <c r="J69" i="13"/>
  <c r="K69" i="13"/>
  <c r="J70" i="13"/>
  <c r="K70" i="13"/>
  <c r="J71" i="13"/>
  <c r="K71" i="13"/>
  <c r="J72" i="13"/>
  <c r="K72" i="13"/>
  <c r="J73" i="13"/>
  <c r="K73" i="13"/>
  <c r="J74" i="13"/>
  <c r="K74" i="13"/>
  <c r="J75" i="13"/>
  <c r="K75" i="13"/>
  <c r="J76" i="13"/>
  <c r="K76" i="13"/>
  <c r="J77" i="13"/>
  <c r="K77" i="13"/>
  <c r="J78" i="13"/>
  <c r="K78" i="13"/>
  <c r="J79" i="13"/>
  <c r="K79" i="13"/>
  <c r="J80" i="13"/>
  <c r="K80" i="13"/>
  <c r="J81" i="13"/>
  <c r="K81" i="13"/>
  <c r="J82" i="13"/>
  <c r="K82" i="13"/>
  <c r="J83" i="13"/>
  <c r="K83" i="13"/>
  <c r="J84" i="13"/>
  <c r="K84" i="13"/>
  <c r="J85" i="13"/>
  <c r="K85" i="13"/>
  <c r="J86" i="13"/>
  <c r="K86" i="13"/>
  <c r="J87" i="13"/>
  <c r="K87" i="13"/>
  <c r="J88" i="13"/>
  <c r="K88" i="13"/>
  <c r="J89" i="13"/>
  <c r="K89" i="13"/>
  <c r="J90" i="13"/>
  <c r="K90" i="13"/>
  <c r="J91" i="13"/>
  <c r="K91" i="13"/>
  <c r="J92" i="13"/>
  <c r="K92" i="13"/>
  <c r="J93" i="13"/>
  <c r="K93" i="13"/>
  <c r="J94" i="13"/>
  <c r="K94" i="13"/>
  <c r="J98" i="13"/>
  <c r="K98" i="13"/>
  <c r="J99" i="13"/>
  <c r="K99" i="13"/>
  <c r="J95" i="13"/>
  <c r="K95" i="13"/>
  <c r="J96" i="13"/>
  <c r="K96" i="13"/>
  <c r="J97" i="13"/>
  <c r="K97" i="13"/>
  <c r="J100" i="13"/>
  <c r="K100" i="13"/>
  <c r="J101" i="13"/>
  <c r="K101" i="13"/>
  <c r="J102" i="13"/>
  <c r="K102" i="13"/>
  <c r="J103" i="13"/>
  <c r="K103" i="13"/>
  <c r="J104" i="13"/>
  <c r="K104" i="13"/>
  <c r="J105" i="13"/>
  <c r="K105" i="13"/>
  <c r="J106" i="13"/>
  <c r="K106" i="13"/>
  <c r="J107" i="13"/>
  <c r="K107" i="13"/>
  <c r="J108" i="13"/>
  <c r="K108" i="13"/>
  <c r="J109" i="13"/>
  <c r="K109" i="13"/>
  <c r="J110" i="13"/>
  <c r="K110" i="13"/>
  <c r="J111" i="13"/>
  <c r="K111" i="13"/>
  <c r="J112" i="13"/>
  <c r="K112" i="13"/>
  <c r="J113" i="13"/>
  <c r="K113" i="13"/>
  <c r="J114" i="13"/>
  <c r="K114" i="13"/>
  <c r="J115" i="13"/>
  <c r="K115" i="13"/>
  <c r="J116" i="13"/>
  <c r="K116" i="13"/>
  <c r="J117" i="13"/>
  <c r="K117" i="13"/>
  <c r="J118" i="13"/>
  <c r="K118" i="13"/>
  <c r="J119" i="13"/>
  <c r="K119" i="13"/>
  <c r="J120" i="13"/>
  <c r="K120" i="13"/>
  <c r="J121" i="13"/>
  <c r="K121" i="13"/>
  <c r="J122" i="13"/>
  <c r="K122" i="13"/>
  <c r="J123" i="13"/>
  <c r="K123" i="13"/>
  <c r="J124" i="13"/>
  <c r="K124" i="13"/>
  <c r="J125" i="13"/>
  <c r="K125" i="13"/>
  <c r="J126" i="13"/>
  <c r="K126" i="13"/>
  <c r="J127" i="13"/>
  <c r="K127" i="13"/>
  <c r="J128" i="13"/>
  <c r="K128" i="13"/>
  <c r="J129" i="13"/>
  <c r="K129" i="13"/>
  <c r="J130" i="13"/>
  <c r="K130" i="13"/>
  <c r="J131" i="13"/>
  <c r="K131" i="13"/>
  <c r="J132" i="13"/>
  <c r="K132" i="13"/>
  <c r="J133" i="13"/>
  <c r="K133" i="13"/>
  <c r="J134" i="13"/>
  <c r="K134" i="13"/>
  <c r="J135" i="13"/>
  <c r="K135" i="13"/>
  <c r="J136" i="13"/>
  <c r="K136" i="13"/>
  <c r="J137" i="13"/>
  <c r="K137" i="13"/>
  <c r="J138" i="13"/>
  <c r="K138" i="13"/>
  <c r="J139" i="13"/>
  <c r="K139" i="13"/>
  <c r="J140" i="13"/>
  <c r="K140" i="13"/>
  <c r="J141" i="13"/>
  <c r="K141" i="13"/>
  <c r="J142" i="13"/>
  <c r="K142" i="13"/>
  <c r="J143" i="13"/>
  <c r="K143" i="13"/>
  <c r="J144" i="13"/>
  <c r="K144" i="13"/>
  <c r="J145" i="13"/>
  <c r="K145" i="13"/>
  <c r="J146" i="13"/>
  <c r="K146" i="13"/>
  <c r="J147" i="13"/>
  <c r="K147" i="13"/>
  <c r="J148" i="13"/>
  <c r="K148" i="13"/>
  <c r="J149" i="13"/>
  <c r="K149" i="13"/>
  <c r="J150" i="13"/>
  <c r="K150" i="13"/>
  <c r="J151" i="13"/>
  <c r="K151" i="13"/>
  <c r="J152" i="13"/>
  <c r="K152" i="13"/>
  <c r="J153" i="13"/>
  <c r="K153" i="13"/>
  <c r="J154" i="13"/>
  <c r="K154" i="13"/>
  <c r="J155" i="13"/>
  <c r="K155" i="13"/>
  <c r="J156" i="13"/>
  <c r="K156" i="13"/>
  <c r="J157" i="13"/>
  <c r="K157" i="13"/>
  <c r="J158" i="13"/>
  <c r="K158" i="13"/>
  <c r="J159" i="13"/>
  <c r="K159" i="13"/>
  <c r="J160" i="13"/>
  <c r="K160" i="13"/>
  <c r="J2" i="13"/>
  <c r="K2" i="13"/>
  <c r="I3" i="13"/>
  <c r="L3" i="13" s="1"/>
  <c r="D3" i="17" s="1"/>
  <c r="I4" i="13"/>
  <c r="L4" i="13" s="1"/>
  <c r="I5" i="13"/>
  <c r="L5" i="13" s="1"/>
  <c r="D5" i="17" s="1"/>
  <c r="I6" i="13"/>
  <c r="L6" i="13" s="1"/>
  <c r="D6" i="17" s="1"/>
  <c r="I7" i="13"/>
  <c r="L7" i="13" s="1"/>
  <c r="D7" i="17" s="1"/>
  <c r="I8" i="13"/>
  <c r="L8" i="13" s="1"/>
  <c r="I9" i="13"/>
  <c r="I10" i="13"/>
  <c r="L10" i="13" s="1"/>
  <c r="D10" i="17" s="1"/>
  <c r="I11" i="13"/>
  <c r="L11" i="13" s="1"/>
  <c r="D11" i="17" s="1"/>
  <c r="I12" i="13"/>
  <c r="L12" i="13" s="1"/>
  <c r="I13" i="13"/>
  <c r="L13" i="13" s="1"/>
  <c r="D13" i="17" s="1"/>
  <c r="I14" i="13"/>
  <c r="L14" i="13" s="1"/>
  <c r="I15" i="13"/>
  <c r="L15" i="13" s="1"/>
  <c r="D15" i="17" s="1"/>
  <c r="I16" i="13"/>
  <c r="L16" i="13" s="1"/>
  <c r="I17" i="13"/>
  <c r="I18" i="13"/>
  <c r="L18" i="13" s="1"/>
  <c r="I19" i="13"/>
  <c r="L19" i="13" s="1"/>
  <c r="I20" i="13"/>
  <c r="L20" i="13" s="1"/>
  <c r="D20" i="17" s="1"/>
  <c r="I21" i="13"/>
  <c r="L21" i="13" s="1"/>
  <c r="I22" i="13"/>
  <c r="L22" i="13" s="1"/>
  <c r="D22" i="17" s="1"/>
  <c r="I23" i="13"/>
  <c r="L23" i="13" s="1"/>
  <c r="I24" i="13"/>
  <c r="L24" i="13" s="1"/>
  <c r="I25" i="13"/>
  <c r="L25" i="13" s="1"/>
  <c r="D25" i="17" s="1"/>
  <c r="I26" i="13"/>
  <c r="L26" i="13" s="1"/>
  <c r="I27" i="13"/>
  <c r="L27" i="13" s="1"/>
  <c r="D27" i="17" s="1"/>
  <c r="I28" i="13"/>
  <c r="L28" i="13" s="1"/>
  <c r="D28" i="17" s="1"/>
  <c r="I29" i="13"/>
  <c r="L29" i="13" s="1"/>
  <c r="I30" i="13"/>
  <c r="L30" i="13" s="1"/>
  <c r="I31" i="13"/>
  <c r="L31" i="13" s="1"/>
  <c r="D31" i="17" s="1"/>
  <c r="I32" i="13"/>
  <c r="L32" i="13" s="1"/>
  <c r="I33" i="13"/>
  <c r="L33" i="13" s="1"/>
  <c r="D33" i="17" s="1"/>
  <c r="I34" i="13"/>
  <c r="L34" i="13" s="1"/>
  <c r="I35" i="13"/>
  <c r="L35" i="13" s="1"/>
  <c r="I36" i="13"/>
  <c r="L36" i="13" s="1"/>
  <c r="I37" i="13"/>
  <c r="L37" i="13" s="1"/>
  <c r="I38" i="13"/>
  <c r="L38" i="13" s="1"/>
  <c r="I39" i="13"/>
  <c r="L39" i="13" s="1"/>
  <c r="I40" i="13"/>
  <c r="L40" i="13" s="1"/>
  <c r="D40" i="17" s="1"/>
  <c r="I41" i="13"/>
  <c r="L41" i="13" s="1"/>
  <c r="D41" i="17" s="1"/>
  <c r="I42" i="13"/>
  <c r="L42" i="13" s="1"/>
  <c r="D42" i="17" s="1"/>
  <c r="I43" i="13"/>
  <c r="L43" i="13" s="1"/>
  <c r="I44" i="13"/>
  <c r="L44" i="13" s="1"/>
  <c r="I45" i="13"/>
  <c r="L45" i="13" s="1"/>
  <c r="I46" i="13"/>
  <c r="L46" i="13" s="1"/>
  <c r="D46" i="17" s="1"/>
  <c r="I47" i="13"/>
  <c r="L47" i="13" s="1"/>
  <c r="D47" i="17" s="1"/>
  <c r="I48" i="13"/>
  <c r="L48" i="13" s="1"/>
  <c r="D48" i="17" s="1"/>
  <c r="I49" i="13"/>
  <c r="I50" i="13"/>
  <c r="L50" i="13" s="1"/>
  <c r="D50" i="17" s="1"/>
  <c r="I51" i="13"/>
  <c r="L51" i="13" s="1"/>
  <c r="D51" i="17" s="1"/>
  <c r="I52" i="13"/>
  <c r="L52" i="13" s="1"/>
  <c r="I53" i="13"/>
  <c r="L53" i="13" s="1"/>
  <c r="D53" i="17" s="1"/>
  <c r="I54" i="13"/>
  <c r="L54" i="13" s="1"/>
  <c r="I55" i="13"/>
  <c r="L55" i="13" s="1"/>
  <c r="D55" i="17" s="1"/>
  <c r="I56" i="13"/>
  <c r="L56" i="13" s="1"/>
  <c r="I57" i="13"/>
  <c r="I58" i="13"/>
  <c r="L58" i="13" s="1"/>
  <c r="I59" i="13"/>
  <c r="L59" i="13" s="1"/>
  <c r="I60" i="13"/>
  <c r="L60" i="13" s="1"/>
  <c r="I61" i="13"/>
  <c r="L61" i="13" s="1"/>
  <c r="I62" i="13"/>
  <c r="L62" i="13" s="1"/>
  <c r="I63" i="13"/>
  <c r="L63" i="13" s="1"/>
  <c r="D63" i="17" s="1"/>
  <c r="I64" i="13"/>
  <c r="L64" i="13" s="1"/>
  <c r="I65" i="13"/>
  <c r="I66" i="13"/>
  <c r="L66" i="13" s="1"/>
  <c r="I67" i="13"/>
  <c r="L67" i="13" s="1"/>
  <c r="I68" i="13"/>
  <c r="L68" i="13" s="1"/>
  <c r="I69" i="13"/>
  <c r="L69" i="13" s="1"/>
  <c r="I70" i="13"/>
  <c r="L70" i="13" s="1"/>
  <c r="I71" i="13"/>
  <c r="L71" i="13" s="1"/>
  <c r="D71" i="17" s="1"/>
  <c r="I72" i="13"/>
  <c r="L72" i="13" s="1"/>
  <c r="I73" i="13"/>
  <c r="I74" i="13"/>
  <c r="L74" i="13" s="1"/>
  <c r="I75" i="13"/>
  <c r="L75" i="13" s="1"/>
  <c r="D75" i="17" s="1"/>
  <c r="I76" i="13"/>
  <c r="L76" i="13" s="1"/>
  <c r="I77" i="13"/>
  <c r="L77" i="13" s="1"/>
  <c r="I78" i="13"/>
  <c r="L78" i="13" s="1"/>
  <c r="D78" i="17" s="1"/>
  <c r="I79" i="13"/>
  <c r="L79" i="13" s="1"/>
  <c r="I80" i="13"/>
  <c r="L80" i="13" s="1"/>
  <c r="I81" i="13"/>
  <c r="L81" i="13" s="1"/>
  <c r="D81" i="17" s="1"/>
  <c r="I82" i="13"/>
  <c r="L82" i="13" s="1"/>
  <c r="D82" i="17" s="1"/>
  <c r="I83" i="13"/>
  <c r="L83" i="13" s="1"/>
  <c r="I84" i="13"/>
  <c r="L84" i="13" s="1"/>
  <c r="D84" i="17" s="1"/>
  <c r="I85" i="13"/>
  <c r="L85" i="13" s="1"/>
  <c r="D85" i="17" s="1"/>
  <c r="I86" i="13"/>
  <c r="L86" i="13" s="1"/>
  <c r="I87" i="13"/>
  <c r="L87" i="13" s="1"/>
  <c r="I88" i="13"/>
  <c r="L88" i="13" s="1"/>
  <c r="I89" i="13"/>
  <c r="I90" i="13"/>
  <c r="L90" i="13" s="1"/>
  <c r="I91" i="13"/>
  <c r="L91" i="13" s="1"/>
  <c r="D91" i="17" s="1"/>
  <c r="I92" i="13"/>
  <c r="L92" i="13" s="1"/>
  <c r="I93" i="13"/>
  <c r="L93" i="13" s="1"/>
  <c r="I94" i="13"/>
  <c r="L94" i="13" s="1"/>
  <c r="I98" i="13"/>
  <c r="L98" i="13" s="1"/>
  <c r="D98" i="17" s="1"/>
  <c r="I99" i="13"/>
  <c r="L99" i="13" s="1"/>
  <c r="D99" i="17" s="1"/>
  <c r="I95" i="13"/>
  <c r="L95" i="13" s="1"/>
  <c r="D95" i="17" s="1"/>
  <c r="I96" i="13"/>
  <c r="L96" i="13" s="1"/>
  <c r="I97" i="13"/>
  <c r="L97" i="13" s="1"/>
  <c r="D97" i="17" s="1"/>
  <c r="I100" i="13"/>
  <c r="L100" i="13" s="1"/>
  <c r="D100" i="17" s="1"/>
  <c r="I101" i="13"/>
  <c r="L101" i="13" s="1"/>
  <c r="D101" i="17" s="1"/>
  <c r="I102" i="13"/>
  <c r="L102" i="13" s="1"/>
  <c r="D102" i="17" s="1"/>
  <c r="I103" i="13"/>
  <c r="L103" i="13" s="1"/>
  <c r="I104" i="13"/>
  <c r="L104" i="13" s="1"/>
  <c r="D104" i="17" s="1"/>
  <c r="I105" i="13"/>
  <c r="I106" i="13"/>
  <c r="L106" i="13" s="1"/>
  <c r="I107" i="13"/>
  <c r="L107" i="13" s="1"/>
  <c r="I108" i="13"/>
  <c r="L108" i="13" s="1"/>
  <c r="I109" i="13"/>
  <c r="L109" i="13" s="1"/>
  <c r="I110" i="13"/>
  <c r="L110" i="13" s="1"/>
  <c r="I111" i="13"/>
  <c r="L111" i="13" s="1"/>
  <c r="I112" i="13"/>
  <c r="L112" i="13" s="1"/>
  <c r="I113" i="13"/>
  <c r="I114" i="13"/>
  <c r="L114" i="13" s="1"/>
  <c r="I115" i="13"/>
  <c r="L115" i="13" s="1"/>
  <c r="I116" i="13"/>
  <c r="L116" i="13" s="1"/>
  <c r="I117" i="13"/>
  <c r="L117" i="13" s="1"/>
  <c r="D117" i="17" s="1"/>
  <c r="I118" i="13"/>
  <c r="L118" i="13" s="1"/>
  <c r="I119" i="13"/>
  <c r="L119" i="13" s="1"/>
  <c r="D119" i="17" s="1"/>
  <c r="I120" i="13"/>
  <c r="L120" i="13" s="1"/>
  <c r="I121" i="13"/>
  <c r="L121" i="13" s="1"/>
  <c r="D121" i="17" s="1"/>
  <c r="I122" i="13"/>
  <c r="L122" i="13" s="1"/>
  <c r="I123" i="13"/>
  <c r="L123" i="13" s="1"/>
  <c r="I124" i="13"/>
  <c r="L124" i="13" s="1"/>
  <c r="D124" i="17" s="1"/>
  <c r="I125" i="13"/>
  <c r="L125" i="13" s="1"/>
  <c r="D125" i="17" s="1"/>
  <c r="I126" i="13"/>
  <c r="L126" i="13" s="1"/>
  <c r="I127" i="13"/>
  <c r="L127" i="13" s="1"/>
  <c r="I128" i="13"/>
  <c r="L128" i="13" s="1"/>
  <c r="I129" i="13"/>
  <c r="L129" i="13" s="1"/>
  <c r="D129" i="17" s="1"/>
  <c r="I130" i="13"/>
  <c r="L130" i="13" s="1"/>
  <c r="D130" i="17" s="1"/>
  <c r="I131" i="13"/>
  <c r="L131" i="13" s="1"/>
  <c r="D131" i="17" s="1"/>
  <c r="I132" i="13"/>
  <c r="L132" i="13" s="1"/>
  <c r="D132" i="17" s="1"/>
  <c r="I133" i="13"/>
  <c r="L133" i="13" s="1"/>
  <c r="D133" i="17" s="1"/>
  <c r="I134" i="13"/>
  <c r="L134" i="13" s="1"/>
  <c r="D134" i="17" s="1"/>
  <c r="I135" i="13"/>
  <c r="L135" i="13" s="1"/>
  <c r="D135" i="17" s="1"/>
  <c r="I136" i="13"/>
  <c r="L136" i="13" s="1"/>
  <c r="D136" i="17" s="1"/>
  <c r="I137" i="13"/>
  <c r="I138" i="13"/>
  <c r="L138" i="13" s="1"/>
  <c r="I139" i="13"/>
  <c r="L139" i="13" s="1"/>
  <c r="D139" i="17" s="1"/>
  <c r="I140" i="13"/>
  <c r="L140" i="13" s="1"/>
  <c r="I141" i="13"/>
  <c r="L141" i="13" s="1"/>
  <c r="D141" i="17" s="1"/>
  <c r="I142" i="13"/>
  <c r="L142" i="13" s="1"/>
  <c r="I143" i="13"/>
  <c r="L143" i="13" s="1"/>
  <c r="D143" i="17" s="1"/>
  <c r="I144" i="13"/>
  <c r="L144" i="13" s="1"/>
  <c r="D144" i="17" s="1"/>
  <c r="I145" i="13"/>
  <c r="I146" i="13"/>
  <c r="L146" i="13" s="1"/>
  <c r="I147" i="13"/>
  <c r="L147" i="13" s="1"/>
  <c r="D147" i="17" s="1"/>
  <c r="I148" i="13"/>
  <c r="L148" i="13" s="1"/>
  <c r="I149" i="13"/>
  <c r="L149" i="13" s="1"/>
  <c r="D149" i="17" s="1"/>
  <c r="I150" i="13"/>
  <c r="L150" i="13" s="1"/>
  <c r="D150" i="17" s="1"/>
  <c r="I151" i="13"/>
  <c r="L151" i="13" s="1"/>
  <c r="D151" i="17" s="1"/>
  <c r="I152" i="13"/>
  <c r="L152" i="13" s="1"/>
  <c r="I153" i="13"/>
  <c r="L153" i="13" s="1"/>
  <c r="D153" i="17" s="1"/>
  <c r="I154" i="13"/>
  <c r="L154" i="13" s="1"/>
  <c r="I155" i="13"/>
  <c r="L155" i="13" s="1"/>
  <c r="I156" i="13"/>
  <c r="L156" i="13" s="1"/>
  <c r="I157" i="13"/>
  <c r="L157" i="13" s="1"/>
  <c r="D157" i="17" s="1"/>
  <c r="I158" i="13"/>
  <c r="L158" i="13" s="1"/>
  <c r="D158" i="17" s="1"/>
  <c r="I159" i="13"/>
  <c r="L159" i="13" s="1"/>
  <c r="D159" i="17" s="1"/>
  <c r="I160" i="13"/>
  <c r="L160" i="13" s="1"/>
  <c r="D160" i="17" s="1"/>
  <c r="F2" i="2"/>
  <c r="F2" i="17" s="1"/>
  <c r="F3" i="2"/>
  <c r="F3" i="17" s="1"/>
  <c r="F4" i="2"/>
  <c r="F4" i="17" s="1"/>
  <c r="F5" i="2"/>
  <c r="F5" i="17" s="1"/>
  <c r="F6" i="2"/>
  <c r="F6" i="17" s="1"/>
  <c r="F7" i="2"/>
  <c r="F7" i="17" s="1"/>
  <c r="F8" i="2"/>
  <c r="F8" i="17" s="1"/>
  <c r="F9" i="2"/>
  <c r="F9" i="17" s="1"/>
  <c r="F10" i="2"/>
  <c r="F10" i="17" s="1"/>
  <c r="F11" i="2"/>
  <c r="F11" i="17" s="1"/>
  <c r="F12" i="2"/>
  <c r="F12" i="17" s="1"/>
  <c r="F13" i="2"/>
  <c r="F13" i="17" s="1"/>
  <c r="F14" i="2"/>
  <c r="F14" i="17" s="1"/>
  <c r="F15" i="2"/>
  <c r="F15" i="17" s="1"/>
  <c r="F16" i="2"/>
  <c r="F16" i="17" s="1"/>
  <c r="F17" i="2"/>
  <c r="F17" i="17" s="1"/>
  <c r="F18" i="2"/>
  <c r="F18" i="17" s="1"/>
  <c r="F19" i="2"/>
  <c r="F19" i="17" s="1"/>
  <c r="F20" i="2"/>
  <c r="F20" i="17" s="1"/>
  <c r="F21" i="2"/>
  <c r="F21" i="17" s="1"/>
  <c r="F22" i="2"/>
  <c r="F22" i="17" s="1"/>
  <c r="F23" i="2"/>
  <c r="F23" i="17" s="1"/>
  <c r="F24" i="2"/>
  <c r="F24" i="17" s="1"/>
  <c r="F25" i="2"/>
  <c r="F25" i="17" s="1"/>
  <c r="F26" i="2"/>
  <c r="F26" i="17" s="1"/>
  <c r="F27" i="2"/>
  <c r="F27" i="17" s="1"/>
  <c r="F28" i="2"/>
  <c r="F28" i="17" s="1"/>
  <c r="F29" i="2"/>
  <c r="F29" i="17" s="1"/>
  <c r="F30" i="2"/>
  <c r="F30" i="17" s="1"/>
  <c r="F31" i="2"/>
  <c r="F31" i="17" s="1"/>
  <c r="F32" i="2"/>
  <c r="F32" i="17" s="1"/>
  <c r="F33" i="2"/>
  <c r="F33" i="17" s="1"/>
  <c r="F34" i="2"/>
  <c r="F34" i="17" s="1"/>
  <c r="F35" i="2"/>
  <c r="F35" i="17" s="1"/>
  <c r="F36" i="2"/>
  <c r="F36" i="17" s="1"/>
  <c r="F37" i="2"/>
  <c r="F37" i="17" s="1"/>
  <c r="F38" i="2"/>
  <c r="F38" i="17" s="1"/>
  <c r="F39" i="2"/>
  <c r="F39" i="17" s="1"/>
  <c r="F40" i="2"/>
  <c r="F40" i="17" s="1"/>
  <c r="F41" i="2"/>
  <c r="F41" i="17" s="1"/>
  <c r="F42" i="2"/>
  <c r="F42" i="17" s="1"/>
  <c r="F43" i="2"/>
  <c r="F43" i="17" s="1"/>
  <c r="F44" i="2"/>
  <c r="F44" i="17" s="1"/>
  <c r="F45" i="2"/>
  <c r="F45" i="17" s="1"/>
  <c r="F46" i="2"/>
  <c r="F46" i="17" s="1"/>
  <c r="F47" i="2"/>
  <c r="F47" i="17" s="1"/>
  <c r="F48" i="2"/>
  <c r="F48" i="17" s="1"/>
  <c r="F49" i="2"/>
  <c r="F49" i="17" s="1"/>
  <c r="F50" i="2"/>
  <c r="F50" i="17" s="1"/>
  <c r="F51" i="2"/>
  <c r="F51" i="17" s="1"/>
  <c r="F52" i="2"/>
  <c r="F52" i="17" s="1"/>
  <c r="F53" i="2"/>
  <c r="F53" i="17" s="1"/>
  <c r="F54" i="2"/>
  <c r="F54" i="17" s="1"/>
  <c r="F55" i="2"/>
  <c r="F55" i="17" s="1"/>
  <c r="F56" i="2"/>
  <c r="F56" i="17" s="1"/>
  <c r="F57" i="2"/>
  <c r="F57" i="17" s="1"/>
  <c r="F58" i="2"/>
  <c r="F58" i="17" s="1"/>
  <c r="F59" i="2"/>
  <c r="F59" i="17" s="1"/>
  <c r="F60" i="2"/>
  <c r="F60" i="17" s="1"/>
  <c r="F61" i="2"/>
  <c r="F61" i="17" s="1"/>
  <c r="F62" i="2"/>
  <c r="F62" i="17" s="1"/>
  <c r="F63" i="2"/>
  <c r="F63" i="17" s="1"/>
  <c r="F64" i="2"/>
  <c r="F64" i="17" s="1"/>
  <c r="F65" i="2"/>
  <c r="F65" i="17" s="1"/>
  <c r="F66" i="2"/>
  <c r="F66" i="17" s="1"/>
  <c r="F67" i="2"/>
  <c r="F67" i="17" s="1"/>
  <c r="F68" i="2"/>
  <c r="F68" i="17" s="1"/>
  <c r="F69" i="2"/>
  <c r="F69" i="17" s="1"/>
  <c r="F70" i="2"/>
  <c r="F70" i="17" s="1"/>
  <c r="F71" i="2"/>
  <c r="F71" i="17" s="1"/>
  <c r="F72" i="2"/>
  <c r="F72" i="17" s="1"/>
  <c r="F73" i="2"/>
  <c r="F73" i="17" s="1"/>
  <c r="F74" i="2"/>
  <c r="F74" i="17" s="1"/>
  <c r="F75" i="2"/>
  <c r="F75" i="17" s="1"/>
  <c r="F76" i="2"/>
  <c r="F76" i="17" s="1"/>
  <c r="F77" i="2"/>
  <c r="F77" i="17" s="1"/>
  <c r="F78" i="2"/>
  <c r="F78" i="17" s="1"/>
  <c r="F79" i="2"/>
  <c r="F79" i="17" s="1"/>
  <c r="F80" i="2"/>
  <c r="F80" i="17" s="1"/>
  <c r="F81" i="2"/>
  <c r="F81" i="17" s="1"/>
  <c r="F82" i="2"/>
  <c r="F82" i="17" s="1"/>
  <c r="F83" i="2"/>
  <c r="F83" i="17" s="1"/>
  <c r="F84" i="2"/>
  <c r="F84" i="17" s="1"/>
  <c r="F85" i="2"/>
  <c r="F85" i="17" s="1"/>
  <c r="F86" i="2"/>
  <c r="F86" i="17" s="1"/>
  <c r="F87" i="2"/>
  <c r="F87" i="17" s="1"/>
  <c r="F88" i="2"/>
  <c r="F88" i="17" s="1"/>
  <c r="F89" i="2"/>
  <c r="F89" i="17" s="1"/>
  <c r="F90" i="2"/>
  <c r="F90" i="17" s="1"/>
  <c r="F91" i="2"/>
  <c r="F91" i="17" s="1"/>
  <c r="F92" i="2"/>
  <c r="F92" i="17" s="1"/>
  <c r="F93" i="2"/>
  <c r="F93" i="17" s="1"/>
  <c r="F94" i="2"/>
  <c r="F94" i="17" s="1"/>
  <c r="F95" i="2"/>
  <c r="F95" i="17" s="1"/>
  <c r="F96" i="2"/>
  <c r="F96" i="17" s="1"/>
  <c r="F97" i="2"/>
  <c r="F97" i="17" s="1"/>
  <c r="F98" i="2"/>
  <c r="F98" i="17" s="1"/>
  <c r="F99" i="2"/>
  <c r="F99" i="17" s="1"/>
  <c r="F100" i="2"/>
  <c r="F100" i="17" s="1"/>
  <c r="F101" i="2"/>
  <c r="F101" i="17" s="1"/>
  <c r="F102" i="2"/>
  <c r="F102" i="17" s="1"/>
  <c r="F103" i="2"/>
  <c r="F103" i="17" s="1"/>
  <c r="F104" i="2"/>
  <c r="F104" i="17" s="1"/>
  <c r="F105" i="2"/>
  <c r="F105" i="17" s="1"/>
  <c r="F106" i="2"/>
  <c r="F106" i="17" s="1"/>
  <c r="F107" i="2"/>
  <c r="F107" i="17" s="1"/>
  <c r="F108" i="2"/>
  <c r="F108" i="17" s="1"/>
  <c r="F109" i="2"/>
  <c r="F109" i="17" s="1"/>
  <c r="F110" i="2"/>
  <c r="F110" i="17" s="1"/>
  <c r="F111" i="2"/>
  <c r="F111" i="17" s="1"/>
  <c r="F112" i="2"/>
  <c r="F112" i="17" s="1"/>
  <c r="F113" i="2"/>
  <c r="F113" i="17" s="1"/>
  <c r="F114" i="2"/>
  <c r="F114" i="17" s="1"/>
  <c r="F115" i="2"/>
  <c r="F115" i="17" s="1"/>
  <c r="F116" i="2"/>
  <c r="F116" i="17" s="1"/>
  <c r="F117" i="2"/>
  <c r="F117" i="17" s="1"/>
  <c r="F118" i="2"/>
  <c r="F118" i="17" s="1"/>
  <c r="F119" i="2"/>
  <c r="F119" i="17" s="1"/>
  <c r="F120" i="2"/>
  <c r="F120" i="17" s="1"/>
  <c r="F121" i="2"/>
  <c r="F121" i="17" s="1"/>
  <c r="F122" i="2"/>
  <c r="F122" i="17" s="1"/>
  <c r="F123" i="2"/>
  <c r="F123" i="17" s="1"/>
  <c r="F124" i="2"/>
  <c r="F124" i="17" s="1"/>
  <c r="F125" i="2"/>
  <c r="F125" i="17" s="1"/>
  <c r="F126" i="2"/>
  <c r="F126" i="17" s="1"/>
  <c r="F127" i="2"/>
  <c r="F127" i="17" s="1"/>
  <c r="F128" i="2"/>
  <c r="F128" i="17" s="1"/>
  <c r="F129" i="2"/>
  <c r="F129" i="17" s="1"/>
  <c r="F130" i="2"/>
  <c r="F130" i="17" s="1"/>
  <c r="F131" i="2"/>
  <c r="F131" i="17" s="1"/>
  <c r="F132" i="2"/>
  <c r="F132" i="17" s="1"/>
  <c r="F133" i="2"/>
  <c r="F133" i="17" s="1"/>
  <c r="F134" i="2"/>
  <c r="F134" i="17" s="1"/>
  <c r="F135" i="2"/>
  <c r="F135" i="17" s="1"/>
  <c r="F136" i="2"/>
  <c r="F136" i="17" s="1"/>
  <c r="F137" i="2"/>
  <c r="F137" i="17" s="1"/>
  <c r="F138" i="2"/>
  <c r="F138" i="17" s="1"/>
  <c r="F139" i="2"/>
  <c r="F139" i="17" s="1"/>
  <c r="F140" i="2"/>
  <c r="F140" i="17" s="1"/>
  <c r="F141" i="2"/>
  <c r="F141" i="17" s="1"/>
  <c r="F142" i="2"/>
  <c r="F142" i="17" s="1"/>
  <c r="F143" i="2"/>
  <c r="F143" i="17" s="1"/>
  <c r="F144" i="2"/>
  <c r="F144" i="17" s="1"/>
  <c r="F145" i="2"/>
  <c r="F145" i="17" s="1"/>
  <c r="F146" i="2"/>
  <c r="F146" i="17" s="1"/>
  <c r="F147" i="2"/>
  <c r="F147" i="17" s="1"/>
  <c r="F148" i="2"/>
  <c r="F148" i="17" s="1"/>
  <c r="F149" i="2"/>
  <c r="F149" i="17" s="1"/>
  <c r="F150" i="2"/>
  <c r="F150" i="17" s="1"/>
  <c r="F151" i="2"/>
  <c r="F151" i="17" s="1"/>
  <c r="F152" i="2"/>
  <c r="F152" i="17" s="1"/>
  <c r="F153" i="2"/>
  <c r="F153" i="17" s="1"/>
  <c r="F154" i="2"/>
  <c r="F154" i="17" s="1"/>
  <c r="F155" i="2"/>
  <c r="F155" i="17" s="1"/>
  <c r="F156" i="2"/>
  <c r="F156" i="17" s="1"/>
  <c r="F157" i="2"/>
  <c r="F157" i="17" s="1"/>
  <c r="F158" i="2"/>
  <c r="F158" i="17" s="1"/>
  <c r="F159" i="2"/>
  <c r="F159" i="17" s="1"/>
  <c r="F160" i="2"/>
  <c r="F160" i="17" s="1"/>
  <c r="K3" i="22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7" i="22"/>
  <c r="K118" i="22"/>
  <c r="K119" i="22"/>
  <c r="K120" i="22"/>
  <c r="K121" i="22"/>
  <c r="K122" i="22"/>
  <c r="K123" i="22"/>
  <c r="K124" i="22"/>
  <c r="K125" i="22"/>
  <c r="K126" i="22"/>
  <c r="K127" i="22"/>
  <c r="K128" i="22"/>
  <c r="K129" i="22"/>
  <c r="K130" i="22"/>
  <c r="K131" i="22"/>
  <c r="K132" i="22"/>
  <c r="K133" i="22"/>
  <c r="K134" i="22"/>
  <c r="K135" i="22"/>
  <c r="K136" i="22"/>
  <c r="K137" i="22"/>
  <c r="K138" i="22"/>
  <c r="K139" i="22"/>
  <c r="K140" i="22"/>
  <c r="K141" i="22"/>
  <c r="K142" i="22"/>
  <c r="K143" i="22"/>
  <c r="K144" i="22"/>
  <c r="K145" i="22"/>
  <c r="K146" i="22"/>
  <c r="K147" i="22"/>
  <c r="K148" i="22"/>
  <c r="K149" i="22"/>
  <c r="K150" i="22"/>
  <c r="K151" i="22"/>
  <c r="K152" i="22"/>
  <c r="K153" i="22"/>
  <c r="K154" i="22"/>
  <c r="K155" i="22"/>
  <c r="K156" i="22"/>
  <c r="K157" i="22"/>
  <c r="K158" i="22"/>
  <c r="K159" i="22"/>
  <c r="K160" i="22"/>
  <c r="K2" i="22"/>
  <c r="L2" i="22" s="1"/>
  <c r="G3" i="22"/>
  <c r="L3" i="22" s="1"/>
  <c r="C3" i="17" s="1"/>
  <c r="G4" i="22"/>
  <c r="L4" i="22" s="1"/>
  <c r="C4" i="17" s="1"/>
  <c r="G5" i="22"/>
  <c r="L5" i="22" s="1"/>
  <c r="C5" i="17" s="1"/>
  <c r="G6" i="22"/>
  <c r="L6" i="22" s="1"/>
  <c r="C6" i="17" s="1"/>
  <c r="G7" i="22"/>
  <c r="L7" i="22" s="1"/>
  <c r="C7" i="17" s="1"/>
  <c r="G8" i="22"/>
  <c r="L8" i="22" s="1"/>
  <c r="C8" i="17" s="1"/>
  <c r="G9" i="22"/>
  <c r="L9" i="22" s="1"/>
  <c r="C9" i="17" s="1"/>
  <c r="G10" i="22"/>
  <c r="L10" i="22" s="1"/>
  <c r="C10" i="17" s="1"/>
  <c r="G11" i="22"/>
  <c r="L11" i="22" s="1"/>
  <c r="C11" i="17" s="1"/>
  <c r="G12" i="22"/>
  <c r="L12" i="22" s="1"/>
  <c r="C12" i="17" s="1"/>
  <c r="G13" i="22"/>
  <c r="L13" i="22" s="1"/>
  <c r="C13" i="17" s="1"/>
  <c r="G14" i="22"/>
  <c r="L14" i="22" s="1"/>
  <c r="C14" i="17" s="1"/>
  <c r="G15" i="22"/>
  <c r="L15" i="22" s="1"/>
  <c r="C15" i="17" s="1"/>
  <c r="G16" i="22"/>
  <c r="L16" i="22" s="1"/>
  <c r="C16" i="17" s="1"/>
  <c r="G17" i="22"/>
  <c r="L17" i="22" s="1"/>
  <c r="C17" i="17" s="1"/>
  <c r="G18" i="22"/>
  <c r="L18" i="22" s="1"/>
  <c r="C18" i="17" s="1"/>
  <c r="G19" i="22"/>
  <c r="L19" i="22" s="1"/>
  <c r="C19" i="17" s="1"/>
  <c r="G20" i="22"/>
  <c r="L20" i="22" s="1"/>
  <c r="C20" i="17" s="1"/>
  <c r="G21" i="22"/>
  <c r="L21" i="22" s="1"/>
  <c r="C21" i="17" s="1"/>
  <c r="G22" i="22"/>
  <c r="L22" i="22" s="1"/>
  <c r="C22" i="17" s="1"/>
  <c r="G23" i="22"/>
  <c r="L23" i="22" s="1"/>
  <c r="C23" i="17" s="1"/>
  <c r="G24" i="22"/>
  <c r="L24" i="22" s="1"/>
  <c r="C24" i="17" s="1"/>
  <c r="G25" i="22"/>
  <c r="L25" i="22" s="1"/>
  <c r="C25" i="17" s="1"/>
  <c r="G26" i="22"/>
  <c r="L26" i="22" s="1"/>
  <c r="C26" i="17" s="1"/>
  <c r="G27" i="22"/>
  <c r="L27" i="22" s="1"/>
  <c r="C27" i="17" s="1"/>
  <c r="G28" i="22"/>
  <c r="L28" i="22" s="1"/>
  <c r="C28" i="17" s="1"/>
  <c r="G29" i="22"/>
  <c r="L29" i="22" s="1"/>
  <c r="C29" i="17" s="1"/>
  <c r="G30" i="22"/>
  <c r="L30" i="22" s="1"/>
  <c r="C30" i="17" s="1"/>
  <c r="G31" i="22"/>
  <c r="L31" i="22" s="1"/>
  <c r="C31" i="17" s="1"/>
  <c r="G32" i="22"/>
  <c r="L32" i="22" s="1"/>
  <c r="C32" i="17" s="1"/>
  <c r="G33" i="22"/>
  <c r="L33" i="22" s="1"/>
  <c r="C33" i="17" s="1"/>
  <c r="G34" i="22"/>
  <c r="L34" i="22" s="1"/>
  <c r="C34" i="17" s="1"/>
  <c r="G35" i="22"/>
  <c r="L35" i="22" s="1"/>
  <c r="C35" i="17" s="1"/>
  <c r="G36" i="22"/>
  <c r="L36" i="22" s="1"/>
  <c r="C36" i="17" s="1"/>
  <c r="G37" i="22"/>
  <c r="L37" i="22" s="1"/>
  <c r="C37" i="17" s="1"/>
  <c r="G38" i="22"/>
  <c r="L38" i="22" s="1"/>
  <c r="C38" i="17" s="1"/>
  <c r="G39" i="22"/>
  <c r="L39" i="22" s="1"/>
  <c r="C39" i="17" s="1"/>
  <c r="G40" i="22"/>
  <c r="L40" i="22" s="1"/>
  <c r="C40" i="17" s="1"/>
  <c r="G41" i="22"/>
  <c r="L41" i="22" s="1"/>
  <c r="C41" i="17" s="1"/>
  <c r="G42" i="22"/>
  <c r="L42" i="22" s="1"/>
  <c r="C42" i="17" s="1"/>
  <c r="G43" i="22"/>
  <c r="L43" i="22" s="1"/>
  <c r="C43" i="17" s="1"/>
  <c r="G44" i="22"/>
  <c r="L44" i="22" s="1"/>
  <c r="C44" i="17" s="1"/>
  <c r="G45" i="22"/>
  <c r="L45" i="22" s="1"/>
  <c r="C45" i="17" s="1"/>
  <c r="G46" i="22"/>
  <c r="L46" i="22" s="1"/>
  <c r="C46" i="17" s="1"/>
  <c r="G47" i="22"/>
  <c r="L47" i="22" s="1"/>
  <c r="C47" i="17" s="1"/>
  <c r="G48" i="22"/>
  <c r="L48" i="22" s="1"/>
  <c r="C48" i="17" s="1"/>
  <c r="G49" i="22"/>
  <c r="L49" i="22" s="1"/>
  <c r="C49" i="17" s="1"/>
  <c r="G50" i="22"/>
  <c r="L50" i="22" s="1"/>
  <c r="C50" i="17" s="1"/>
  <c r="G51" i="22"/>
  <c r="L51" i="22" s="1"/>
  <c r="C51" i="17" s="1"/>
  <c r="G52" i="22"/>
  <c r="L52" i="22" s="1"/>
  <c r="C52" i="17" s="1"/>
  <c r="G53" i="22"/>
  <c r="L53" i="22" s="1"/>
  <c r="C53" i="17" s="1"/>
  <c r="G54" i="22"/>
  <c r="L54" i="22" s="1"/>
  <c r="C54" i="17" s="1"/>
  <c r="G55" i="22"/>
  <c r="L55" i="22" s="1"/>
  <c r="C55" i="17" s="1"/>
  <c r="G56" i="22"/>
  <c r="L56" i="22" s="1"/>
  <c r="C56" i="17" s="1"/>
  <c r="G57" i="22"/>
  <c r="L57" i="22" s="1"/>
  <c r="C57" i="17" s="1"/>
  <c r="G58" i="22"/>
  <c r="L58" i="22" s="1"/>
  <c r="C58" i="17" s="1"/>
  <c r="G59" i="22"/>
  <c r="L59" i="22" s="1"/>
  <c r="C59" i="17" s="1"/>
  <c r="G60" i="22"/>
  <c r="L60" i="22" s="1"/>
  <c r="C60" i="17" s="1"/>
  <c r="G61" i="22"/>
  <c r="L61" i="22" s="1"/>
  <c r="C61" i="17" s="1"/>
  <c r="G62" i="22"/>
  <c r="L62" i="22" s="1"/>
  <c r="C62" i="17" s="1"/>
  <c r="G63" i="22"/>
  <c r="L63" i="22" s="1"/>
  <c r="C63" i="17" s="1"/>
  <c r="G64" i="22"/>
  <c r="L64" i="22" s="1"/>
  <c r="C64" i="17" s="1"/>
  <c r="G65" i="22"/>
  <c r="L65" i="22" s="1"/>
  <c r="C65" i="17" s="1"/>
  <c r="G66" i="22"/>
  <c r="L66" i="22" s="1"/>
  <c r="C66" i="17" s="1"/>
  <c r="G67" i="22"/>
  <c r="L67" i="22" s="1"/>
  <c r="C67" i="17" s="1"/>
  <c r="G68" i="22"/>
  <c r="L68" i="22" s="1"/>
  <c r="C68" i="17" s="1"/>
  <c r="G69" i="22"/>
  <c r="L69" i="22" s="1"/>
  <c r="C69" i="17" s="1"/>
  <c r="G70" i="22"/>
  <c r="L70" i="22" s="1"/>
  <c r="C70" i="17" s="1"/>
  <c r="G71" i="22"/>
  <c r="L71" i="22" s="1"/>
  <c r="C71" i="17" s="1"/>
  <c r="G72" i="22"/>
  <c r="L72" i="22" s="1"/>
  <c r="C72" i="17" s="1"/>
  <c r="G73" i="22"/>
  <c r="L73" i="22" s="1"/>
  <c r="C73" i="17" s="1"/>
  <c r="G74" i="22"/>
  <c r="L74" i="22" s="1"/>
  <c r="C74" i="17" s="1"/>
  <c r="G75" i="22"/>
  <c r="L75" i="22" s="1"/>
  <c r="C75" i="17" s="1"/>
  <c r="G76" i="22"/>
  <c r="L76" i="22" s="1"/>
  <c r="C76" i="17" s="1"/>
  <c r="G77" i="22"/>
  <c r="L77" i="22" s="1"/>
  <c r="C77" i="17" s="1"/>
  <c r="G78" i="22"/>
  <c r="L78" i="22" s="1"/>
  <c r="C78" i="17" s="1"/>
  <c r="G79" i="22"/>
  <c r="L79" i="22" s="1"/>
  <c r="C79" i="17" s="1"/>
  <c r="G80" i="22"/>
  <c r="L80" i="22" s="1"/>
  <c r="C80" i="17" s="1"/>
  <c r="G81" i="22"/>
  <c r="L81" i="22" s="1"/>
  <c r="C81" i="17" s="1"/>
  <c r="G82" i="22"/>
  <c r="L82" i="22" s="1"/>
  <c r="C82" i="17" s="1"/>
  <c r="G83" i="22"/>
  <c r="L83" i="22" s="1"/>
  <c r="C83" i="17" s="1"/>
  <c r="G84" i="22"/>
  <c r="L84" i="22" s="1"/>
  <c r="C84" i="17" s="1"/>
  <c r="G85" i="22"/>
  <c r="L85" i="22" s="1"/>
  <c r="C85" i="17" s="1"/>
  <c r="G86" i="22"/>
  <c r="L86" i="22" s="1"/>
  <c r="C86" i="17" s="1"/>
  <c r="G87" i="22"/>
  <c r="L87" i="22" s="1"/>
  <c r="C87" i="17" s="1"/>
  <c r="G88" i="22"/>
  <c r="L88" i="22" s="1"/>
  <c r="C88" i="17" s="1"/>
  <c r="G89" i="22"/>
  <c r="L89" i="22" s="1"/>
  <c r="C89" i="17" s="1"/>
  <c r="G90" i="22"/>
  <c r="L90" i="22" s="1"/>
  <c r="C90" i="17" s="1"/>
  <c r="G91" i="22"/>
  <c r="L91" i="22" s="1"/>
  <c r="C91" i="17" s="1"/>
  <c r="G92" i="22"/>
  <c r="L92" i="22" s="1"/>
  <c r="C92" i="17" s="1"/>
  <c r="G93" i="22"/>
  <c r="L93" i="22" s="1"/>
  <c r="C93" i="17" s="1"/>
  <c r="G94" i="22"/>
  <c r="L94" i="22" s="1"/>
  <c r="C94" i="17" s="1"/>
  <c r="G95" i="22"/>
  <c r="L95" i="22" s="1"/>
  <c r="C98" i="17" s="1"/>
  <c r="G96" i="22"/>
  <c r="L96" i="22" s="1"/>
  <c r="C99" i="17" s="1"/>
  <c r="G97" i="22"/>
  <c r="L97" i="22" s="1"/>
  <c r="C95" i="17" s="1"/>
  <c r="G98" i="22"/>
  <c r="L98" i="22" s="1"/>
  <c r="C96" i="17" s="1"/>
  <c r="G99" i="22"/>
  <c r="L99" i="22" s="1"/>
  <c r="C97" i="17" s="1"/>
  <c r="G100" i="22"/>
  <c r="L100" i="22" s="1"/>
  <c r="C100" i="17" s="1"/>
  <c r="G101" i="22"/>
  <c r="L101" i="22" s="1"/>
  <c r="C101" i="17" s="1"/>
  <c r="G102" i="22"/>
  <c r="L102" i="22" s="1"/>
  <c r="C102" i="17" s="1"/>
  <c r="G103" i="22"/>
  <c r="L103" i="22" s="1"/>
  <c r="C103" i="17" s="1"/>
  <c r="G104" i="22"/>
  <c r="L104" i="22" s="1"/>
  <c r="C104" i="17" s="1"/>
  <c r="G105" i="22"/>
  <c r="L105" i="22" s="1"/>
  <c r="C105" i="17" s="1"/>
  <c r="G106" i="22"/>
  <c r="L106" i="22" s="1"/>
  <c r="C106" i="17" s="1"/>
  <c r="G107" i="22"/>
  <c r="L107" i="22" s="1"/>
  <c r="C107" i="17" s="1"/>
  <c r="G108" i="22"/>
  <c r="L108" i="22" s="1"/>
  <c r="C108" i="17" s="1"/>
  <c r="G109" i="22"/>
  <c r="L109" i="22" s="1"/>
  <c r="C109" i="17" s="1"/>
  <c r="G110" i="22"/>
  <c r="L110" i="22" s="1"/>
  <c r="C110" i="17" s="1"/>
  <c r="G111" i="22"/>
  <c r="L111" i="22" s="1"/>
  <c r="C111" i="17" s="1"/>
  <c r="G112" i="22"/>
  <c r="L112" i="22" s="1"/>
  <c r="C112" i="17" s="1"/>
  <c r="G113" i="22"/>
  <c r="L113" i="22" s="1"/>
  <c r="C113" i="17" s="1"/>
  <c r="G114" i="22"/>
  <c r="L114" i="22" s="1"/>
  <c r="C114" i="17" s="1"/>
  <c r="G115" i="22"/>
  <c r="L115" i="22" s="1"/>
  <c r="C115" i="17" s="1"/>
  <c r="G116" i="22"/>
  <c r="L116" i="22" s="1"/>
  <c r="C116" i="17" s="1"/>
  <c r="G117" i="22"/>
  <c r="L117" i="22" s="1"/>
  <c r="C117" i="17" s="1"/>
  <c r="G118" i="22"/>
  <c r="L118" i="22" s="1"/>
  <c r="C118" i="17" s="1"/>
  <c r="G119" i="22"/>
  <c r="L119" i="22" s="1"/>
  <c r="C119" i="17" s="1"/>
  <c r="G120" i="22"/>
  <c r="L120" i="22" s="1"/>
  <c r="C120" i="17" s="1"/>
  <c r="G121" i="22"/>
  <c r="L121" i="22" s="1"/>
  <c r="C121" i="17" s="1"/>
  <c r="G122" i="22"/>
  <c r="L122" i="22" s="1"/>
  <c r="C122" i="17" s="1"/>
  <c r="G123" i="22"/>
  <c r="L123" i="22" s="1"/>
  <c r="C123" i="17" s="1"/>
  <c r="G124" i="22"/>
  <c r="L124" i="22" s="1"/>
  <c r="C124" i="17" s="1"/>
  <c r="G125" i="22"/>
  <c r="L125" i="22" s="1"/>
  <c r="C125" i="17" s="1"/>
  <c r="G126" i="22"/>
  <c r="L126" i="22" s="1"/>
  <c r="C126" i="17" s="1"/>
  <c r="G127" i="22"/>
  <c r="L127" i="22" s="1"/>
  <c r="C127" i="17" s="1"/>
  <c r="G128" i="22"/>
  <c r="L128" i="22" s="1"/>
  <c r="C128" i="17" s="1"/>
  <c r="G129" i="22"/>
  <c r="L129" i="22" s="1"/>
  <c r="C129" i="17" s="1"/>
  <c r="G130" i="22"/>
  <c r="L130" i="22" s="1"/>
  <c r="C130" i="17" s="1"/>
  <c r="G131" i="22"/>
  <c r="L131" i="22" s="1"/>
  <c r="C131" i="17" s="1"/>
  <c r="G132" i="22"/>
  <c r="L132" i="22" s="1"/>
  <c r="C132" i="17" s="1"/>
  <c r="G133" i="22"/>
  <c r="L133" i="22" s="1"/>
  <c r="C133" i="17" s="1"/>
  <c r="G134" i="22"/>
  <c r="L134" i="22" s="1"/>
  <c r="C134" i="17" s="1"/>
  <c r="G135" i="22"/>
  <c r="L135" i="22" s="1"/>
  <c r="C135" i="17" s="1"/>
  <c r="G136" i="22"/>
  <c r="L136" i="22" s="1"/>
  <c r="C136" i="17" s="1"/>
  <c r="G137" i="22"/>
  <c r="L137" i="22" s="1"/>
  <c r="C137" i="17" s="1"/>
  <c r="G138" i="22"/>
  <c r="L138" i="22" s="1"/>
  <c r="C138" i="17" s="1"/>
  <c r="G139" i="22"/>
  <c r="L139" i="22" s="1"/>
  <c r="C139" i="17" s="1"/>
  <c r="G140" i="22"/>
  <c r="L140" i="22" s="1"/>
  <c r="C140" i="17" s="1"/>
  <c r="G141" i="22"/>
  <c r="L141" i="22" s="1"/>
  <c r="C141" i="17" s="1"/>
  <c r="G142" i="22"/>
  <c r="L142" i="22" s="1"/>
  <c r="C142" i="17" s="1"/>
  <c r="G143" i="22"/>
  <c r="L143" i="22" s="1"/>
  <c r="C143" i="17" s="1"/>
  <c r="G144" i="22"/>
  <c r="L144" i="22" s="1"/>
  <c r="C144" i="17" s="1"/>
  <c r="G145" i="22"/>
  <c r="L145" i="22" s="1"/>
  <c r="C145" i="17" s="1"/>
  <c r="G146" i="22"/>
  <c r="L146" i="22" s="1"/>
  <c r="C146" i="17" s="1"/>
  <c r="G147" i="22"/>
  <c r="L147" i="22" s="1"/>
  <c r="C147" i="17" s="1"/>
  <c r="G148" i="22"/>
  <c r="L148" i="22" s="1"/>
  <c r="C148" i="17" s="1"/>
  <c r="G149" i="22"/>
  <c r="L149" i="22" s="1"/>
  <c r="C149" i="17" s="1"/>
  <c r="G150" i="22"/>
  <c r="L150" i="22" s="1"/>
  <c r="C150" i="17" s="1"/>
  <c r="G151" i="22"/>
  <c r="L151" i="22" s="1"/>
  <c r="C151" i="17" s="1"/>
  <c r="G152" i="22"/>
  <c r="L152" i="22" s="1"/>
  <c r="C152" i="17" s="1"/>
  <c r="G153" i="22"/>
  <c r="L153" i="22" s="1"/>
  <c r="C153" i="17" s="1"/>
  <c r="G154" i="22"/>
  <c r="L154" i="22" s="1"/>
  <c r="C154" i="17" s="1"/>
  <c r="G155" i="22"/>
  <c r="L155" i="22" s="1"/>
  <c r="C155" i="17" s="1"/>
  <c r="G156" i="22"/>
  <c r="L156" i="22" s="1"/>
  <c r="C156" i="17" s="1"/>
  <c r="G157" i="22"/>
  <c r="L157" i="22" s="1"/>
  <c r="C157" i="17" s="1"/>
  <c r="G158" i="22"/>
  <c r="L158" i="22" s="1"/>
  <c r="C158" i="17" s="1"/>
  <c r="G159" i="22"/>
  <c r="L159" i="22" s="1"/>
  <c r="C159" i="17" s="1"/>
  <c r="G160" i="22"/>
  <c r="L160" i="22" s="1"/>
  <c r="C160" i="17" s="1"/>
  <c r="K108" i="21"/>
  <c r="K41" i="21"/>
  <c r="K83" i="21"/>
  <c r="K10" i="21"/>
  <c r="K53" i="21"/>
  <c r="K36" i="21"/>
  <c r="K104" i="21"/>
  <c r="K32" i="21"/>
  <c r="K49" i="21"/>
  <c r="K63" i="21"/>
  <c r="K70" i="21"/>
  <c r="K109" i="21"/>
  <c r="K110" i="21"/>
  <c r="K19" i="21"/>
  <c r="K75" i="21"/>
  <c r="K76" i="21"/>
  <c r="K111" i="21"/>
  <c r="K24" i="21"/>
  <c r="K112" i="21"/>
  <c r="K82" i="21"/>
  <c r="K95" i="21"/>
  <c r="K46" i="21"/>
  <c r="K13" i="21"/>
  <c r="K113" i="21"/>
  <c r="K87" i="21"/>
  <c r="K30" i="21"/>
  <c r="K16" i="21"/>
  <c r="K99" i="21"/>
  <c r="K90" i="21"/>
  <c r="K114" i="21"/>
  <c r="K50" i="21"/>
  <c r="K23" i="21"/>
  <c r="K67" i="21"/>
  <c r="K88" i="21"/>
  <c r="K52" i="21"/>
  <c r="K78" i="21"/>
  <c r="K80" i="21"/>
  <c r="K57" i="21"/>
  <c r="K115" i="21"/>
  <c r="K33" i="21"/>
  <c r="K116" i="21"/>
  <c r="K117" i="21"/>
  <c r="K2" i="21"/>
  <c r="K38" i="21"/>
  <c r="K118" i="21"/>
  <c r="K66" i="21"/>
  <c r="K69" i="21"/>
  <c r="K93" i="21"/>
  <c r="K5" i="21"/>
  <c r="K119" i="21"/>
  <c r="K86" i="21"/>
  <c r="K120" i="21"/>
  <c r="K56" i="21"/>
  <c r="K18" i="21"/>
  <c r="K121" i="21"/>
  <c r="K122" i="21"/>
  <c r="K60" i="21"/>
  <c r="K37" i="21"/>
  <c r="K89" i="21"/>
  <c r="K34" i="21"/>
  <c r="K9" i="21"/>
  <c r="K8" i="21"/>
  <c r="K39" i="21"/>
  <c r="K11" i="21"/>
  <c r="K14" i="21"/>
  <c r="K123" i="21"/>
  <c r="K47" i="21"/>
  <c r="K96" i="21"/>
  <c r="K25" i="21"/>
  <c r="K124" i="21"/>
  <c r="K42" i="21"/>
  <c r="K91" i="21"/>
  <c r="K125" i="21"/>
  <c r="K126" i="21"/>
  <c r="K92" i="21"/>
  <c r="K40" i="21"/>
  <c r="K64" i="21"/>
  <c r="K55" i="21"/>
  <c r="K127" i="21"/>
  <c r="K22" i="21"/>
  <c r="K101" i="21"/>
  <c r="K28" i="21"/>
  <c r="K26" i="21"/>
  <c r="K29" i="21"/>
  <c r="K128" i="21"/>
  <c r="K129" i="21"/>
  <c r="K72" i="21"/>
  <c r="K102" i="21"/>
  <c r="K65" i="21"/>
  <c r="K130" i="21"/>
  <c r="K131" i="21"/>
  <c r="K59" i="21"/>
  <c r="K132" i="21"/>
  <c r="K81" i="21"/>
  <c r="K133" i="21"/>
  <c r="K73" i="21"/>
  <c r="K103" i="21"/>
  <c r="K134" i="21"/>
  <c r="K84" i="21"/>
  <c r="K12" i="21"/>
  <c r="K61" i="21"/>
  <c r="K135" i="21"/>
  <c r="K31" i="21"/>
  <c r="K136" i="21"/>
  <c r="K105" i="21"/>
  <c r="K51" i="21"/>
  <c r="K94" i="21"/>
  <c r="K137" i="21"/>
  <c r="K138" i="21"/>
  <c r="K107" i="21"/>
  <c r="K45" i="21"/>
  <c r="K100" i="21"/>
  <c r="K139" i="21"/>
  <c r="K140" i="21"/>
  <c r="K20" i="21"/>
  <c r="K4" i="21"/>
  <c r="K141" i="21"/>
  <c r="K142" i="21"/>
  <c r="K54" i="21"/>
  <c r="K143" i="21"/>
  <c r="K71" i="21"/>
  <c r="K68" i="21"/>
  <c r="K17" i="21"/>
  <c r="K144" i="21"/>
  <c r="K3" i="21"/>
  <c r="K79" i="21"/>
  <c r="K77" i="21"/>
  <c r="K145" i="21"/>
  <c r="K62" i="21"/>
  <c r="K6" i="21"/>
  <c r="K146" i="21"/>
  <c r="K147" i="21"/>
  <c r="K148" i="21"/>
  <c r="K7" i="21"/>
  <c r="K106" i="21"/>
  <c r="K74" i="21"/>
  <c r="K15" i="21"/>
  <c r="K27" i="21"/>
  <c r="K149" i="21"/>
  <c r="K150" i="21"/>
  <c r="K43" i="21"/>
  <c r="K151" i="21"/>
  <c r="K152" i="21"/>
  <c r="K153" i="21"/>
  <c r="K154" i="21"/>
  <c r="K155" i="21"/>
  <c r="K48" i="21"/>
  <c r="K44" i="21"/>
  <c r="K21" i="21"/>
  <c r="K35" i="21"/>
  <c r="K97" i="21"/>
  <c r="K156" i="21"/>
  <c r="K98" i="21"/>
  <c r="K85" i="21"/>
  <c r="K58" i="21"/>
  <c r="K157" i="21"/>
  <c r="K158" i="21"/>
  <c r="K159" i="21"/>
  <c r="K160" i="21"/>
  <c r="J108" i="21"/>
  <c r="J41" i="21"/>
  <c r="J83" i="21"/>
  <c r="J10" i="21"/>
  <c r="J53" i="21"/>
  <c r="J36" i="21"/>
  <c r="J104" i="21"/>
  <c r="J32" i="21"/>
  <c r="J49" i="21"/>
  <c r="J63" i="21"/>
  <c r="J70" i="21"/>
  <c r="J109" i="21"/>
  <c r="J110" i="21"/>
  <c r="J19" i="21"/>
  <c r="J75" i="21"/>
  <c r="J76" i="21"/>
  <c r="J111" i="21"/>
  <c r="J24" i="21"/>
  <c r="J112" i="21"/>
  <c r="J82" i="21"/>
  <c r="J95" i="21"/>
  <c r="J46" i="21"/>
  <c r="J13" i="21"/>
  <c r="J113" i="21"/>
  <c r="J87" i="21"/>
  <c r="J30" i="21"/>
  <c r="J16" i="21"/>
  <c r="J99" i="21"/>
  <c r="J90" i="21"/>
  <c r="J114" i="21"/>
  <c r="J50" i="21"/>
  <c r="J23" i="21"/>
  <c r="J67" i="21"/>
  <c r="J88" i="21"/>
  <c r="J52" i="21"/>
  <c r="J78" i="21"/>
  <c r="J80" i="21"/>
  <c r="J57" i="21"/>
  <c r="J115" i="21"/>
  <c r="J33" i="21"/>
  <c r="J116" i="21"/>
  <c r="J117" i="21"/>
  <c r="J2" i="21"/>
  <c r="J38" i="21"/>
  <c r="J118" i="21"/>
  <c r="J66" i="21"/>
  <c r="J69" i="21"/>
  <c r="J93" i="21"/>
  <c r="J5" i="21"/>
  <c r="J119" i="21"/>
  <c r="J86" i="21"/>
  <c r="J120" i="21"/>
  <c r="J56" i="21"/>
  <c r="J18" i="21"/>
  <c r="J121" i="21"/>
  <c r="J122" i="21"/>
  <c r="J60" i="21"/>
  <c r="J37" i="21"/>
  <c r="J89" i="21"/>
  <c r="J34" i="21"/>
  <c r="J9" i="21"/>
  <c r="J8" i="21"/>
  <c r="J39" i="21"/>
  <c r="J11" i="21"/>
  <c r="J14" i="21"/>
  <c r="J123" i="21"/>
  <c r="J47" i="21"/>
  <c r="J96" i="21"/>
  <c r="J25" i="21"/>
  <c r="J124" i="21"/>
  <c r="J42" i="21"/>
  <c r="J91" i="21"/>
  <c r="J125" i="21"/>
  <c r="J126" i="21"/>
  <c r="J92" i="21"/>
  <c r="J40" i="21"/>
  <c r="J64" i="21"/>
  <c r="J55" i="21"/>
  <c r="J127" i="21"/>
  <c r="J22" i="21"/>
  <c r="J101" i="21"/>
  <c r="J28" i="21"/>
  <c r="J26" i="21"/>
  <c r="J29" i="21"/>
  <c r="J128" i="21"/>
  <c r="J129" i="21"/>
  <c r="J72" i="21"/>
  <c r="J102" i="21"/>
  <c r="J65" i="21"/>
  <c r="J130" i="21"/>
  <c r="J131" i="21"/>
  <c r="J59" i="21"/>
  <c r="J132" i="21"/>
  <c r="J81" i="21"/>
  <c r="J133" i="21"/>
  <c r="J73" i="21"/>
  <c r="J103" i="21"/>
  <c r="J134" i="21"/>
  <c r="J84" i="21"/>
  <c r="J12" i="21"/>
  <c r="J61" i="21"/>
  <c r="J135" i="21"/>
  <c r="J31" i="21"/>
  <c r="J136" i="21"/>
  <c r="J105" i="21"/>
  <c r="J51" i="21"/>
  <c r="J94" i="21"/>
  <c r="J137" i="21"/>
  <c r="J138" i="21"/>
  <c r="J107" i="21"/>
  <c r="J45" i="21"/>
  <c r="J100" i="21"/>
  <c r="J139" i="21"/>
  <c r="J140" i="21"/>
  <c r="J20" i="21"/>
  <c r="J4" i="21"/>
  <c r="J141" i="21"/>
  <c r="J142" i="21"/>
  <c r="J54" i="21"/>
  <c r="J143" i="21"/>
  <c r="J71" i="21"/>
  <c r="J68" i="21"/>
  <c r="J17" i="21"/>
  <c r="J144" i="21"/>
  <c r="J3" i="21"/>
  <c r="J79" i="21"/>
  <c r="J77" i="21"/>
  <c r="J145" i="21"/>
  <c r="J62" i="21"/>
  <c r="J6" i="21"/>
  <c r="J146" i="21"/>
  <c r="J147" i="21"/>
  <c r="J148" i="21"/>
  <c r="J7" i="21"/>
  <c r="J106" i="21"/>
  <c r="J74" i="21"/>
  <c r="J15" i="21"/>
  <c r="J27" i="21"/>
  <c r="J149" i="21"/>
  <c r="J150" i="21"/>
  <c r="J43" i="21"/>
  <c r="J151" i="21"/>
  <c r="J152" i="21"/>
  <c r="J153" i="21"/>
  <c r="J154" i="21"/>
  <c r="J155" i="21"/>
  <c r="J48" i="21"/>
  <c r="J44" i="21"/>
  <c r="J21" i="21"/>
  <c r="J35" i="21"/>
  <c r="J97" i="21"/>
  <c r="J156" i="21"/>
  <c r="J98" i="21"/>
  <c r="J85" i="21"/>
  <c r="J58" i="21"/>
  <c r="J157" i="21"/>
  <c r="J158" i="21"/>
  <c r="J159" i="21"/>
  <c r="J160" i="21"/>
  <c r="I108" i="21"/>
  <c r="I41" i="21"/>
  <c r="I83" i="21"/>
  <c r="I10" i="21"/>
  <c r="I53" i="21"/>
  <c r="I36" i="21"/>
  <c r="I104" i="21"/>
  <c r="I32" i="21"/>
  <c r="I49" i="21"/>
  <c r="I63" i="21"/>
  <c r="I70" i="21"/>
  <c r="I109" i="21"/>
  <c r="I110" i="21"/>
  <c r="I19" i="21"/>
  <c r="I75" i="21"/>
  <c r="I76" i="21"/>
  <c r="I111" i="21"/>
  <c r="I24" i="21"/>
  <c r="I112" i="21"/>
  <c r="I82" i="21"/>
  <c r="I95" i="21"/>
  <c r="I46" i="21"/>
  <c r="I13" i="21"/>
  <c r="I113" i="21"/>
  <c r="I87" i="21"/>
  <c r="I30" i="21"/>
  <c r="I16" i="21"/>
  <c r="I99" i="21"/>
  <c r="I90" i="21"/>
  <c r="I114" i="21"/>
  <c r="I50" i="21"/>
  <c r="I23" i="21"/>
  <c r="I67" i="21"/>
  <c r="I88" i="21"/>
  <c r="I52" i="21"/>
  <c r="I78" i="21"/>
  <c r="I80" i="21"/>
  <c r="I57" i="21"/>
  <c r="I115" i="21"/>
  <c r="I33" i="21"/>
  <c r="I116" i="21"/>
  <c r="I117" i="21"/>
  <c r="I2" i="21"/>
  <c r="I38" i="21"/>
  <c r="I118" i="21"/>
  <c r="I66" i="21"/>
  <c r="I69" i="21"/>
  <c r="I93" i="21"/>
  <c r="I5" i="21"/>
  <c r="I119" i="21"/>
  <c r="I86" i="21"/>
  <c r="I120" i="21"/>
  <c r="I56" i="21"/>
  <c r="I18" i="21"/>
  <c r="I121" i="21"/>
  <c r="I122" i="21"/>
  <c r="I60" i="21"/>
  <c r="I37" i="21"/>
  <c r="I89" i="21"/>
  <c r="I34" i="21"/>
  <c r="I9" i="21"/>
  <c r="I8" i="21"/>
  <c r="I39" i="21"/>
  <c r="I11" i="21"/>
  <c r="I14" i="21"/>
  <c r="I123" i="21"/>
  <c r="I47" i="21"/>
  <c r="I96" i="21"/>
  <c r="I25" i="21"/>
  <c r="I124" i="21"/>
  <c r="I42" i="21"/>
  <c r="I91" i="21"/>
  <c r="I125" i="21"/>
  <c r="I126" i="21"/>
  <c r="I92" i="21"/>
  <c r="I40" i="21"/>
  <c r="I64" i="21"/>
  <c r="I55" i="21"/>
  <c r="I127" i="21"/>
  <c r="I22" i="21"/>
  <c r="I101" i="21"/>
  <c r="I28" i="21"/>
  <c r="I26" i="21"/>
  <c r="I29" i="21"/>
  <c r="I128" i="21"/>
  <c r="I129" i="21"/>
  <c r="I72" i="21"/>
  <c r="I102" i="21"/>
  <c r="I65" i="21"/>
  <c r="I130" i="21"/>
  <c r="I131" i="21"/>
  <c r="I59" i="21"/>
  <c r="I132" i="21"/>
  <c r="I81" i="21"/>
  <c r="I133" i="21"/>
  <c r="I73" i="21"/>
  <c r="I103" i="21"/>
  <c r="I134" i="21"/>
  <c r="I84" i="21"/>
  <c r="I12" i="21"/>
  <c r="I61" i="21"/>
  <c r="I135" i="21"/>
  <c r="I31" i="21"/>
  <c r="I136" i="21"/>
  <c r="I105" i="21"/>
  <c r="I51" i="21"/>
  <c r="I94" i="21"/>
  <c r="I137" i="21"/>
  <c r="I138" i="21"/>
  <c r="I107" i="21"/>
  <c r="I45" i="21"/>
  <c r="I100" i="21"/>
  <c r="I139" i="21"/>
  <c r="I140" i="21"/>
  <c r="I20" i="21"/>
  <c r="I4" i="21"/>
  <c r="I141" i="21"/>
  <c r="I142" i="21"/>
  <c r="I54" i="21"/>
  <c r="I143" i="21"/>
  <c r="I71" i="21"/>
  <c r="I68" i="21"/>
  <c r="I17" i="21"/>
  <c r="I144" i="21"/>
  <c r="I3" i="21"/>
  <c r="I79" i="21"/>
  <c r="I77" i="21"/>
  <c r="I145" i="21"/>
  <c r="I62" i="21"/>
  <c r="I6" i="21"/>
  <c r="I146" i="21"/>
  <c r="I147" i="21"/>
  <c r="I148" i="21"/>
  <c r="I7" i="21"/>
  <c r="I106" i="21"/>
  <c r="I74" i="21"/>
  <c r="I15" i="21"/>
  <c r="I27" i="21"/>
  <c r="I149" i="21"/>
  <c r="I150" i="21"/>
  <c r="I43" i="21"/>
  <c r="I151" i="21"/>
  <c r="I152" i="21"/>
  <c r="I153" i="21"/>
  <c r="I154" i="21"/>
  <c r="I155" i="21"/>
  <c r="I48" i="21"/>
  <c r="I44" i="21"/>
  <c r="I21" i="21"/>
  <c r="I35" i="21"/>
  <c r="I97" i="21"/>
  <c r="I156" i="21"/>
  <c r="I98" i="21"/>
  <c r="I85" i="21"/>
  <c r="I58" i="21"/>
  <c r="I157" i="21"/>
  <c r="I158" i="21"/>
  <c r="I159" i="21"/>
  <c r="I160" i="21"/>
  <c r="F79" i="20"/>
  <c r="F3" i="20"/>
  <c r="F130" i="20"/>
  <c r="F131" i="20"/>
  <c r="F72" i="20"/>
  <c r="F120" i="20"/>
  <c r="F84" i="20"/>
  <c r="F105" i="20"/>
  <c r="F114" i="20"/>
  <c r="F126" i="20"/>
  <c r="F52" i="20"/>
  <c r="F35" i="20"/>
  <c r="F59" i="20"/>
  <c r="F61" i="20"/>
  <c r="F132" i="20"/>
  <c r="F93" i="20"/>
  <c r="F25" i="20"/>
  <c r="F133" i="20"/>
  <c r="F14" i="20"/>
  <c r="F23" i="20"/>
  <c r="F134" i="20"/>
  <c r="F24" i="20"/>
  <c r="F98" i="20"/>
  <c r="F135" i="20"/>
  <c r="F74" i="20"/>
  <c r="F90" i="20"/>
  <c r="F106" i="20"/>
  <c r="F45" i="20"/>
  <c r="F67" i="20"/>
  <c r="F69" i="20"/>
  <c r="F81" i="20"/>
  <c r="F94" i="20"/>
  <c r="F85" i="20"/>
  <c r="F76" i="20"/>
  <c r="F92" i="20"/>
  <c r="F21" i="20"/>
  <c r="F22" i="20"/>
  <c r="F100" i="20"/>
  <c r="F136" i="20"/>
  <c r="F15" i="20"/>
  <c r="F137" i="20"/>
  <c r="F47" i="20"/>
  <c r="F11" i="20"/>
  <c r="F89" i="20"/>
  <c r="F138" i="20"/>
  <c r="F139" i="20"/>
  <c r="F31" i="20"/>
  <c r="F95" i="20"/>
  <c r="F37" i="20"/>
  <c r="F140" i="20"/>
  <c r="F110" i="20"/>
  <c r="F33" i="20"/>
  <c r="F13" i="20"/>
  <c r="F30" i="20"/>
  <c r="F141" i="20"/>
  <c r="F39" i="20"/>
  <c r="F10" i="20"/>
  <c r="F83" i="20"/>
  <c r="F58" i="20"/>
  <c r="F75" i="20"/>
  <c r="F68" i="20"/>
  <c r="F142" i="20"/>
  <c r="F82" i="20"/>
  <c r="F42" i="20"/>
  <c r="F48" i="20"/>
  <c r="F38" i="20"/>
  <c r="F109" i="20"/>
  <c r="F43" i="20"/>
  <c r="F66" i="20"/>
  <c r="F29" i="20"/>
  <c r="F16" i="20"/>
  <c r="F62" i="20"/>
  <c r="F17" i="20"/>
  <c r="F122" i="20"/>
  <c r="F111" i="20"/>
  <c r="F108" i="20"/>
  <c r="F19" i="20"/>
  <c r="F18" i="20"/>
  <c r="F128" i="20"/>
  <c r="F70" i="20"/>
  <c r="F119" i="20"/>
  <c r="F7" i="20"/>
  <c r="F5" i="20"/>
  <c r="F143" i="20"/>
  <c r="F97" i="20"/>
  <c r="F8" i="20"/>
  <c r="F87" i="20"/>
  <c r="F144" i="20"/>
  <c r="F113" i="20"/>
  <c r="F145" i="20"/>
  <c r="F107" i="20"/>
  <c r="F41" i="20"/>
  <c r="F26" i="20"/>
  <c r="F146" i="20"/>
  <c r="F91" i="20"/>
  <c r="F78" i="20"/>
  <c r="F73" i="20"/>
  <c r="F104" i="20"/>
  <c r="F103" i="20"/>
  <c r="F147" i="20"/>
  <c r="F34" i="20"/>
  <c r="F12" i="20"/>
  <c r="F49" i="20"/>
  <c r="F115" i="20"/>
  <c r="F121" i="20"/>
  <c r="F46" i="20"/>
  <c r="F32" i="20"/>
  <c r="F99" i="20"/>
  <c r="F148" i="20"/>
  <c r="F57" i="20"/>
  <c r="F149" i="20"/>
  <c r="F80" i="20"/>
  <c r="F127" i="20"/>
  <c r="F20" i="20"/>
  <c r="F116" i="20"/>
  <c r="F63" i="20"/>
  <c r="F150" i="20"/>
  <c r="F2" i="20"/>
  <c r="F6" i="20"/>
  <c r="F151" i="20"/>
  <c r="F117" i="20"/>
  <c r="F55" i="20"/>
  <c r="F152" i="20"/>
  <c r="F27" i="20"/>
  <c r="F153" i="20"/>
  <c r="F40" i="20"/>
  <c r="F64" i="20"/>
  <c r="F154" i="20"/>
  <c r="F123" i="20"/>
  <c r="F155" i="20"/>
  <c r="F125" i="20"/>
  <c r="F124" i="20"/>
  <c r="F129" i="20"/>
  <c r="F65" i="20"/>
  <c r="F77" i="20"/>
  <c r="F51" i="20"/>
  <c r="F36" i="20"/>
  <c r="F9" i="20"/>
  <c r="F44" i="20"/>
  <c r="F86" i="20"/>
  <c r="F88" i="20"/>
  <c r="F156" i="20"/>
  <c r="F4" i="20"/>
  <c r="F53" i="20"/>
  <c r="F54" i="20"/>
  <c r="F50" i="20"/>
  <c r="F71" i="20"/>
  <c r="F101" i="20"/>
  <c r="F102" i="20"/>
  <c r="F56" i="20"/>
  <c r="F157" i="20"/>
  <c r="F158" i="20"/>
  <c r="F159" i="20"/>
  <c r="F118" i="20"/>
  <c r="F60" i="20"/>
  <c r="F96" i="20"/>
  <c r="F160" i="20"/>
  <c r="F112" i="20"/>
  <c r="F28" i="20"/>
  <c r="E79" i="20"/>
  <c r="E3" i="20"/>
  <c r="E130" i="20"/>
  <c r="E131" i="20"/>
  <c r="E72" i="20"/>
  <c r="E120" i="20"/>
  <c r="E84" i="20"/>
  <c r="E105" i="20"/>
  <c r="E114" i="20"/>
  <c r="E126" i="20"/>
  <c r="E52" i="20"/>
  <c r="E35" i="20"/>
  <c r="E59" i="20"/>
  <c r="E61" i="20"/>
  <c r="E132" i="20"/>
  <c r="E93" i="20"/>
  <c r="E25" i="20"/>
  <c r="E133" i="20"/>
  <c r="E14" i="20"/>
  <c r="E23" i="20"/>
  <c r="E134" i="20"/>
  <c r="E24" i="20"/>
  <c r="E98" i="20"/>
  <c r="E135" i="20"/>
  <c r="E74" i="20"/>
  <c r="E90" i="20"/>
  <c r="E106" i="20"/>
  <c r="E45" i="20"/>
  <c r="E67" i="20"/>
  <c r="E69" i="20"/>
  <c r="E81" i="20"/>
  <c r="E94" i="20"/>
  <c r="E85" i="20"/>
  <c r="E76" i="20"/>
  <c r="E92" i="20"/>
  <c r="E21" i="20"/>
  <c r="E22" i="20"/>
  <c r="E100" i="20"/>
  <c r="E136" i="20"/>
  <c r="E15" i="20"/>
  <c r="E137" i="20"/>
  <c r="E47" i="20"/>
  <c r="E11" i="20"/>
  <c r="E89" i="20"/>
  <c r="E138" i="20"/>
  <c r="E139" i="20"/>
  <c r="E31" i="20"/>
  <c r="E95" i="20"/>
  <c r="E37" i="20"/>
  <c r="E140" i="20"/>
  <c r="E110" i="20"/>
  <c r="E33" i="20"/>
  <c r="E13" i="20"/>
  <c r="E30" i="20"/>
  <c r="E141" i="20"/>
  <c r="E39" i="20"/>
  <c r="E10" i="20"/>
  <c r="E83" i="20"/>
  <c r="E58" i="20"/>
  <c r="E75" i="20"/>
  <c r="E68" i="20"/>
  <c r="E142" i="20"/>
  <c r="E82" i="20"/>
  <c r="E42" i="20"/>
  <c r="E48" i="20"/>
  <c r="E38" i="20"/>
  <c r="E109" i="20"/>
  <c r="E43" i="20"/>
  <c r="E66" i="20"/>
  <c r="E29" i="20"/>
  <c r="E16" i="20"/>
  <c r="E62" i="20"/>
  <c r="E17" i="20"/>
  <c r="E122" i="20"/>
  <c r="E111" i="20"/>
  <c r="E108" i="20"/>
  <c r="E19" i="20"/>
  <c r="E18" i="20"/>
  <c r="E128" i="20"/>
  <c r="E70" i="20"/>
  <c r="E119" i="20"/>
  <c r="E7" i="20"/>
  <c r="E5" i="20"/>
  <c r="E143" i="20"/>
  <c r="E97" i="20"/>
  <c r="E8" i="20"/>
  <c r="E87" i="20"/>
  <c r="E144" i="20"/>
  <c r="E113" i="20"/>
  <c r="E145" i="20"/>
  <c r="E107" i="20"/>
  <c r="E41" i="20"/>
  <c r="E26" i="20"/>
  <c r="E146" i="20"/>
  <c r="E91" i="20"/>
  <c r="E78" i="20"/>
  <c r="E73" i="20"/>
  <c r="E104" i="20"/>
  <c r="E103" i="20"/>
  <c r="E147" i="20"/>
  <c r="E34" i="20"/>
  <c r="E12" i="20"/>
  <c r="E49" i="20"/>
  <c r="E115" i="20"/>
  <c r="E121" i="20"/>
  <c r="E46" i="20"/>
  <c r="E32" i="20"/>
  <c r="E99" i="20"/>
  <c r="E148" i="20"/>
  <c r="E57" i="20"/>
  <c r="E149" i="20"/>
  <c r="E80" i="20"/>
  <c r="E127" i="20"/>
  <c r="E20" i="20"/>
  <c r="E116" i="20"/>
  <c r="E63" i="20"/>
  <c r="E150" i="20"/>
  <c r="E2" i="20"/>
  <c r="E6" i="20"/>
  <c r="E151" i="20"/>
  <c r="E117" i="20"/>
  <c r="E55" i="20"/>
  <c r="E152" i="20"/>
  <c r="E27" i="20"/>
  <c r="E153" i="20"/>
  <c r="E40" i="20"/>
  <c r="E64" i="20"/>
  <c r="E154" i="20"/>
  <c r="E123" i="20"/>
  <c r="E155" i="20"/>
  <c r="E125" i="20"/>
  <c r="E124" i="20"/>
  <c r="E129" i="20"/>
  <c r="E65" i="20"/>
  <c r="E77" i="20"/>
  <c r="E51" i="20"/>
  <c r="E36" i="20"/>
  <c r="E9" i="20"/>
  <c r="E44" i="20"/>
  <c r="E86" i="20"/>
  <c r="E88" i="20"/>
  <c r="E156" i="20"/>
  <c r="E4" i="20"/>
  <c r="E53" i="20"/>
  <c r="E54" i="20"/>
  <c r="E50" i="20"/>
  <c r="E71" i="20"/>
  <c r="E101" i="20"/>
  <c r="E102" i="20"/>
  <c r="E56" i="20"/>
  <c r="E157" i="20"/>
  <c r="E158" i="20"/>
  <c r="E159" i="20"/>
  <c r="E118" i="20"/>
  <c r="E60" i="20"/>
  <c r="E96" i="20"/>
  <c r="E160" i="20"/>
  <c r="E112" i="20"/>
  <c r="E28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F2" i="19"/>
  <c r="F3" i="19"/>
  <c r="F4" i="19"/>
  <c r="F5" i="19"/>
  <c r="K5" i="19" s="1"/>
  <c r="F6" i="19"/>
  <c r="F7" i="19"/>
  <c r="F8" i="19"/>
  <c r="F9" i="19"/>
  <c r="F10" i="19"/>
  <c r="F11" i="19"/>
  <c r="F12" i="19"/>
  <c r="F13" i="19"/>
  <c r="K13" i="19" s="1"/>
  <c r="F14" i="19"/>
  <c r="F15" i="19"/>
  <c r="F16" i="19"/>
  <c r="F17" i="19"/>
  <c r="F18" i="19"/>
  <c r="F19" i="19"/>
  <c r="F20" i="19"/>
  <c r="F21" i="19"/>
  <c r="K21" i="19" s="1"/>
  <c r="F22" i="19"/>
  <c r="F23" i="19"/>
  <c r="F24" i="19"/>
  <c r="F25" i="19"/>
  <c r="F26" i="19"/>
  <c r="F27" i="19"/>
  <c r="K27" i="19" s="1"/>
  <c r="F28" i="19"/>
  <c r="F29" i="19"/>
  <c r="K29" i="19" s="1"/>
  <c r="F30" i="19"/>
  <c r="F31" i="19"/>
  <c r="K31" i="19" s="1"/>
  <c r="F32" i="19"/>
  <c r="F33" i="19"/>
  <c r="F34" i="19"/>
  <c r="F35" i="19"/>
  <c r="K35" i="19" s="1"/>
  <c r="F36" i="19"/>
  <c r="F37" i="19"/>
  <c r="K37" i="19" s="1"/>
  <c r="F38" i="19"/>
  <c r="F39" i="19"/>
  <c r="K39" i="19" s="1"/>
  <c r="F40" i="19"/>
  <c r="F41" i="19"/>
  <c r="F42" i="19"/>
  <c r="F43" i="19"/>
  <c r="K43" i="19" s="1"/>
  <c r="F44" i="19"/>
  <c r="F45" i="19"/>
  <c r="K45" i="19" s="1"/>
  <c r="F46" i="19"/>
  <c r="F47" i="19"/>
  <c r="K47" i="19" s="1"/>
  <c r="F48" i="19"/>
  <c r="F49" i="19"/>
  <c r="F50" i="19"/>
  <c r="F51" i="19"/>
  <c r="K51" i="19" s="1"/>
  <c r="F52" i="19"/>
  <c r="F53" i="19"/>
  <c r="K53" i="19" s="1"/>
  <c r="F54" i="19"/>
  <c r="F55" i="19"/>
  <c r="K55" i="19" s="1"/>
  <c r="F56" i="19"/>
  <c r="F57" i="19"/>
  <c r="F58" i="19"/>
  <c r="F59" i="19"/>
  <c r="K59" i="19" s="1"/>
  <c r="F60" i="19"/>
  <c r="F61" i="19"/>
  <c r="K61" i="19" s="1"/>
  <c r="F62" i="19"/>
  <c r="F63" i="19"/>
  <c r="K63" i="19" s="1"/>
  <c r="F64" i="19"/>
  <c r="F65" i="19"/>
  <c r="F66" i="19"/>
  <c r="F67" i="19"/>
  <c r="K67" i="19" s="1"/>
  <c r="F68" i="19"/>
  <c r="F69" i="19"/>
  <c r="K69" i="19" s="1"/>
  <c r="F70" i="19"/>
  <c r="F71" i="19"/>
  <c r="K71" i="19" s="1"/>
  <c r="F72" i="19"/>
  <c r="F73" i="19"/>
  <c r="F74" i="19"/>
  <c r="F75" i="19"/>
  <c r="K75" i="19" s="1"/>
  <c r="F76" i="19"/>
  <c r="F77" i="19"/>
  <c r="K77" i="19" s="1"/>
  <c r="F78" i="19"/>
  <c r="F79" i="19"/>
  <c r="K79" i="19" s="1"/>
  <c r="F80" i="19"/>
  <c r="F81" i="19"/>
  <c r="F82" i="19"/>
  <c r="F83" i="19"/>
  <c r="K83" i="19" s="1"/>
  <c r="F84" i="19"/>
  <c r="F85" i="19"/>
  <c r="K85" i="19" s="1"/>
  <c r="F86" i="19"/>
  <c r="F87" i="19"/>
  <c r="K87" i="19" s="1"/>
  <c r="F88" i="19"/>
  <c r="F89" i="19"/>
  <c r="F90" i="19"/>
  <c r="F91" i="19"/>
  <c r="K91" i="19" s="1"/>
  <c r="F92" i="19"/>
  <c r="F93" i="19"/>
  <c r="K93" i="19" s="1"/>
  <c r="F94" i="19"/>
  <c r="F95" i="19"/>
  <c r="K95" i="19" s="1"/>
  <c r="F96" i="19"/>
  <c r="F97" i="19"/>
  <c r="F98" i="19"/>
  <c r="F99" i="19"/>
  <c r="K99" i="19" s="1"/>
  <c r="F100" i="19"/>
  <c r="F101" i="19"/>
  <c r="K101" i="19" s="1"/>
  <c r="F102" i="19"/>
  <c r="F103" i="19"/>
  <c r="K103" i="19" s="1"/>
  <c r="F104" i="19"/>
  <c r="F105" i="19"/>
  <c r="F106" i="19"/>
  <c r="F107" i="19"/>
  <c r="K107" i="19" s="1"/>
  <c r="F108" i="19"/>
  <c r="F109" i="19"/>
  <c r="K109" i="19" s="1"/>
  <c r="F110" i="19"/>
  <c r="F111" i="19"/>
  <c r="K111" i="19" s="1"/>
  <c r="F112" i="19"/>
  <c r="F113" i="19"/>
  <c r="F114" i="19"/>
  <c r="F115" i="19"/>
  <c r="K115" i="19" s="1"/>
  <c r="F116" i="19"/>
  <c r="F117" i="19"/>
  <c r="K117" i="19" s="1"/>
  <c r="F118" i="19"/>
  <c r="F119" i="19"/>
  <c r="K119" i="19" s="1"/>
  <c r="F120" i="19"/>
  <c r="F121" i="19"/>
  <c r="F122" i="19"/>
  <c r="F123" i="19"/>
  <c r="K123" i="19" s="1"/>
  <c r="F124" i="19"/>
  <c r="F125" i="19"/>
  <c r="K125" i="19" s="1"/>
  <c r="F126" i="19"/>
  <c r="F127" i="19"/>
  <c r="K127" i="19" s="1"/>
  <c r="F128" i="19"/>
  <c r="F129" i="19"/>
  <c r="F130" i="19"/>
  <c r="F131" i="19"/>
  <c r="K131" i="19" s="1"/>
  <c r="F132" i="19"/>
  <c r="F133" i="19"/>
  <c r="K133" i="19" s="1"/>
  <c r="F134" i="19"/>
  <c r="F135" i="19"/>
  <c r="K135" i="19" s="1"/>
  <c r="F136" i="19"/>
  <c r="F137" i="19"/>
  <c r="F138" i="19"/>
  <c r="F139" i="19"/>
  <c r="K139" i="19" s="1"/>
  <c r="F140" i="19"/>
  <c r="F141" i="19"/>
  <c r="K141" i="19" s="1"/>
  <c r="F142" i="19"/>
  <c r="F143" i="19"/>
  <c r="K143" i="19" s="1"/>
  <c r="F144" i="19"/>
  <c r="F145" i="19"/>
  <c r="F146" i="19"/>
  <c r="F147" i="19"/>
  <c r="K147" i="19" s="1"/>
  <c r="F148" i="19"/>
  <c r="F149" i="19"/>
  <c r="K149" i="19" s="1"/>
  <c r="F150" i="19"/>
  <c r="F151" i="19"/>
  <c r="K151" i="19" s="1"/>
  <c r="F152" i="19"/>
  <c r="F153" i="19"/>
  <c r="F154" i="19"/>
  <c r="F155" i="19"/>
  <c r="K155" i="19" s="1"/>
  <c r="F156" i="19"/>
  <c r="F157" i="19"/>
  <c r="K157" i="19" s="1"/>
  <c r="F158" i="19"/>
  <c r="F159" i="19"/>
  <c r="K159" i="19" s="1"/>
  <c r="F160" i="19"/>
  <c r="J160" i="16"/>
  <c r="K160" i="16" s="1"/>
  <c r="F160" i="16"/>
  <c r="J159" i="16"/>
  <c r="F159" i="16"/>
  <c r="J158" i="16"/>
  <c r="K158" i="16" s="1"/>
  <c r="F158" i="16"/>
  <c r="J157" i="16"/>
  <c r="F157" i="16"/>
  <c r="J156" i="16"/>
  <c r="F156" i="16"/>
  <c r="J155" i="16"/>
  <c r="K155" i="16" s="1"/>
  <c r="F155" i="16"/>
  <c r="J154" i="16"/>
  <c r="F154" i="16"/>
  <c r="K154" i="16" s="1"/>
  <c r="J153" i="16"/>
  <c r="F153" i="16"/>
  <c r="J152" i="16"/>
  <c r="K152" i="16" s="1"/>
  <c r="F152" i="16"/>
  <c r="J151" i="16"/>
  <c r="K151" i="16" s="1"/>
  <c r="F151" i="16"/>
  <c r="J150" i="16"/>
  <c r="F150" i="16"/>
  <c r="J149" i="16"/>
  <c r="F149" i="16"/>
  <c r="K149" i="16" s="1"/>
  <c r="J148" i="16"/>
  <c r="F148" i="16"/>
  <c r="J147" i="16"/>
  <c r="F147" i="16"/>
  <c r="J146" i="16"/>
  <c r="F146" i="16"/>
  <c r="J145" i="16"/>
  <c r="F145" i="16"/>
  <c r="J144" i="16"/>
  <c r="K144" i="16" s="1"/>
  <c r="F144" i="16"/>
  <c r="J143" i="16"/>
  <c r="F143" i="16"/>
  <c r="J142" i="16"/>
  <c r="F142" i="16"/>
  <c r="J141" i="16"/>
  <c r="F141" i="16"/>
  <c r="K141" i="16" s="1"/>
  <c r="J140" i="16"/>
  <c r="F140" i="16"/>
  <c r="J139" i="16"/>
  <c r="K139" i="16" s="1"/>
  <c r="F139" i="16"/>
  <c r="J138" i="16"/>
  <c r="F138" i="16"/>
  <c r="J137" i="16"/>
  <c r="F137" i="16"/>
  <c r="J136" i="16"/>
  <c r="F136" i="16"/>
  <c r="J135" i="16"/>
  <c r="F135" i="16"/>
  <c r="J134" i="16"/>
  <c r="F134" i="16"/>
  <c r="J133" i="16"/>
  <c r="F133" i="16"/>
  <c r="J132" i="16"/>
  <c r="F132" i="16"/>
  <c r="J131" i="16"/>
  <c r="F131" i="16"/>
  <c r="J130" i="16"/>
  <c r="F130" i="16"/>
  <c r="J129" i="16"/>
  <c r="F129" i="16"/>
  <c r="K129" i="16" s="1"/>
  <c r="J128" i="16"/>
  <c r="K128" i="16" s="1"/>
  <c r="F128" i="16"/>
  <c r="J127" i="16"/>
  <c r="K127" i="16" s="1"/>
  <c r="F127" i="16"/>
  <c r="J126" i="16"/>
  <c r="K126" i="16" s="1"/>
  <c r="F126" i="16"/>
  <c r="J125" i="16"/>
  <c r="K125" i="16" s="1"/>
  <c r="F125" i="16"/>
  <c r="J124" i="16"/>
  <c r="F124" i="16"/>
  <c r="J123" i="16"/>
  <c r="K123" i="16" s="1"/>
  <c r="F123" i="16"/>
  <c r="J122" i="16"/>
  <c r="F122" i="16"/>
  <c r="J121" i="16"/>
  <c r="F121" i="16"/>
  <c r="J120" i="16"/>
  <c r="F120" i="16"/>
  <c r="J119" i="16"/>
  <c r="F119" i="16"/>
  <c r="J118" i="16"/>
  <c r="K118" i="16" s="1"/>
  <c r="F118" i="16"/>
  <c r="K117" i="16"/>
  <c r="J117" i="16"/>
  <c r="F117" i="16"/>
  <c r="J116" i="16"/>
  <c r="F116" i="16"/>
  <c r="J115" i="16"/>
  <c r="K115" i="16" s="1"/>
  <c r="F115" i="16"/>
  <c r="J114" i="16"/>
  <c r="F114" i="16"/>
  <c r="J113" i="16"/>
  <c r="F113" i="16"/>
  <c r="J112" i="16"/>
  <c r="F112" i="16"/>
  <c r="J111" i="16"/>
  <c r="F111" i="16"/>
  <c r="J110" i="16"/>
  <c r="F110" i="16"/>
  <c r="J109" i="16"/>
  <c r="K109" i="16" s="1"/>
  <c r="F109" i="16"/>
  <c r="J108" i="16"/>
  <c r="F108" i="16"/>
  <c r="J107" i="16"/>
  <c r="K107" i="16" s="1"/>
  <c r="F107" i="16"/>
  <c r="J106" i="16"/>
  <c r="F106" i="16"/>
  <c r="J105" i="16"/>
  <c r="F105" i="16"/>
  <c r="K105" i="16" s="1"/>
  <c r="J104" i="16"/>
  <c r="F104" i="16"/>
  <c r="J103" i="16"/>
  <c r="K103" i="16" s="1"/>
  <c r="F103" i="16"/>
  <c r="J102" i="16"/>
  <c r="F102" i="16"/>
  <c r="J101" i="16"/>
  <c r="F101" i="16"/>
  <c r="J100" i="16"/>
  <c r="F100" i="16"/>
  <c r="J99" i="16"/>
  <c r="K99" i="16" s="1"/>
  <c r="F99" i="16"/>
  <c r="J98" i="16"/>
  <c r="F98" i="16"/>
  <c r="J97" i="16"/>
  <c r="F97" i="16"/>
  <c r="J96" i="16"/>
  <c r="F96" i="16"/>
  <c r="J95" i="16"/>
  <c r="F95" i="16"/>
  <c r="J94" i="16"/>
  <c r="K94" i="16" s="1"/>
  <c r="F94" i="16"/>
  <c r="J93" i="16"/>
  <c r="F93" i="16"/>
  <c r="J92" i="16"/>
  <c r="F92" i="16"/>
  <c r="J91" i="16"/>
  <c r="F91" i="16"/>
  <c r="J90" i="16"/>
  <c r="F90" i="16"/>
  <c r="J89" i="16"/>
  <c r="F89" i="16"/>
  <c r="J88" i="16"/>
  <c r="K88" i="16" s="1"/>
  <c r="F88" i="16"/>
  <c r="J87" i="16"/>
  <c r="K87" i="16" s="1"/>
  <c r="F87" i="16"/>
  <c r="J86" i="16"/>
  <c r="K86" i="16" s="1"/>
  <c r="F86" i="16"/>
  <c r="J85" i="16"/>
  <c r="F85" i="16"/>
  <c r="J84" i="16"/>
  <c r="F84" i="16"/>
  <c r="J83" i="16"/>
  <c r="F83" i="16"/>
  <c r="J82" i="16"/>
  <c r="F82" i="16"/>
  <c r="J81" i="16"/>
  <c r="F81" i="16"/>
  <c r="J80" i="16"/>
  <c r="F80" i="16"/>
  <c r="J79" i="16"/>
  <c r="F79" i="16"/>
  <c r="J78" i="16"/>
  <c r="K78" i="16" s="1"/>
  <c r="F78" i="16"/>
  <c r="J77" i="16"/>
  <c r="F77" i="16"/>
  <c r="J76" i="16"/>
  <c r="F76" i="16"/>
  <c r="J75" i="16"/>
  <c r="K75" i="16" s="1"/>
  <c r="F75" i="16"/>
  <c r="J74" i="16"/>
  <c r="F74" i="16"/>
  <c r="J73" i="16"/>
  <c r="F73" i="16"/>
  <c r="K73" i="16" s="1"/>
  <c r="J72" i="16"/>
  <c r="F72" i="16"/>
  <c r="J71" i="16"/>
  <c r="K71" i="16" s="1"/>
  <c r="F71" i="16"/>
  <c r="J70" i="16"/>
  <c r="K70" i="16" s="1"/>
  <c r="F70" i="16"/>
  <c r="J69" i="16"/>
  <c r="F69" i="16"/>
  <c r="J68" i="16"/>
  <c r="F68" i="16"/>
  <c r="J67" i="16"/>
  <c r="K67" i="16" s="1"/>
  <c r="F67" i="16"/>
  <c r="J66" i="16"/>
  <c r="F66" i="16"/>
  <c r="J65" i="16"/>
  <c r="F65" i="16"/>
  <c r="J64" i="16"/>
  <c r="F64" i="16"/>
  <c r="J63" i="16"/>
  <c r="F63" i="16"/>
  <c r="J62" i="16"/>
  <c r="K62" i="16" s="1"/>
  <c r="F62" i="16"/>
  <c r="J61" i="16"/>
  <c r="F61" i="16"/>
  <c r="J60" i="16"/>
  <c r="F60" i="16"/>
  <c r="J59" i="16"/>
  <c r="F59" i="16"/>
  <c r="J58" i="16"/>
  <c r="F58" i="16"/>
  <c r="J57" i="16"/>
  <c r="F57" i="16"/>
  <c r="J56" i="16"/>
  <c r="K56" i="16" s="1"/>
  <c r="F56" i="16"/>
  <c r="J55" i="16"/>
  <c r="F55" i="16"/>
  <c r="J54" i="16"/>
  <c r="K54" i="16" s="1"/>
  <c r="F54" i="16"/>
  <c r="J53" i="16"/>
  <c r="F53" i="16"/>
  <c r="J52" i="16"/>
  <c r="F52" i="16"/>
  <c r="J51" i="16"/>
  <c r="F51" i="16"/>
  <c r="J50" i="16"/>
  <c r="F50" i="16"/>
  <c r="J49" i="16"/>
  <c r="F49" i="16"/>
  <c r="J48" i="16"/>
  <c r="F48" i="16"/>
  <c r="J47" i="16"/>
  <c r="F47" i="16"/>
  <c r="J46" i="16"/>
  <c r="K46" i="16" s="1"/>
  <c r="F46" i="16"/>
  <c r="J45" i="16"/>
  <c r="F45" i="16"/>
  <c r="J44" i="16"/>
  <c r="F44" i="16"/>
  <c r="J43" i="16"/>
  <c r="K43" i="16" s="1"/>
  <c r="F43" i="16"/>
  <c r="J42" i="16"/>
  <c r="F42" i="16"/>
  <c r="K42" i="16" s="1"/>
  <c r="J41" i="16"/>
  <c r="F41" i="16"/>
  <c r="K41" i="16" s="1"/>
  <c r="J40" i="16"/>
  <c r="F40" i="16"/>
  <c r="J39" i="16"/>
  <c r="K39" i="16" s="1"/>
  <c r="F39" i="16"/>
  <c r="J38" i="16"/>
  <c r="K38" i="16" s="1"/>
  <c r="F38" i="16"/>
  <c r="J37" i="16"/>
  <c r="F37" i="16"/>
  <c r="J36" i="16"/>
  <c r="F36" i="16"/>
  <c r="J35" i="16"/>
  <c r="K35" i="16" s="1"/>
  <c r="F35" i="16"/>
  <c r="J34" i="16"/>
  <c r="F34" i="16"/>
  <c r="J33" i="16"/>
  <c r="F33" i="16"/>
  <c r="J32" i="16"/>
  <c r="F32" i="16"/>
  <c r="J31" i="16"/>
  <c r="F31" i="16"/>
  <c r="J30" i="16"/>
  <c r="K30" i="16" s="1"/>
  <c r="F30" i="16"/>
  <c r="J29" i="16"/>
  <c r="F29" i="16"/>
  <c r="J28" i="16"/>
  <c r="F28" i="16"/>
  <c r="J27" i="16"/>
  <c r="F27" i="16"/>
  <c r="J26" i="16"/>
  <c r="F26" i="16"/>
  <c r="J25" i="16"/>
  <c r="F25" i="16"/>
  <c r="J24" i="16"/>
  <c r="K24" i="16" s="1"/>
  <c r="F24" i="16"/>
  <c r="J23" i="16"/>
  <c r="K23" i="16" s="1"/>
  <c r="F23" i="16"/>
  <c r="J22" i="16"/>
  <c r="K22" i="16" s="1"/>
  <c r="F22" i="16"/>
  <c r="J21" i="16"/>
  <c r="F21" i="16"/>
  <c r="J20" i="16"/>
  <c r="F20" i="16"/>
  <c r="J19" i="16"/>
  <c r="F19" i="16"/>
  <c r="J18" i="16"/>
  <c r="F18" i="16"/>
  <c r="J17" i="16"/>
  <c r="F17" i="16"/>
  <c r="J16" i="16"/>
  <c r="F16" i="16"/>
  <c r="J15" i="16"/>
  <c r="F15" i="16"/>
  <c r="J14" i="16"/>
  <c r="K14" i="16" s="1"/>
  <c r="F14" i="16"/>
  <c r="J13" i="16"/>
  <c r="F13" i="16"/>
  <c r="J12" i="16"/>
  <c r="F12" i="16"/>
  <c r="J11" i="16"/>
  <c r="F11" i="16"/>
  <c r="J10" i="16"/>
  <c r="F10" i="16"/>
  <c r="J9" i="16"/>
  <c r="F9" i="16"/>
  <c r="J8" i="16"/>
  <c r="F8" i="16"/>
  <c r="J7" i="16"/>
  <c r="K7" i="16" s="1"/>
  <c r="F7" i="16"/>
  <c r="J6" i="16"/>
  <c r="F6" i="16"/>
  <c r="J5" i="16"/>
  <c r="F5" i="16"/>
  <c r="J4" i="16"/>
  <c r="F4" i="16"/>
  <c r="J3" i="16"/>
  <c r="K3" i="16" s="1"/>
  <c r="F3" i="16"/>
  <c r="J2" i="16"/>
  <c r="F2" i="16"/>
  <c r="L145" i="13" l="1"/>
  <c r="D145" i="17" s="1"/>
  <c r="L137" i="13"/>
  <c r="D137" i="17" s="1"/>
  <c r="L113" i="13"/>
  <c r="D113" i="17" s="1"/>
  <c r="L105" i="13"/>
  <c r="D105" i="17" s="1"/>
  <c r="L89" i="13"/>
  <c r="D89" i="17" s="1"/>
  <c r="L73" i="13"/>
  <c r="D73" i="17" s="1"/>
  <c r="L65" i="13"/>
  <c r="D65" i="17" s="1"/>
  <c r="L57" i="13"/>
  <c r="D57" i="17" s="1"/>
  <c r="L49" i="13"/>
  <c r="D49" i="17" s="1"/>
  <c r="L17" i="13"/>
  <c r="D17" i="17" s="1"/>
  <c r="L9" i="13"/>
  <c r="D9" i="17" s="1"/>
  <c r="L2" i="13"/>
  <c r="D2" i="17" s="1"/>
  <c r="D152" i="17"/>
  <c r="D128" i="17"/>
  <c r="D120" i="17"/>
  <c r="D112" i="17"/>
  <c r="D88" i="17"/>
  <c r="D72" i="17"/>
  <c r="D64" i="17"/>
  <c r="D56" i="17"/>
  <c r="D32" i="17"/>
  <c r="D24" i="17"/>
  <c r="D16" i="17"/>
  <c r="D8" i="17"/>
  <c r="D80" i="17"/>
  <c r="D109" i="17"/>
  <c r="D93" i="17"/>
  <c r="D77" i="17"/>
  <c r="D69" i="17"/>
  <c r="D61" i="17"/>
  <c r="D45" i="17"/>
  <c r="D37" i="17"/>
  <c r="D29" i="17"/>
  <c r="D21" i="17"/>
  <c r="D76" i="17"/>
  <c r="D154" i="17"/>
  <c r="D146" i="17"/>
  <c r="D138" i="17"/>
  <c r="D122" i="17"/>
  <c r="D114" i="17"/>
  <c r="D106" i="17"/>
  <c r="D96" i="17"/>
  <c r="D90" i="17"/>
  <c r="D74" i="17"/>
  <c r="D66" i="17"/>
  <c r="D58" i="17"/>
  <c r="D34" i="17"/>
  <c r="D26" i="17"/>
  <c r="D18" i="17"/>
  <c r="D142" i="17"/>
  <c r="D126" i="17"/>
  <c r="D118" i="17"/>
  <c r="D110" i="17"/>
  <c r="D94" i="17"/>
  <c r="D86" i="17"/>
  <c r="D70" i="17"/>
  <c r="D62" i="17"/>
  <c r="D54" i="17"/>
  <c r="D38" i="17"/>
  <c r="D30" i="17"/>
  <c r="D14" i="17"/>
  <c r="D127" i="17"/>
  <c r="D111" i="17"/>
  <c r="D103" i="17"/>
  <c r="D79" i="17"/>
  <c r="D39" i="17"/>
  <c r="D23" i="17"/>
  <c r="D155" i="17"/>
  <c r="D87" i="17"/>
  <c r="D67" i="17"/>
  <c r="D35" i="17"/>
  <c r="D156" i="17"/>
  <c r="D148" i="17"/>
  <c r="D140" i="17"/>
  <c r="D116" i="17"/>
  <c r="D108" i="17"/>
  <c r="D92" i="17"/>
  <c r="D68" i="17"/>
  <c r="D60" i="17"/>
  <c r="D52" i="17"/>
  <c r="D44" i="17"/>
  <c r="D36" i="17"/>
  <c r="D12" i="17"/>
  <c r="D4" i="17"/>
  <c r="D123" i="17"/>
  <c r="D115" i="17"/>
  <c r="D107" i="17"/>
  <c r="D83" i="17"/>
  <c r="D59" i="17"/>
  <c r="D43" i="17"/>
  <c r="D19" i="17"/>
  <c r="C2" i="17"/>
  <c r="K153" i="19"/>
  <c r="K145" i="19"/>
  <c r="K137" i="19"/>
  <c r="K129" i="19"/>
  <c r="K121" i="19"/>
  <c r="K113" i="19"/>
  <c r="K105" i="19"/>
  <c r="K97" i="19"/>
  <c r="K89" i="19"/>
  <c r="K81" i="19"/>
  <c r="K73" i="19"/>
  <c r="K65" i="19"/>
  <c r="K57" i="19"/>
  <c r="K49" i="19"/>
  <c r="K41" i="19"/>
  <c r="K33" i="19"/>
  <c r="K25" i="19"/>
  <c r="K17" i="19"/>
  <c r="K9" i="19"/>
  <c r="K19" i="19"/>
  <c r="K11" i="19"/>
  <c r="K3" i="19"/>
  <c r="K160" i="19"/>
  <c r="K152" i="19"/>
  <c r="K144" i="19"/>
  <c r="K136" i="19"/>
  <c r="K128" i="19"/>
  <c r="K120" i="19"/>
  <c r="K112" i="19"/>
  <c r="K104" i="19"/>
  <c r="K96" i="19"/>
  <c r="K88" i="19"/>
  <c r="K80" i="19"/>
  <c r="K72" i="19"/>
  <c r="K64" i="19"/>
  <c r="K56" i="19"/>
  <c r="K48" i="19"/>
  <c r="K40" i="19"/>
  <c r="K32" i="19"/>
  <c r="K24" i="19"/>
  <c r="K16" i="19"/>
  <c r="K8" i="19"/>
  <c r="K23" i="19"/>
  <c r="K15" i="19"/>
  <c r="K7" i="19"/>
  <c r="K156" i="19"/>
  <c r="K148" i="19"/>
  <c r="K140" i="19"/>
  <c r="K132" i="19"/>
  <c r="K124" i="19"/>
  <c r="K116" i="19"/>
  <c r="K108" i="19"/>
  <c r="K100" i="19"/>
  <c r="K92" i="19"/>
  <c r="K84" i="19"/>
  <c r="K76" i="19"/>
  <c r="K68" i="19"/>
  <c r="K60" i="19"/>
  <c r="K52" i="19"/>
  <c r="K44" i="19"/>
  <c r="K36" i="19"/>
  <c r="K28" i="19"/>
  <c r="K20" i="19"/>
  <c r="K12" i="19"/>
  <c r="K4" i="19"/>
  <c r="K154" i="19"/>
  <c r="K146" i="19"/>
  <c r="K138" i="19"/>
  <c r="K130" i="19"/>
  <c r="K122" i="19"/>
  <c r="K114" i="19"/>
  <c r="K106" i="19"/>
  <c r="K98" i="19"/>
  <c r="K90" i="19"/>
  <c r="K82" i="19"/>
  <c r="K74" i="19"/>
  <c r="K66" i="19"/>
  <c r="K58" i="19"/>
  <c r="K50" i="19"/>
  <c r="K42" i="19"/>
  <c r="K34" i="19"/>
  <c r="K26" i="19"/>
  <c r="K18" i="19"/>
  <c r="K10" i="19"/>
  <c r="K2" i="19"/>
  <c r="K158" i="19"/>
  <c r="K150" i="19"/>
  <c r="K142" i="19"/>
  <c r="K134" i="19"/>
  <c r="K126" i="19"/>
  <c r="K118" i="19"/>
  <c r="K110" i="19"/>
  <c r="K102" i="19"/>
  <c r="K94" i="19"/>
  <c r="K86" i="19"/>
  <c r="K78" i="19"/>
  <c r="K70" i="19"/>
  <c r="K62" i="19"/>
  <c r="K54" i="19"/>
  <c r="K46" i="19"/>
  <c r="K38" i="19"/>
  <c r="K30" i="19"/>
  <c r="K22" i="19"/>
  <c r="K14" i="19"/>
  <c r="K6" i="19"/>
  <c r="K122" i="16"/>
  <c r="K2" i="16"/>
  <c r="K159" i="16"/>
  <c r="K156" i="16"/>
  <c r="K18" i="16"/>
  <c r="K26" i="16"/>
  <c r="K34" i="16"/>
  <c r="K45" i="16"/>
  <c r="K57" i="16"/>
  <c r="K65" i="16"/>
  <c r="K84" i="16"/>
  <c r="K111" i="16"/>
  <c r="K157" i="16"/>
  <c r="K11" i="16"/>
  <c r="K15" i="16"/>
  <c r="K19" i="16"/>
  <c r="K27" i="16"/>
  <c r="K31" i="16"/>
  <c r="K50" i="16"/>
  <c r="K58" i="16"/>
  <c r="K66" i="16"/>
  <c r="K77" i="16"/>
  <c r="K89" i="16"/>
  <c r="K97" i="16"/>
  <c r="K119" i="16"/>
  <c r="K20" i="16"/>
  <c r="K47" i="16"/>
  <c r="K51" i="16"/>
  <c r="K55" i="16"/>
  <c r="K59" i="16"/>
  <c r="K63" i="16"/>
  <c r="K82" i="16"/>
  <c r="K90" i="16"/>
  <c r="K98" i="16"/>
  <c r="K131" i="16"/>
  <c r="K135" i="16"/>
  <c r="K143" i="16"/>
  <c r="K147" i="16"/>
  <c r="K9" i="16"/>
  <c r="K13" i="16"/>
  <c r="K25" i="16"/>
  <c r="K33" i="16"/>
  <c r="K52" i="16"/>
  <c r="K79" i="16"/>
  <c r="K83" i="16"/>
  <c r="K91" i="16"/>
  <c r="K95" i="16"/>
  <c r="K121" i="16"/>
  <c r="K132" i="16"/>
  <c r="K148" i="16"/>
  <c r="K16" i="16"/>
  <c r="K48" i="16"/>
  <c r="K80" i="16"/>
  <c r="K150" i="16"/>
  <c r="K6" i="16"/>
  <c r="K10" i="16"/>
  <c r="K17" i="16"/>
  <c r="K49" i="16"/>
  <c r="K74" i="16"/>
  <c r="K81" i="16"/>
  <c r="K102" i="16"/>
  <c r="K106" i="16"/>
  <c r="K112" i="16"/>
  <c r="K116" i="16"/>
  <c r="K133" i="16"/>
  <c r="K136" i="16"/>
  <c r="K140" i="16"/>
  <c r="K21" i="16"/>
  <c r="K28" i="16"/>
  <c r="K53" i="16"/>
  <c r="K60" i="16"/>
  <c r="K85" i="16"/>
  <c r="K92" i="16"/>
  <c r="K113" i="16"/>
  <c r="K130" i="16"/>
  <c r="K137" i="16"/>
  <c r="K4" i="16"/>
  <c r="K29" i="16"/>
  <c r="K32" i="16"/>
  <c r="K36" i="16"/>
  <c r="K61" i="16"/>
  <c r="K64" i="16"/>
  <c r="K68" i="16"/>
  <c r="K93" i="16"/>
  <c r="K96" i="16"/>
  <c r="K100" i="16"/>
  <c r="K110" i="16"/>
  <c r="K114" i="16"/>
  <c r="K120" i="16"/>
  <c r="K124" i="16"/>
  <c r="K134" i="16"/>
  <c r="K138" i="16"/>
  <c r="K145" i="16"/>
  <c r="K5" i="16"/>
  <c r="K8" i="16"/>
  <c r="K12" i="16"/>
  <c r="K37" i="16"/>
  <c r="K40" i="16"/>
  <c r="K44" i="16"/>
  <c r="K69" i="16"/>
  <c r="K72" i="16"/>
  <c r="K76" i="16"/>
  <c r="K101" i="16"/>
  <c r="K104" i="16"/>
  <c r="K108" i="16"/>
  <c r="K142" i="16"/>
  <c r="K146" i="16"/>
  <c r="K153" i="16"/>
</calcChain>
</file>

<file path=xl/sharedStrings.xml><?xml version="1.0" encoding="utf-8"?>
<sst xmlns="http://schemas.openxmlformats.org/spreadsheetml/2006/main" count="2498" uniqueCount="724">
  <si>
    <t>Metric</t>
  </si>
  <si>
    <t>Data provider</t>
  </si>
  <si>
    <t>Table</t>
  </si>
  <si>
    <t>Column in Table</t>
  </si>
  <si>
    <t>Link</t>
  </si>
  <si>
    <t>Population Growth</t>
  </si>
  <si>
    <t>US Census Bureau</t>
  </si>
  <si>
    <t>ACS 5-Year Estimates, DP05</t>
  </si>
  <si>
    <t>DP05_0001E</t>
  </si>
  <si>
    <t>https://data.census.gov/</t>
  </si>
  <si>
    <t>Employment Growth</t>
  </si>
  <si>
    <t>US Bureau of Labor Statistics</t>
  </si>
  <si>
    <t>Local Area Unemployment Statistics</t>
  </si>
  <si>
    <t>https://beta.bls.gov/</t>
  </si>
  <si>
    <t>Housing Problems*</t>
  </si>
  <si>
    <t>HUD</t>
  </si>
  <si>
    <t>Table 2, Table 7</t>
  </si>
  <si>
    <t>T2_est77, T2_est84, T2_est91, T7_est109, T7_est130, T7_est151</t>
  </si>
  <si>
    <t>https://www.huduser.gov/portal/datasets/cp.html</t>
  </si>
  <si>
    <t>*Housing Problems Data</t>
  </si>
  <si>
    <t>Description</t>
  </si>
  <si>
    <t>T2_est77</t>
  </si>
  <si>
    <t>Occupied rental housing units, has 1 or more of the 4 severe housing problems, is less than or equal to 30% of HAMFI</t>
  </si>
  <si>
    <t>T2_est84</t>
  </si>
  <si>
    <t>Occupied rental housing units, has 1 or more of the 4 severe housing problems, is greater than 30% but less than or equal to 50% of HAMFI</t>
  </si>
  <si>
    <t>T2_est91</t>
  </si>
  <si>
    <t>Occupied rental housing units, has 1 or more of the 4 severe housing problems, is greater than 50% but less than or equal to 80% of HAMFI</t>
  </si>
  <si>
    <t>T7_est109</t>
  </si>
  <si>
    <t>Occupied rental housing units, household income is less than or equal to 30% of HAMFI</t>
  </si>
  <si>
    <t>T7_est130</t>
  </si>
  <si>
    <t>Occupied rental housing units, household income is greater than 30% but less than or equal to 50% of HAMFI</t>
  </si>
  <si>
    <t>T7_est151</t>
  </si>
  <si>
    <t>Occupied rental housing units, household income is greater than 50% but less than or equal to 80% of HAMFI</t>
  </si>
  <si>
    <t>GEO_ID</t>
  </si>
  <si>
    <t>County Name</t>
  </si>
  <si>
    <t>Housing Problems: Proportion of Severe Housing Problems to Renters</t>
  </si>
  <si>
    <t>Population Growth: Average: YoY Growth 2018-2021</t>
  </si>
  <si>
    <t>Population Growth: Is 2021 greater than 2011?</t>
  </si>
  <si>
    <t>Employment Growth: Average</t>
  </si>
  <si>
    <t>Appling County, Georgia</t>
  </si>
  <si>
    <t>Atkinson County, Georgia</t>
  </si>
  <si>
    <t>Bacon County, Georgia</t>
  </si>
  <si>
    <t>Baker County, Georgia</t>
  </si>
  <si>
    <t>Baldwin County, Georgia</t>
  </si>
  <si>
    <t>Banks County, Georgia</t>
  </si>
  <si>
    <t>Barrow County, Georgia</t>
  </si>
  <si>
    <t>Bartow County, Georgia</t>
  </si>
  <si>
    <t>Ben Hill County, Georgia</t>
  </si>
  <si>
    <t>Berrien County, Georgia</t>
  </si>
  <si>
    <t>Bibb County, Georgia</t>
  </si>
  <si>
    <t>Bleckley County, Georgia</t>
  </si>
  <si>
    <t>Brantley County, Georgia</t>
  </si>
  <si>
    <t>Brooks County, Georgia</t>
  </si>
  <si>
    <t>Bryan County, Georgia</t>
  </si>
  <si>
    <t>Bulloch County, Georgia</t>
  </si>
  <si>
    <t>Burke County, Georgia</t>
  </si>
  <si>
    <t>Butts County, Georgia</t>
  </si>
  <si>
    <t>Calhoun County, Georgia</t>
  </si>
  <si>
    <t>Camden County, Georgia</t>
  </si>
  <si>
    <t>Candler County, Georgia</t>
  </si>
  <si>
    <t>Carroll County, Georgia</t>
  </si>
  <si>
    <t>Catoosa County, Georgia</t>
  </si>
  <si>
    <t>Charlton County, Georgia</t>
  </si>
  <si>
    <t>Chatham County, Georgia</t>
  </si>
  <si>
    <t>Chattahoochee County, Georgia</t>
  </si>
  <si>
    <t>Chattooga County, Georgia</t>
  </si>
  <si>
    <t>Cherokee County, Georgia</t>
  </si>
  <si>
    <t>Clarke County, Georgia</t>
  </si>
  <si>
    <t>Clay County, Georgia</t>
  </si>
  <si>
    <t>Clayton County, Georgia</t>
  </si>
  <si>
    <t>Clinch County, Georgia</t>
  </si>
  <si>
    <t>Cobb County, Georgia</t>
  </si>
  <si>
    <t>Coffee County, Georgia</t>
  </si>
  <si>
    <t>Colquitt County, Georgia</t>
  </si>
  <si>
    <t>Columbia County, Georgia</t>
  </si>
  <si>
    <t>Cook County, Georgia</t>
  </si>
  <si>
    <t>Coweta County, Georgia</t>
  </si>
  <si>
    <t>Crawford County, Georgia</t>
  </si>
  <si>
    <t>Crisp County, Georgia</t>
  </si>
  <si>
    <t>Dade County, Georgia</t>
  </si>
  <si>
    <t>Dawson County, Georgia</t>
  </si>
  <si>
    <t>Decatur County, Georgia</t>
  </si>
  <si>
    <t>DeKalb County, Georgia</t>
  </si>
  <si>
    <t>Dodge County, Georgia</t>
  </si>
  <si>
    <t>Dooly County, Georgia</t>
  </si>
  <si>
    <t>Dougherty County, Georgia</t>
  </si>
  <si>
    <t>Douglas County, Georgia</t>
  </si>
  <si>
    <t>Early County, Georgia</t>
  </si>
  <si>
    <t>Echols County, Georgia</t>
  </si>
  <si>
    <t>Effingham County, Georgia</t>
  </si>
  <si>
    <t>Elbert County, Georgia</t>
  </si>
  <si>
    <t>Emanuel County, Georgia</t>
  </si>
  <si>
    <t>Evans County, Georgia</t>
  </si>
  <si>
    <t>Fannin County, Georgia</t>
  </si>
  <si>
    <t>Fayette County, Georgia</t>
  </si>
  <si>
    <t>Floyd County, Georgia</t>
  </si>
  <si>
    <t>Forsyth County, Georgia</t>
  </si>
  <si>
    <t>Franklin County, Georgia</t>
  </si>
  <si>
    <t>Fulton County, Georgia</t>
  </si>
  <si>
    <t>Gilmer County, Georgia</t>
  </si>
  <si>
    <t>Glascock County, Georgia</t>
  </si>
  <si>
    <t>Glynn County, Georgia</t>
  </si>
  <si>
    <t>Gordon County, Georgia</t>
  </si>
  <si>
    <t>Grady County, Georgia</t>
  </si>
  <si>
    <t>Greene County, Georgia</t>
  </si>
  <si>
    <t>Gwinnett County, Georgia</t>
  </si>
  <si>
    <t>Habersham County, Georgia</t>
  </si>
  <si>
    <t>Hall County, Georgia</t>
  </si>
  <si>
    <t>Hancock County, Georgia</t>
  </si>
  <si>
    <t>Haralson County, Georgia</t>
  </si>
  <si>
    <t>Harris County, Georgia</t>
  </si>
  <si>
    <t>Hart County, Georgia</t>
  </si>
  <si>
    <t>Heard County, Georgia</t>
  </si>
  <si>
    <t>Henry County, Georgia</t>
  </si>
  <si>
    <t>Houston County, Georgia</t>
  </si>
  <si>
    <t>Irwin County, Georgia</t>
  </si>
  <si>
    <t>Jackson County, Georgia</t>
  </si>
  <si>
    <t>Jasper County, Georgia</t>
  </si>
  <si>
    <t>Jeff Davis County, Georgia</t>
  </si>
  <si>
    <t>Jefferson County, Georgia</t>
  </si>
  <si>
    <t>Jenkins County, Georgia</t>
  </si>
  <si>
    <t>Johnson County, Georgia</t>
  </si>
  <si>
    <t>Jones County, Georgia</t>
  </si>
  <si>
    <t>Lamar County, Georgia</t>
  </si>
  <si>
    <t>Lanier County, Georgia</t>
  </si>
  <si>
    <t>Laurens County, Georgia</t>
  </si>
  <si>
    <t>Lee County, Georgia</t>
  </si>
  <si>
    <t>Liberty County, Georgia</t>
  </si>
  <si>
    <t>Lincoln County, Georgia</t>
  </si>
  <si>
    <t>Long County, Georgia</t>
  </si>
  <si>
    <t>Lowndes County, Georgia</t>
  </si>
  <si>
    <t>Lumpkin County, Georgia</t>
  </si>
  <si>
    <t>Macon County, Georgia</t>
  </si>
  <si>
    <t>Madison County, Georgia</t>
  </si>
  <si>
    <t>Marion County, Georgia</t>
  </si>
  <si>
    <t>McDuffie County, Georgia</t>
  </si>
  <si>
    <t>McIntosh County, Georgia</t>
  </si>
  <si>
    <t>Meriwether County, Georgia</t>
  </si>
  <si>
    <t>Miller County, Georgia</t>
  </si>
  <si>
    <t>Mitchell County, Georgia</t>
  </si>
  <si>
    <t>Monroe County, Georgia</t>
  </si>
  <si>
    <t>Montgomery County, Georgia</t>
  </si>
  <si>
    <t>Morgan County, Georgia</t>
  </si>
  <si>
    <t>Murray County, Georgia</t>
  </si>
  <si>
    <t>Muscogee County, Georgia</t>
  </si>
  <si>
    <t>Newton County, Georgia</t>
  </si>
  <si>
    <t>Oconee County, Georgia</t>
  </si>
  <si>
    <t>Oglethorpe County, Georgia</t>
  </si>
  <si>
    <t>Paulding County, Georgia</t>
  </si>
  <si>
    <t>Peach County, Georgia</t>
  </si>
  <si>
    <t>Pickens County, Georgia</t>
  </si>
  <si>
    <t>Pierce County, Georgia</t>
  </si>
  <si>
    <t>Pike County, Georgia</t>
  </si>
  <si>
    <t>Polk County, Georgia</t>
  </si>
  <si>
    <t>Pulaski County, Georgia</t>
  </si>
  <si>
    <t>Putnam County, Georgia</t>
  </si>
  <si>
    <t>Quitman County, Georgia</t>
  </si>
  <si>
    <t>Rabun County, Georgia</t>
  </si>
  <si>
    <t>Randolph County, Georgia</t>
  </si>
  <si>
    <t>Richmond County, Georgia</t>
  </si>
  <si>
    <t>Rockdale County, Georgia</t>
  </si>
  <si>
    <t>Schley County, Georgia</t>
  </si>
  <si>
    <t>Screven County, Georgia</t>
  </si>
  <si>
    <t>Seminole County, Georgia</t>
  </si>
  <si>
    <t>Spalding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</si>
  <si>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</si>
  <si>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</si>
  <si>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</si>
  <si>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</si>
  <si>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</si>
  <si>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</si>
  <si>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</si>
  <si>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</si>
  <si>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Terrell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</si>
  <si>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</si>
  <si>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</si>
  <si>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</si>
  <si>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</si>
  <si>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</si>
  <si>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</si>
  <si>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</si>
  <si>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Twiggs County, Georgia</t>
  </si>
  <si>
    <t>Union County, Georgia</t>
  </si>
  <si>
    <t>Upson County, Georgia</t>
  </si>
  <si>
    <t>Walker County, Georgia</t>
  </si>
  <si>
    <t>Walton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</si>
  <si>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</si>
  <si>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</si>
  <si>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</si>
  <si>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</si>
  <si>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</si>
  <si>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</si>
  <si>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</si>
  <si>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Whitfield County, Georgia</t>
  </si>
  <si>
    <t>Wilcox County, Georgia</t>
  </si>
  <si>
    <t>Wilkes County, Georgia</t>
  </si>
  <si>
    <t>Wilkinson County, Georgia</t>
  </si>
  <si>
    <t>Worth County, Georgia</t>
  </si>
  <si>
    <t>GEO_ID2</t>
  </si>
  <si>
    <t>Total Rental Units with Severe Housing Problems and Equal to or less than 80% HAMFI</t>
  </si>
  <si>
    <t>Total Rental Units Equal to or less than 80% HAMFI</t>
  </si>
  <si>
    <t>Proportion: Severe Housing Problems to Renters</t>
  </si>
  <si>
    <t>05000US13001</t>
  </si>
  <si>
    <t>05000US13003</t>
  </si>
  <si>
    <t>05000US13005</t>
  </si>
  <si>
    <t>05000US13007</t>
  </si>
  <si>
    <t>05000US13009</t>
  </si>
  <si>
    <t>05000US13011</t>
  </si>
  <si>
    <t>05000US13013</t>
  </si>
  <si>
    <t>05000US13015</t>
  </si>
  <si>
    <t>05000US13017</t>
  </si>
  <si>
    <t>05000US13019</t>
  </si>
  <si>
    <t>05000US13021</t>
  </si>
  <si>
    <t>05000US13023</t>
  </si>
  <si>
    <t>05000US13025</t>
  </si>
  <si>
    <t>05000US13027</t>
  </si>
  <si>
    <t>05000US13029</t>
  </si>
  <si>
    <t>05000US13031</t>
  </si>
  <si>
    <t>05000US13033</t>
  </si>
  <si>
    <t>05000US13035</t>
  </si>
  <si>
    <t>05000US13037</t>
  </si>
  <si>
    <t>05000US13039</t>
  </si>
  <si>
    <t>05000US13043</t>
  </si>
  <si>
    <t>05000US13045</t>
  </si>
  <si>
    <t>05000US13047</t>
  </si>
  <si>
    <t>05000US13049</t>
  </si>
  <si>
    <t>05000US13051</t>
  </si>
  <si>
    <t>05000US13053</t>
  </si>
  <si>
    <t>05000US13055</t>
  </si>
  <si>
    <t>05000US13057</t>
  </si>
  <si>
    <t>05000US13059</t>
  </si>
  <si>
    <t>05000US13061</t>
  </si>
  <si>
    <t>05000US13063</t>
  </si>
  <si>
    <t>05000US13065</t>
  </si>
  <si>
    <t>05000US13067</t>
  </si>
  <si>
    <t>05000US13069</t>
  </si>
  <si>
    <t>05000US13071</t>
  </si>
  <si>
    <t>05000US13073</t>
  </si>
  <si>
    <t>05000US13075</t>
  </si>
  <si>
    <t>05000US13077</t>
  </si>
  <si>
    <t>05000US13079</t>
  </si>
  <si>
    <t>05000US13081</t>
  </si>
  <si>
    <t>05000US13083</t>
  </si>
  <si>
    <t>05000US13085</t>
  </si>
  <si>
    <t>05000US13087</t>
  </si>
  <si>
    <t>05000US13089</t>
  </si>
  <si>
    <t>05000US13091</t>
  </si>
  <si>
    <t>05000US13093</t>
  </si>
  <si>
    <t>05000US13095</t>
  </si>
  <si>
    <t>05000US13097</t>
  </si>
  <si>
    <t>05000US13099</t>
  </si>
  <si>
    <t>05000US13101</t>
  </si>
  <si>
    <t>05000US13103</t>
  </si>
  <si>
    <t>05000US13105</t>
  </si>
  <si>
    <t>05000US13107</t>
  </si>
  <si>
    <t>05000US13109</t>
  </si>
  <si>
    <t>05000US13111</t>
  </si>
  <si>
    <t>05000US13113</t>
  </si>
  <si>
    <t>05000US13115</t>
  </si>
  <si>
    <t>05000US13117</t>
  </si>
  <si>
    <t>05000US13119</t>
  </si>
  <si>
    <t>05000US13121</t>
  </si>
  <si>
    <t>05000US13123</t>
  </si>
  <si>
    <t>05000US13125</t>
  </si>
  <si>
    <t>05000US13127</t>
  </si>
  <si>
    <t>05000US13129</t>
  </si>
  <si>
    <t>05000US13131</t>
  </si>
  <si>
    <t>05000US13133</t>
  </si>
  <si>
    <t>05000US13135</t>
  </si>
  <si>
    <t>05000US13137</t>
  </si>
  <si>
    <t>05000US13139</t>
  </si>
  <si>
    <t>05000US13141</t>
  </si>
  <si>
    <t>05000US13143</t>
  </si>
  <si>
    <t>05000US13145</t>
  </si>
  <si>
    <t>05000US13147</t>
  </si>
  <si>
    <t>05000US13149</t>
  </si>
  <si>
    <t>05000US13151</t>
  </si>
  <si>
    <t>05000US13153</t>
  </si>
  <si>
    <t>05000US13155</t>
  </si>
  <si>
    <t>05000US13157</t>
  </si>
  <si>
    <t>05000US13159</t>
  </si>
  <si>
    <t>05000US13161</t>
  </si>
  <si>
    <t>05000US13163</t>
  </si>
  <si>
    <t>05000US13165</t>
  </si>
  <si>
    <t>05000US13167</t>
  </si>
  <si>
    <t>05000US13169</t>
  </si>
  <si>
    <t>05000US13171</t>
  </si>
  <si>
    <t>05000US13173</t>
  </si>
  <si>
    <t>05000US13175</t>
  </si>
  <si>
    <t>05000US13177</t>
  </si>
  <si>
    <t>05000US13179</t>
  </si>
  <si>
    <t>05000US13181</t>
  </si>
  <si>
    <t>05000US13183</t>
  </si>
  <si>
    <t>05000US13185</t>
  </si>
  <si>
    <t>05000US13187</t>
  </si>
  <si>
    <t>05000US13189</t>
  </si>
  <si>
    <t>05000US13191</t>
  </si>
  <si>
    <t>05000US13193</t>
  </si>
  <si>
    <t>05000US13195</t>
  </si>
  <si>
    <t>05000US13197</t>
  </si>
  <si>
    <t>05000US13199</t>
  </si>
  <si>
    <t>05000US13201</t>
  </si>
  <si>
    <t>05000US13205</t>
  </si>
  <si>
    <t>05000US13207</t>
  </si>
  <si>
    <t>05000US13209</t>
  </si>
  <si>
    <t>05000US13211</t>
  </si>
  <si>
    <t>05000US13213</t>
  </si>
  <si>
    <t>05000US13215</t>
  </si>
  <si>
    <t>05000US13217</t>
  </si>
  <si>
    <t>05000US13219</t>
  </si>
  <si>
    <t>05000US13221</t>
  </si>
  <si>
    <t>05000US13223</t>
  </si>
  <si>
    <t>05000US13225</t>
  </si>
  <si>
    <t>05000US13227</t>
  </si>
  <si>
    <t>05000US13229</t>
  </si>
  <si>
    <t>05000US13231</t>
  </si>
  <si>
    <t>05000US13233</t>
  </si>
  <si>
    <t>05000US13235</t>
  </si>
  <si>
    <t>05000US13237</t>
  </si>
  <si>
    <t>05000US13239</t>
  </si>
  <si>
    <t>05000US13241</t>
  </si>
  <si>
    <t>05000US13243</t>
  </si>
  <si>
    <t>05000US13245</t>
  </si>
  <si>
    <t>05000US13247</t>
  </si>
  <si>
    <t>05000US13249</t>
  </si>
  <si>
    <t>05000US13251</t>
  </si>
  <si>
    <t>05000US13253</t>
  </si>
  <si>
    <t>05000US13255</t>
  </si>
  <si>
    <t>05000US13257</t>
  </si>
  <si>
    <t>05000US13259</t>
  </si>
  <si>
    <t>05000US13261</t>
  </si>
  <si>
    <t>05000US13263</t>
  </si>
  <si>
    <t>05000US13265</t>
  </si>
  <si>
    <t>05000US13267</t>
  </si>
  <si>
    <t>05000US13269</t>
  </si>
  <si>
    <t>05000US13271</t>
  </si>
  <si>
    <t>05000US13273</t>
  </si>
  <si>
    <t>05000US13275</t>
  </si>
  <si>
    <t>05000US13277</t>
  </si>
  <si>
    <t>05000US13279</t>
  </si>
  <si>
    <t>05000US13281</t>
  </si>
  <si>
    <t>05000US13283</t>
  </si>
  <si>
    <t>05000US13285</t>
  </si>
  <si>
    <t>05000US13287</t>
  </si>
  <si>
    <t>05000US13289</t>
  </si>
  <si>
    <t>05000US13291</t>
  </si>
  <si>
    <t>05000US13293</t>
  </si>
  <si>
    <t>05000US13295</t>
  </si>
  <si>
    <t>05000US13297</t>
  </si>
  <si>
    <t>05000US13299</t>
  </si>
  <si>
    <t>05000US13301</t>
  </si>
  <si>
    <t>05000US13303</t>
  </si>
  <si>
    <t>05000US13305</t>
  </si>
  <si>
    <t>05000US13307</t>
  </si>
  <si>
    <t>05000US13309</t>
  </si>
  <si>
    <t>05000US13311</t>
  </si>
  <si>
    <t>05000US13313</t>
  </si>
  <si>
    <t>05000US13315</t>
  </si>
  <si>
    <t>05000US13317</t>
  </si>
  <si>
    <t>05000US13319</t>
  </si>
  <si>
    <t>05000US13321</t>
  </si>
  <si>
    <t>geoid</t>
  </si>
  <si>
    <t>name</t>
  </si>
  <si>
    <t>Severe Cost Burden: Less than or equal to 30% of HAMFI</t>
  </si>
  <si>
    <t>Severe Cost Burden: Greater than 30% but less than or equal to 50% of HAMFI</t>
  </si>
  <si>
    <t>Severe Cost Burden: Greater than 50% but less than or equal to 80% of HAMFI</t>
  </si>
  <si>
    <t>Total with Severe Cost Burden</t>
  </si>
  <si>
    <t>Total: Less than or equal to 30% of HAMFI</t>
  </si>
  <si>
    <t>Total: Greater than 30% but less than or equal to 50% of HAMFI</t>
  </si>
  <si>
    <t>Total: Greater than 50% but less than or equal to 80% of HAMFI</t>
  </si>
  <si>
    <t>Total renters</t>
  </si>
  <si>
    <t>Total: Propotion of Sever Cost Burden to Total Renters</t>
  </si>
  <si>
    <t>GeoID2</t>
  </si>
  <si>
    <t>NAME</t>
  </si>
  <si>
    <t>% of renter occupied units with complete plumbing</t>
  </si>
  <si>
    <t>% of renter occupied units with complete kitchen</t>
  </si>
  <si>
    <t>% incomplete plumbing</t>
  </si>
  <si>
    <t>% incomplete kitchen</t>
  </si>
  <si>
    <t>GeoID</t>
  </si>
  <si>
    <t>0500000US13239</t>
  </si>
  <si>
    <t>0500000US13003</t>
  </si>
  <si>
    <t>0500000US13289</t>
  </si>
  <si>
    <t>0500000US13167</t>
  </si>
  <si>
    <t>0500000US13241</t>
  </si>
  <si>
    <t>0500000US13165</t>
  </si>
  <si>
    <t>0500000US13173</t>
  </si>
  <si>
    <t>0500000US13279</t>
  </si>
  <si>
    <t>0500000US13115</t>
  </si>
  <si>
    <t>0500000US13087</t>
  </si>
  <si>
    <t>0500000US13207</t>
  </si>
  <si>
    <t>0500000US13107</t>
  </si>
  <si>
    <t>0500000US13037</t>
  </si>
  <si>
    <t>0500000US13081</t>
  </si>
  <si>
    <t>0500000US13143</t>
  </si>
  <si>
    <t>0500000US13147</t>
  </si>
  <si>
    <t>0500000US13157</t>
  </si>
  <si>
    <t>0500000US13155</t>
  </si>
  <si>
    <t>0500000US13231</t>
  </si>
  <si>
    <t>0500000US13073</t>
  </si>
  <si>
    <t>0500000US13075</t>
  </si>
  <si>
    <t>0500000US13039</t>
  </si>
  <si>
    <t>0500000US13045</t>
  </si>
  <si>
    <t>0500000US13033</t>
  </si>
  <si>
    <t>0500000US13187</t>
  </si>
  <si>
    <t>0500000US13251</t>
  </si>
  <si>
    <t>0500000US13321</t>
  </si>
  <si>
    <t>0500000US13141</t>
  </si>
  <si>
    <t>0500000US13109</t>
  </si>
  <si>
    <t>0500000US13095</t>
  </si>
  <si>
    <t>0500000US13217</t>
  </si>
  <si>
    <t>0500000US13105</t>
  </si>
  <si>
    <t>0500000US13205</t>
  </si>
  <si>
    <t>0500000US13023</t>
  </si>
  <si>
    <t>0500000US13277</t>
  </si>
  <si>
    <t>0500000US13099</t>
  </si>
  <si>
    <t>0500000US13133</t>
  </si>
  <si>
    <t>0500000US13113</t>
  </si>
  <si>
    <t>0500000US13255</t>
  </si>
  <si>
    <t>0500000US13185</t>
  </si>
  <si>
    <t>0500000US13129</t>
  </si>
  <si>
    <t>0500000US13137</t>
  </si>
  <si>
    <t>0500000US13281</t>
  </si>
  <si>
    <t>0500000US13057</t>
  </si>
  <si>
    <t>0500000US13215</t>
  </si>
  <si>
    <t>0500000US13085</t>
  </si>
  <si>
    <t>0500000US13131</t>
  </si>
  <si>
    <t>0500000US13209</t>
  </si>
  <si>
    <t>0500000US13295</t>
  </si>
  <si>
    <t>0500000US13275</t>
  </si>
  <si>
    <t>0500000US13021</t>
  </si>
  <si>
    <t>0500000US13291</t>
  </si>
  <si>
    <t>0500000US13293</t>
  </si>
  <si>
    <t>0500000US13247</t>
  </si>
  <si>
    <t>0500000US13303</t>
  </si>
  <si>
    <t>0500000US13223</t>
  </si>
  <si>
    <t>0500000US13119</t>
  </si>
  <si>
    <t>0500000US13025</t>
  </si>
  <si>
    <t>0500000US13313</t>
  </si>
  <si>
    <t>0500000US13027</t>
  </si>
  <si>
    <t>0500000US13145</t>
  </si>
  <si>
    <t>0500000US13235</t>
  </si>
  <si>
    <t>0500000US13257</t>
  </si>
  <si>
    <t>0500000US13271</t>
  </si>
  <si>
    <t>0500000US13139</t>
  </si>
  <si>
    <t>0500000US13059</t>
  </si>
  <si>
    <t>0500000US13123</t>
  </si>
  <si>
    <t>0500000US13061</t>
  </si>
  <si>
    <t>0500000US13161</t>
  </si>
  <si>
    <t>0500000US13297</t>
  </si>
  <si>
    <t>0500000US13009</t>
  </si>
  <si>
    <t>0500000US13195</t>
  </si>
  <si>
    <t>0500000US13051</t>
  </si>
  <si>
    <t>0500000US13121</t>
  </si>
  <si>
    <t>0500000US13069</t>
  </si>
  <si>
    <t>0500000US13273</t>
  </si>
  <si>
    <t>0500000US13193</t>
  </si>
  <si>
    <t>0500000US13001</t>
  </si>
  <si>
    <t>0500000US13227</t>
  </si>
  <si>
    <t>0500000US13063</t>
  </si>
  <si>
    <t>0500000US13127</t>
  </si>
  <si>
    <t>0500000US13117</t>
  </si>
  <si>
    <t>0500000US13013</t>
  </si>
  <si>
    <t>0500000US13067</t>
  </si>
  <si>
    <t>0500000US13283</t>
  </si>
  <si>
    <t>0500000US13175</t>
  </si>
  <si>
    <t>0500000US13285</t>
  </si>
  <si>
    <t>0500000US13089</t>
  </si>
  <si>
    <t>0500000US13053</t>
  </si>
  <si>
    <t>0500000US13191</t>
  </si>
  <si>
    <t>0500000US13071</t>
  </si>
  <si>
    <t>0500000US13031</t>
  </si>
  <si>
    <t>0500000US13065</t>
  </si>
  <si>
    <t>0500000US13097</t>
  </si>
  <si>
    <t>0500000US13315</t>
  </si>
  <si>
    <t>0500000US13171</t>
  </si>
  <si>
    <t>0500000US13047</t>
  </si>
  <si>
    <t>0500000US13219</t>
  </si>
  <si>
    <t>0500000US13077</t>
  </si>
  <si>
    <t>0500000US13299</t>
  </si>
  <si>
    <t>0500000US13301</t>
  </si>
  <si>
    <t>0500000US13199</t>
  </si>
  <si>
    <t>0500000US13197</t>
  </si>
  <si>
    <t>0500000US13015</t>
  </si>
  <si>
    <t>0500000US13055</t>
  </si>
  <si>
    <t>0500000US13183</t>
  </si>
  <si>
    <t>0500000US13153</t>
  </si>
  <si>
    <t>0500000US13135</t>
  </si>
  <si>
    <t>0500000US13103</t>
  </si>
  <si>
    <t>0500000US13151</t>
  </si>
  <si>
    <t>0500000US13319</t>
  </si>
  <si>
    <t>0500000US13179</t>
  </si>
  <si>
    <t>0500000US13017</t>
  </si>
  <si>
    <t>0500000US13211</t>
  </si>
  <si>
    <t>0500000US13233</t>
  </si>
  <si>
    <t>0500000US13245</t>
  </si>
  <si>
    <t>0500000US13311</t>
  </si>
  <si>
    <t>0500000US13163</t>
  </si>
  <si>
    <t>0500000US13011</t>
  </si>
  <si>
    <t>0500000US13213</t>
  </si>
  <si>
    <t>0500000US13149</t>
  </si>
  <si>
    <t>0500000US13261</t>
  </si>
  <si>
    <t>0500000US13267</t>
  </si>
  <si>
    <t>0500000US13265</t>
  </si>
  <si>
    <t>0500000US13019</t>
  </si>
  <si>
    <t>0500000US13229</t>
  </si>
  <si>
    <t>0500000US13159</t>
  </si>
  <si>
    <t>0500000US13269</t>
  </si>
  <si>
    <t>0500000US13005</t>
  </si>
  <si>
    <t>0500000US13007</t>
  </si>
  <si>
    <t>0500000US13029</t>
  </si>
  <si>
    <t>0500000US13035</t>
  </si>
  <si>
    <t>0500000US13043</t>
  </si>
  <si>
    <t>0500000US13049</t>
  </si>
  <si>
    <t>0500000US13079</t>
  </si>
  <si>
    <t>0500000US13083</t>
  </si>
  <si>
    <t>0500000US13091</t>
  </si>
  <si>
    <t>0500000US13093</t>
  </si>
  <si>
    <t>0500000US13101</t>
  </si>
  <si>
    <t>0500000US13111</t>
  </si>
  <si>
    <t>0500000US13125</t>
  </si>
  <si>
    <t>0500000US13169</t>
  </si>
  <si>
    <t>0500000US13177</t>
  </si>
  <si>
    <t>0500000US13181</t>
  </si>
  <si>
    <t>0500000US13189</t>
  </si>
  <si>
    <t>0500000US13201</t>
  </si>
  <si>
    <t>0500000US13221</t>
  </si>
  <si>
    <t>0500000US13225</t>
  </si>
  <si>
    <t>0500000US13237</t>
  </si>
  <si>
    <t>0500000US13243</t>
  </si>
  <si>
    <t>0500000US13249</t>
  </si>
  <si>
    <t>0500000US13253</t>
  </si>
  <si>
    <t>0500000US13259</t>
  </si>
  <si>
    <t>0500000US13263</t>
  </si>
  <si>
    <t>0500000US13287</t>
  </si>
  <si>
    <t>0500000US13305</t>
  </si>
  <si>
    <t>0500000US13307</t>
  </si>
  <si>
    <t>0500000US13309</t>
  </si>
  <si>
    <t>0500000US13317</t>
  </si>
  <si>
    <t>Total Renter Occupied</t>
  </si>
  <si>
    <t>&lt;=0.5 occupants per room</t>
  </si>
  <si>
    <t>0.51-1 occupant per room</t>
  </si>
  <si>
    <t>1.01-1.50 occupants per room</t>
  </si>
  <si>
    <t>1.51-2 occupants per room</t>
  </si>
  <si>
    <t>&gt;=2.01 occupants per room</t>
  </si>
  <si>
    <t>% &gt;=1.01 occupants per room</t>
  </si>
  <si>
    <t>% &gt;= 1.51 occupants</t>
  </si>
  <si>
    <t>% &gt;=2.01 occupants</t>
  </si>
  <si>
    <t>Housing Problems: Less than or equal to 30% of HAMFI</t>
  </si>
  <si>
    <t>Housing Problems: Greater than 30% but less than or equal to 50% of HAMFI</t>
  </si>
  <si>
    <t>Housing Problems: Greater than 50% but less than or equal to 80% of HAMFI</t>
  </si>
  <si>
    <t>Total with Housing Problems</t>
  </si>
  <si>
    <t>Total: Propotion of Housing Problems to Total Renters</t>
  </si>
  <si>
    <t>2011 Population</t>
  </si>
  <si>
    <t>2018 Population</t>
  </si>
  <si>
    <t>2019 Population</t>
  </si>
  <si>
    <t>2020 Population</t>
  </si>
  <si>
    <t>2021 Population</t>
  </si>
  <si>
    <t>% YoY growth: 2018-2019</t>
  </si>
  <si>
    <t>% YoY growth: 2019-2020</t>
  </si>
  <si>
    <t>% YoY growth: 2020-2021</t>
  </si>
  <si>
    <t>Average: YoY Growth 2018-2021</t>
  </si>
  <si>
    <t>Is 2021 greater than 2011?</t>
  </si>
  <si>
    <t>% change: 2021 Jan - 2022 Jan</t>
  </si>
  <si>
    <t>% change: 2022 Jan - 2023 Jan</t>
  </si>
  <si>
    <t>Average change: 2021-2023</t>
  </si>
  <si>
    <t>LAUCN130010000000005</t>
  </si>
  <si>
    <t>LAUCN130030000000005</t>
  </si>
  <si>
    <t>LAUCN130050000000005</t>
  </si>
  <si>
    <t>LAUCN130070000000005</t>
  </si>
  <si>
    <t>LAUCN130090000000005</t>
  </si>
  <si>
    <t>LAUCN130110000000005</t>
  </si>
  <si>
    <t>LAUCN130130000000005</t>
  </si>
  <si>
    <t>LAUCN130150000000005</t>
  </si>
  <si>
    <t>LAUCN130170000000005</t>
  </si>
  <si>
    <t>LAUCN130190000000005</t>
  </si>
  <si>
    <t>LAUCN130210000000005</t>
  </si>
  <si>
    <t>LAUCN130230000000005</t>
  </si>
  <si>
    <t>LAUCN130250000000005</t>
  </si>
  <si>
    <t>LAUCN130270000000005</t>
  </si>
  <si>
    <t>LAUCN130290000000005</t>
  </si>
  <si>
    <t>LAUCN130310000000005</t>
  </si>
  <si>
    <t>LAUCN130330000000005</t>
  </si>
  <si>
    <t>LAUCN130350000000005</t>
  </si>
  <si>
    <t>LAUCN130370000000005</t>
  </si>
  <si>
    <t>LAUCN130390000000005</t>
  </si>
  <si>
    <t>LAUCN130430000000005</t>
  </si>
  <si>
    <t>LAUCN130450000000005</t>
  </si>
  <si>
    <t>LAUCN130470000000005</t>
  </si>
  <si>
    <t>LAUCN130490000000005</t>
  </si>
  <si>
    <t>LAUCN130510000000005</t>
  </si>
  <si>
    <t>LAUCN130530000000005</t>
  </si>
  <si>
    <t>LAUCN130550000000005</t>
  </si>
  <si>
    <t>LAUCN130570000000005</t>
  </si>
  <si>
    <t>LAUCN130590000000005</t>
  </si>
  <si>
    <t>LAUCN130610000000005</t>
  </si>
  <si>
    <t>LAUCN130630000000005</t>
  </si>
  <si>
    <t>LAUCN130650000000005</t>
  </si>
  <si>
    <t>LAUCN130670000000005</t>
  </si>
  <si>
    <t>LAUCN130690000000005</t>
  </si>
  <si>
    <t>LAUCN130710000000005</t>
  </si>
  <si>
    <t>LAUCN130730000000005</t>
  </si>
  <si>
    <t>LAUCN130750000000005</t>
  </si>
  <si>
    <t>LAUCN130770000000005</t>
  </si>
  <si>
    <t>LAUCN130790000000005</t>
  </si>
  <si>
    <t>LAUCN130810000000005</t>
  </si>
  <si>
    <t>LAUCN130830000000005</t>
  </si>
  <si>
    <t>LAUCN130850000000005</t>
  </si>
  <si>
    <t>LAUCN130870000000005</t>
  </si>
  <si>
    <t>LAUCN130890000000005</t>
  </si>
  <si>
    <t>LAUCN130910000000005</t>
  </si>
  <si>
    <t>LAUCN130930000000005</t>
  </si>
  <si>
    <t>LAUCN130950000000005</t>
  </si>
  <si>
    <t>LAUCN130970000000005</t>
  </si>
  <si>
    <t>LAUCN130990000000005</t>
  </si>
  <si>
    <t>LAUCN131010000000005</t>
  </si>
  <si>
    <t>LAUCN131030000000005</t>
  </si>
  <si>
    <t>LAUCN131050000000005</t>
  </si>
  <si>
    <t>LAUCN131070000000005</t>
  </si>
  <si>
    <t>LAUCN131090000000005</t>
  </si>
  <si>
    <t>LAUCN131110000000005</t>
  </si>
  <si>
    <t>LAUCN131130000000005</t>
  </si>
  <si>
    <t>LAUCN131150000000005</t>
  </si>
  <si>
    <t>LAUCN131170000000005</t>
  </si>
  <si>
    <t>LAUCN131190000000005</t>
  </si>
  <si>
    <t>LAUCN131210000000005</t>
  </si>
  <si>
    <t>LAUCN131230000000005</t>
  </si>
  <si>
    <t>LAUCN131250000000005</t>
  </si>
  <si>
    <t>LAUCN131270000000005</t>
  </si>
  <si>
    <t>LAUCN131290000000005</t>
  </si>
  <si>
    <t>LAUCN131310000000005</t>
  </si>
  <si>
    <t>LAUCN131330000000005</t>
  </si>
  <si>
    <t>LAUCN131350000000005</t>
  </si>
  <si>
    <t>LAUCN131370000000005</t>
  </si>
  <si>
    <t>LAUCN131390000000005</t>
  </si>
  <si>
    <t>LAUCN131410000000005</t>
  </si>
  <si>
    <t>LAUCN131430000000005</t>
  </si>
  <si>
    <t>LAUCN131450000000005</t>
  </si>
  <si>
    <t>LAUCN131470000000005</t>
  </si>
  <si>
    <t>LAUCN131490000000005</t>
  </si>
  <si>
    <t>LAUCN131510000000005</t>
  </si>
  <si>
    <t>LAUCN131530000000005</t>
  </si>
  <si>
    <t>LAUCN131550000000005</t>
  </si>
  <si>
    <t>LAUCN131570000000005</t>
  </si>
  <si>
    <t>LAUCN131590000000005</t>
  </si>
  <si>
    <t>LAUCN131610000000005</t>
  </si>
  <si>
    <t>LAUCN131630000000005</t>
  </si>
  <si>
    <t>LAUCN131650000000005</t>
  </si>
  <si>
    <t>LAUCN131670000000005</t>
  </si>
  <si>
    <t>LAUCN131690000000005</t>
  </si>
  <si>
    <t>LAUCN131710000000005</t>
  </si>
  <si>
    <t>LAUCN131730000000005</t>
  </si>
  <si>
    <t>LAUCN131750000000005</t>
  </si>
  <si>
    <t>LAUCN131770000000005</t>
  </si>
  <si>
    <t>LAUCN131790000000005</t>
  </si>
  <si>
    <t>LAUCN131810000000005</t>
  </si>
  <si>
    <t>LAUCN131830000000005</t>
  </si>
  <si>
    <t>LAUCN131850000000005</t>
  </si>
  <si>
    <t>LAUCN131870000000005</t>
  </si>
  <si>
    <t>LAUCN131930000000005</t>
  </si>
  <si>
    <t>LAUCN131950000000005</t>
  </si>
  <si>
    <t>LAUCN131970000000005</t>
  </si>
  <si>
    <t>LAUCN131890000000005</t>
  </si>
  <si>
    <t>LAUCN131910000000005</t>
  </si>
  <si>
    <t>LAUCN131990000000005</t>
  </si>
  <si>
    <t>LAUCN132010000000005</t>
  </si>
  <si>
    <t>LAUCN132050000000005</t>
  </si>
  <si>
    <t>LAUCN132070000000005</t>
  </si>
  <si>
    <t>LAUCN132090000000005</t>
  </si>
  <si>
    <t>LAUCN132110000000005</t>
  </si>
  <si>
    <t>LAUCN132130000000005</t>
  </si>
  <si>
    <t>LAUCN132150000000005</t>
  </si>
  <si>
    <t>LAUCN132170000000005</t>
  </si>
  <si>
    <t>LAUCN132190000000005</t>
  </si>
  <si>
    <t>LAUCN132210000000005</t>
  </si>
  <si>
    <t>LAUCN132230000000005</t>
  </si>
  <si>
    <t>LAUCN132250000000005</t>
  </si>
  <si>
    <t>LAUCN132270000000005</t>
  </si>
  <si>
    <t>LAUCN132290000000005</t>
  </si>
  <si>
    <t>LAUCN132310000000005</t>
  </si>
  <si>
    <t>LAUCN132330000000005</t>
  </si>
  <si>
    <t>LAUCN132350000000005</t>
  </si>
  <si>
    <t>LAUCN132370000000005</t>
  </si>
  <si>
    <t>LAUCN132390000000005</t>
  </si>
  <si>
    <t>LAUCN132410000000005</t>
  </si>
  <si>
    <t>LAUCN132430000000005</t>
  </si>
  <si>
    <t>LAUCN132450000000005</t>
  </si>
  <si>
    <t>LAUCN132470000000005</t>
  </si>
  <si>
    <t>LAUCN132490000000005</t>
  </si>
  <si>
    <t>LAUCN132510000000005</t>
  </si>
  <si>
    <t>LAUCN132530000000005</t>
  </si>
  <si>
    <t>LAUCN132550000000005</t>
  </si>
  <si>
    <t>LAUCN132570000000005</t>
  </si>
  <si>
    <t>LAUCN132590000000005</t>
  </si>
  <si>
    <t>LAUCN132610000000005</t>
  </si>
  <si>
    <t>LAUCN132630000000005</t>
  </si>
  <si>
    <t>LAUCN132650000000005</t>
  </si>
  <si>
    <t>LAUCN132670000000005</t>
  </si>
  <si>
    <t>LAUCN132690000000005</t>
  </si>
  <si>
    <t>LAUCN132710000000005</t>
  </si>
  <si>
    <t>LAUCN132730000000005</t>
  </si>
  <si>
    <t>LAUCN132750000000005</t>
  </si>
  <si>
    <t>LAUCN132770000000005</t>
  </si>
  <si>
    <t>LAUCN132790000000005</t>
  </si>
  <si>
    <t>LAUCN132810000000005</t>
  </si>
  <si>
    <t>LAUCN132830000000005</t>
  </si>
  <si>
    <t>LAUCN132850000000005</t>
  </si>
  <si>
    <t>LAUCN132870000000005</t>
  </si>
  <si>
    <t>LAUCN132890000000005</t>
  </si>
  <si>
    <t>LAUCN132910000000005</t>
  </si>
  <si>
    <t>LAUCN132930000000005</t>
  </si>
  <si>
    <t>LAUCN132950000000005</t>
  </si>
  <si>
    <t>LAUCN132970000000005</t>
  </si>
  <si>
    <t>LAUCN132990000000005</t>
  </si>
  <si>
    <t>LAUCN133010000000005</t>
  </si>
  <si>
    <t>LAUCN133030000000005</t>
  </si>
  <si>
    <t>LAUCN133050000000005</t>
  </si>
  <si>
    <t>LAUCN133070000000005</t>
  </si>
  <si>
    <t>LAUCN133090000000005</t>
  </si>
  <si>
    <t>LAUCN133110000000005</t>
  </si>
  <si>
    <t>LAUCN133130000000005</t>
  </si>
  <si>
    <t>LAUCN133150000000005</t>
  </si>
  <si>
    <t>LAUCN133170000000005</t>
  </si>
  <si>
    <t>LAUCN133190000000005</t>
  </si>
  <si>
    <t>LAUCN133210000000005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</si>
</sst>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1" applyFill="1" applyBorder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Alignment="1">
      <alignment wrapText="1"/>
    </xf>
    <xf numFmtId="164" fontId="0" fillId="0" borderId="0" xfId="3" applyNumberFormat="1" applyFont="1"/>
    <xf numFmtId="164" fontId="0" fillId="0" borderId="0" xfId="3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0" xfId="3" applyNumberFormat="1" applyFont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45">
    <dxf>
      <numFmt numFmtId="14" formatCode="0.00%"/>
    </dxf>
    <dxf>
      <numFmt numFmtId="14" formatCode="0.00%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6C720FF-C7DA-4D48-958E-E26CD124606B}" name="SummaryTbl" displayName="SummaryTbl" ref="A1:F160" totalsRowShown="0" headerRowDxfId="44">
  <autoFilter ref="A1:F160" xr:uid="{B6C720FF-C7DA-4D48-958E-E26CD124606B}"/>
  <sortState xmlns:xlrd2="http://schemas.microsoft.com/office/spreadsheetml/2017/richdata2" ref="A2:F160">
    <sortCondition ref="B1:B160"/>
  </sortState>
  <tableColumns count="6">
    <tableColumn id="1" xr3:uid="{1238A2CE-1136-45F9-B5B8-D88BBCE1AD6B}" name="GEO_ID"/>
    <tableColumn id="2" xr3:uid="{18F677A8-9580-46B2-B44E-DC12A131273F}" name="County Name"/>
    <tableColumn id="3" xr3:uid="{5CA189E2-4C79-4E1A-985A-8F744D42F727}" name="Housing Problems: Proportion of Severe Housing Problems to Renters" dataDxfId="43" dataCellStyle="Percent">
      <calculatedColumnFormula>INDEX(HousingProblemsTbl[Proportion: Severe Housing Problems to Renters], MATCH(SummaryTbl[[#This Row],[GEO_ID]],HousingProblemsTbl[GEO_ID2], 0))</calculatedColumnFormula>
    </tableColumn>
    <tableColumn id="4" xr3:uid="{A9065A63-08C2-479D-8CF5-35680F266E22}" name="Population Growth: Average: YoY Growth 2018-2021" dataDxfId="42" dataCellStyle="Percent">
      <calculatedColumnFormula>INDEX(PopTbl[Average: YoY Growth 2018-2021], MATCH(SummaryTbl[[#This Row],[GEO_ID]], PopTbl[GEO_ID2], 0))</calculatedColumnFormula>
    </tableColumn>
    <tableColumn id="8" xr3:uid="{D2A3A1D6-17AD-441F-952F-4D29D8DAE170}" name="Population Growth: Is 2021 greater than 2011?" dataDxfId="41" dataCellStyle="Percent">
      <calculatedColumnFormula>INDEX(PopTbl[Is 2021 greater than 2011?], MATCH(SummaryTbl[[#This Row],[GEO_ID]], PopTbl[GEO_ID2], 0))</calculatedColumnFormula>
    </tableColumn>
    <tableColumn id="5" xr3:uid="{D91DD952-37F6-489A-A8BA-DDA021966F7A}" name="Employment Growth: Average" dataDxfId="40" dataCellStyle="Percent">
      <calculatedColumnFormula>INDEX(EmploymentTbl[Average change: 2021-2023], MATCH(SummaryTbl[[#This Row],[GEO_ID]], EmploymentTbl[GEO_ID2], 0))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D348D7E-F9EC-4113-9028-5CCD4CF5D878}" name="HousingProblemsTbl" displayName="HousingProblemsTbl" ref="A1:L160" totalsRowShown="0" headerRowDxfId="39">
  <autoFilter ref="A1:L160" xr:uid="{BD348D7E-F9EC-4113-9028-5CCD4CF5D878}"/>
  <sortState xmlns:xlrd2="http://schemas.microsoft.com/office/spreadsheetml/2017/richdata2" ref="A2:L160">
    <sortCondition ref="A1:A160"/>
  </sortState>
  <tableColumns count="12">
    <tableColumn id="1" xr3:uid="{394A9A85-EE8F-4A45-9D12-078A36152C33}" name="GEO_ID"/>
    <tableColumn id="21" xr3:uid="{9095BC30-528F-4AD5-9343-D0D48EB34429}" name="GEO_ID2"/>
    <tableColumn id="2" xr3:uid="{9106F361-267C-4A04-A27D-1927E25D546E}" name="County Name"/>
    <tableColumn id="3" xr3:uid="{3C9CCF74-3FD3-42B2-B7E0-86C0A3217037}" name="T2_est77" dataDxfId="38" dataCellStyle="Comma"/>
    <tableColumn id="4" xr3:uid="{56366370-12C8-4FDD-ADEF-D5A3B693047E}" name="T2_est84" dataDxfId="37" dataCellStyle="Comma"/>
    <tableColumn id="5" xr3:uid="{F4A6876E-B906-4A1C-A03F-05694120F06C}" name="T2_est91" dataDxfId="36" dataCellStyle="Comma"/>
    <tableColumn id="6" xr3:uid="{6D137980-139B-41D9-99D6-5B3DAFFC9DB6}" name="Total Rental Units with Severe Housing Problems and Equal to or less than 80% HAMFI" dataDxfId="35" dataCellStyle="Comma">
      <calculatedColumnFormula>SUM(HousingProblemsTbl[[#This Row],[T2_est77]:[T2_est91]])</calculatedColumnFormula>
    </tableColumn>
    <tableColumn id="7" xr3:uid="{D585200B-728C-4C9E-A914-D81E7BC80EEE}" name="T7_est109" dataDxfId="34" dataCellStyle="Comma"/>
    <tableColumn id="8" xr3:uid="{24F8099F-ED7D-4A14-82CA-39ACA01A233B}" name="T7_est130" dataDxfId="33" dataCellStyle="Comma"/>
    <tableColumn id="9" xr3:uid="{C720A215-1A36-4586-A96B-2D8FC1EE3363}" name="T7_est151" dataDxfId="32" dataCellStyle="Comma"/>
    <tableColumn id="10" xr3:uid="{B04CC050-8218-43F4-9FF9-E4767F235642}" name="Total Rental Units Equal to or less than 80% HAMFI" dataDxfId="31" dataCellStyle="Comma">
      <calculatedColumnFormula>SUM(HousingProblemsTbl[[#This Row],[T7_est109]:[T7_est151]])</calculatedColumnFormula>
    </tableColumn>
    <tableColumn id="11" xr3:uid="{41B35412-0E92-4358-AD03-9918358BF803}" name="Proportion: Severe Housing Problems to Renters" dataDxfId="30" dataCellStyle="Percent">
      <calculatedColumnFormula>HousingProblemsTbl[[#This Row],[Total Rental Units with Severe Housing Problems and Equal to or less than 80% HAMFI]]/HousingProblemsTbl[[#This Row],[Total Rental Units Equal to or less than 80% HAMFI]]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539C6E-9751-483C-85CE-2183CDC8FF73}" name="CostTbl" displayName="CostTbl" ref="A1:L160" totalsRowShown="0">
  <autoFilter ref="A1:L160" xr:uid="{3A539C6E-9751-483C-85CE-2183CDC8FF73}"/>
  <tableColumns count="12">
    <tableColumn id="1" xr3:uid="{71E60C48-5F36-4328-BD63-77974E3E3CD9}" name="geoid"/>
    <tableColumn id="2" xr3:uid="{F50F24DC-897C-40EC-9459-CC56929904EE}" name="name"/>
    <tableColumn id="3" xr3:uid="{B4C2859B-49B9-4614-9072-A0ABA2C53D7F}" name="Severe Cost Burden: Less than or equal to 30% of HAMFI"/>
    <tableColumn id="4" xr3:uid="{3F6BD65F-AD78-4F28-BE37-935A9833B8A2}" name="Severe Cost Burden: Greater than 30% but less than or equal to 50% of HAMFI"/>
    <tableColumn id="5" xr3:uid="{44B3B62F-41C9-4AE9-A968-528CDF00BFFE}" name="Severe Cost Burden: Greater than 50% but less than or equal to 80% of HAMFI"/>
    <tableColumn id="6" xr3:uid="{98CBFBA6-9A6E-4C9F-A910-B819BA75FC9C}" name="Total with Severe Cost Burden" dataDxfId="29">
      <calculatedColumnFormula>SUM(CostTbl[[#This Row],[Severe Cost Burden: Less than or equal to 30% of HAMFI]:[Severe Cost Burden: Greater than 50% but less than or equal to 80% of HAMFI]])</calculatedColumnFormula>
    </tableColumn>
    <tableColumn id="7" xr3:uid="{7BEA271A-33EE-4E94-A4FD-90CDE4D83D90}" name="Total: Less than or equal to 30% of HAMFI"/>
    <tableColumn id="8" xr3:uid="{67C65F3D-4F5B-42F1-A57D-9495BB5F454D}" name="Total: Greater than 30% but less than or equal to 50% of HAMFI"/>
    <tableColumn id="9" xr3:uid="{8794ADD0-9C9E-4FC6-9C77-5E2E89D68A1B}" name="Total: Greater than 50% but less than or equal to 80% of HAMFI"/>
    <tableColumn id="10" xr3:uid="{296C78AA-CBB7-4906-A2C8-45E9AE378358}" name="Total renters" dataDxfId="28">
      <calculatedColumnFormula>SUM(CostTbl[[#This Row],[Total: Less than or equal to 30% of HAMFI]:[Total: Greater than 50% but less than or equal to 80% of HAMFI]])</calculatedColumnFormula>
    </tableColumn>
    <tableColumn id="11" xr3:uid="{EE9236E0-1DC3-4D82-91CF-E58077C1737B}" name="Total: Propotion of Sever Cost Burden to Total Renters" dataDxfId="27">
      <calculatedColumnFormula>CostTbl[[#This Row],[Total with Severe Cost Burden]]/CostTbl[[#This Row],[Total renters]]</calculatedColumnFormula>
    </tableColumn>
    <tableColumn id="12" xr3:uid="{469B2DEE-F03E-4F89-8015-CB81A5C3B391}" name="GeoID2" dataDxfId="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570EB84-BA86-44CE-9D0C-6641899A2D93}" name="FacilitiesTbl" displayName="FacilitiesTbl" ref="A1:G160" totalsRowShown="0">
  <autoFilter ref="A1:G160" xr:uid="{9570EB84-BA86-44CE-9D0C-6641899A2D93}"/>
  <sortState xmlns:xlrd2="http://schemas.microsoft.com/office/spreadsheetml/2017/richdata2" ref="A2:G160">
    <sortCondition descending="1" ref="F1:F160"/>
  </sortState>
  <tableColumns count="7">
    <tableColumn id="1" xr3:uid="{F6A0862B-21DB-4BEC-938F-E8AC5A71A27B}" name="GEO_ID"/>
    <tableColumn id="2" xr3:uid="{AF06492E-05B3-4E22-A911-1BF8F02F6D34}" name="NAME"/>
    <tableColumn id="3" xr3:uid="{2E5F33D0-4E0C-4470-AD34-9F9B1E96969D}" name="% of renter occupied units with complete plumbing"/>
    <tableColumn id="4" xr3:uid="{40D66ED9-1E5E-428E-BA0C-A6FCB1C3797B}" name="% of renter occupied units with complete kitchen"/>
    <tableColumn id="5" xr3:uid="{0AF2A8D7-B42E-4B4A-A901-E171F15FEEC8}" name="% incomplete plumbing" dataDxfId="25">
      <calculatedColumnFormula>100-FacilitiesTbl[[#This Row],[% of renter occupied units with complete plumbing]]</calculatedColumnFormula>
    </tableColumn>
    <tableColumn id="6" xr3:uid="{3965921A-9247-494E-ADFD-5D73C11959A1}" name="% incomplete kitchen" dataDxfId="24">
      <calculatedColumnFormula>100-FacilitiesTbl[[#This Row],[% of renter occupied units with complete kitchen]]</calculatedColumnFormula>
    </tableColumn>
    <tableColumn id="7" xr3:uid="{FF037C55-5DDA-453B-82E3-8B553AA6A247}" name="GeoID" dataDxfId="2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5B068F-1E2C-490C-B3F3-54969A7C8D34}" name="OvercrowdTbl" displayName="OvercrowdTbl" ref="A1:L160" totalsRowShown="0">
  <autoFilter ref="A1:L160" xr:uid="{B25B068F-1E2C-490C-B3F3-54969A7C8D34}"/>
  <sortState xmlns:xlrd2="http://schemas.microsoft.com/office/spreadsheetml/2017/richdata2" ref="A2:L160">
    <sortCondition descending="1" ref="J1:J160"/>
  </sortState>
  <tableColumns count="12">
    <tableColumn id="1" xr3:uid="{77630ED2-EFD9-4B04-97ED-619FC9372E1F}" name="GEO_ID"/>
    <tableColumn id="2" xr3:uid="{59B63142-2E9D-4833-8202-A6A3B7E57093}" name="NAME"/>
    <tableColumn id="3" xr3:uid="{A087B3F0-2A75-4BFB-95E8-38F84CC7CCB0}" name="Total Renter Occupied"/>
    <tableColumn id="4" xr3:uid="{182777A0-1311-43F2-A6F8-7EC5E5A9F3AC}" name="&lt;=0.5 occupants per room"/>
    <tableColumn id="5" xr3:uid="{0185C1C0-E14B-4044-AA3F-55EB300A5F2B}" name="0.51-1 occupant per room"/>
    <tableColumn id="6" xr3:uid="{55CB4C1F-F58C-4A03-84E2-71BB43708450}" name="1.01-1.50 occupants per room"/>
    <tableColumn id="7" xr3:uid="{968DC946-0BA7-4348-A7FC-39EE870FE4E8}" name="1.51-2 occupants per room"/>
    <tableColumn id="8" xr3:uid="{62E55D76-E5EE-4F55-8C87-0DA0A640BD53}" name="&gt;=2.01 occupants per room"/>
    <tableColumn id="9" xr3:uid="{EFDD27B4-D2E8-454E-8F13-C8318B3E8DFB}" name="% &gt;=1.01 occupants per room" dataDxfId="22">
      <calculatedColumnFormula>SUM(OvercrowdTbl[[#This Row],[1.01-1.50 occupants per room]:[&gt;=2.01 occupants per room]])/OvercrowdTbl[[#This Row],[Total Renter Occupied]]</calculatedColumnFormula>
    </tableColumn>
    <tableColumn id="10" xr3:uid="{D2356FAF-EC3D-45AA-BA61-36772C7412EF}" name="% &gt;= 1.51 occupants" dataDxfId="21">
      <calculatedColumnFormula>SUM(OvercrowdTbl[[#This Row],[1.51-2 occupants per room]:[&gt;=2.01 occupants per room]])/OvercrowdTbl[[#This Row],[Total Renter Occupied]]</calculatedColumnFormula>
    </tableColumn>
    <tableColumn id="11" xr3:uid="{47835223-03C9-437D-B165-4C96DE62B475}" name="% &gt;=2.01 occupants" dataDxfId="20">
      <calculatedColumnFormula>OvercrowdTbl[[#This Row],[&gt;=2.01 occupants per room]]/OvercrowdTbl[[#This Row],[Total Renter Occupied]]</calculatedColumnFormula>
    </tableColumn>
    <tableColumn id="12" xr3:uid="{8D61146A-5142-43B5-BF48-33D24561A991}" name="GeoID" dataDxfId="1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011C19-8107-4B52-9CD4-70E395EED5A5}" name="HousingTbl" displayName="HousingTbl" ref="A1:L160" totalsRowShown="0">
  <autoFilter ref="A1:L160" xr:uid="{3D011C19-8107-4B52-9CD4-70E395EED5A5}"/>
  <tableColumns count="12">
    <tableColumn id="1" xr3:uid="{F1F4B272-CF83-4797-9B13-0EDADC5E6660}" name="geoid"/>
    <tableColumn id="2" xr3:uid="{D079BAAD-FB8D-4028-A356-7EFDD6276057}" name="name"/>
    <tableColumn id="3" xr3:uid="{D78B45E6-4695-4AA4-9C4C-177194E0CA5E}" name="Housing Problems: Less than or equal to 30% of HAMFI"/>
    <tableColumn id="4" xr3:uid="{789231C1-FAFC-402A-9534-63F4E7B8FF08}" name="Housing Problems: Greater than 30% but less than or equal to 50% of HAMFI"/>
    <tableColumn id="5" xr3:uid="{C7D2CD74-568A-4E25-BCEF-376E7237E32F}" name="Housing Problems: Greater than 50% but less than or equal to 80% of HAMFI"/>
    <tableColumn id="6" xr3:uid="{E3426435-FEFD-4EBE-A81D-B7566122DBBE}" name="Total with Housing Problems">
      <calculatedColumnFormula>SUM(C2:E2)</calculatedColumnFormula>
    </tableColumn>
    <tableColumn id="7" xr3:uid="{48D77589-1378-408A-B0C2-D0CDB638861E}" name="Total: Less than or equal to 30% of HAMFI"/>
    <tableColumn id="8" xr3:uid="{D7B3EF3F-30C4-44A1-81BB-DC8F6A748634}" name="Total: Greater than 30% but less than or equal to 50% of HAMFI"/>
    <tableColumn id="9" xr3:uid="{F128D20C-E37D-4DC5-B59D-D16006019C16}" name="Total: Greater than 50% but less than or equal to 80% of HAMFI"/>
    <tableColumn id="10" xr3:uid="{7460AC22-F211-4984-85D1-6E65BD1DD235}" name="Total renters" dataDxfId="18">
      <calculatedColumnFormula>SUM(HousingTbl[[#This Row],[Total: Less than or equal to 30% of HAMFI]:[Total: Greater than 50% but less than or equal to 80% of HAMFI]])</calculatedColumnFormula>
    </tableColumn>
    <tableColumn id="11" xr3:uid="{6512097B-4245-45E0-AAF0-71F911A33BA2}" name="Total: Propotion of Housing Problems to Total Renters" dataDxfId="17">
      <calculatedColumnFormula>HousingTbl[[#This Row],[Total with Housing Problems]]/HousingTbl[[#This Row],[Total renters]]</calculatedColumnFormula>
    </tableColumn>
    <tableColumn id="12" xr3:uid="{16BB148D-9D59-4FFC-BCBB-126BA3D7DE91}" name="GeoID2" dataDxfId="1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EA9464-A4AF-45CA-8C59-98876BD40E51}" name="PopTbl" displayName="PopTbl" ref="A1:M160" totalsRowShown="0" headerRowDxfId="15">
  <autoFilter ref="A1:M160" xr:uid="{A7EA9464-A4AF-45CA-8C59-98876BD40E51}"/>
  <sortState xmlns:xlrd2="http://schemas.microsoft.com/office/spreadsheetml/2017/richdata2" ref="A2:L160">
    <sortCondition ref="C1:C160"/>
  </sortState>
  <tableColumns count="13">
    <tableColumn id="1" xr3:uid="{1C5F0A47-71CA-45C2-ADA7-2AA80FB40995}" name="GEO_ID"/>
    <tableColumn id="16" xr3:uid="{DB150FCA-9ECD-4651-8BBA-20B71D4C71E2}" name="GEO_ID2" dataDxfId="14"/>
    <tableColumn id="2" xr3:uid="{B8E9DA07-4A7C-4D67-9778-EAECE783043E}" name="NAME"/>
    <tableColumn id="3" xr3:uid="{AD3A8E3F-79DA-4F13-8F70-E965DC7DB8BF}" name="2011 Population" dataDxfId="13" dataCellStyle="Comma"/>
    <tableColumn id="4" xr3:uid="{8E4983A2-7E3C-41FE-8E68-43017047B610}" name="2018 Population" dataDxfId="12" dataCellStyle="Comma"/>
    <tableColumn id="5" xr3:uid="{BC18C286-FAA0-40DE-8E52-1EE007DA3AB2}" name="2019 Population" dataDxfId="11" dataCellStyle="Comma"/>
    <tableColumn id="6" xr3:uid="{91B72316-901D-4B1E-89DA-7F5DDAEDC272}" name="2020 Population" dataDxfId="10" dataCellStyle="Comma"/>
    <tableColumn id="7" xr3:uid="{C2477693-D4C6-4AFE-A8BD-302E96F06B92}" name="2021 Population" dataDxfId="9" dataCellStyle="Comma"/>
    <tableColumn id="18" xr3:uid="{C1870B8E-308D-4E85-BDE7-828122F1990C}" name="% YoY growth: 2018-2019" dataDxfId="8" dataCellStyle="Percent">
      <calculatedColumnFormula>(PopTbl[[#This Row],[2019 Population]]-PopTbl[[#This Row],[2018 Population]])/PopTbl[[#This Row],[2018 Population]]</calculatedColumnFormula>
    </tableColumn>
    <tableColumn id="19" xr3:uid="{E0EEBE25-3749-4889-ABCF-5FA93A1EB8DA}" name="% YoY growth: 2019-2020" dataDxfId="7" dataCellStyle="Percent">
      <calculatedColumnFormula>(PopTbl[[#This Row],[2020 Population]]-PopTbl[[#This Row],[2019 Population]])/PopTbl[[#This Row],[2019 Population]]</calculatedColumnFormula>
    </tableColumn>
    <tableColumn id="20" xr3:uid="{4CD5100B-3850-43E3-BF30-34E1AE337A4F}" name="% YoY growth: 2020-2021" dataDxfId="6" dataCellStyle="Percent">
      <calculatedColumnFormula>(PopTbl[[#This Row],[2021 Population]]-PopTbl[[#This Row],[2020 Population]])/PopTbl[[#This Row],[2020 Population]]</calculatedColumnFormula>
    </tableColumn>
    <tableColumn id="21" xr3:uid="{8D9D8278-730A-4BA7-8436-EAEC910FEF76}" name="Average: YoY Growth 2018-2021" dataDxfId="5" dataCellStyle="Percent">
      <calculatedColumnFormula>AVERAGE(PopTbl[[#This Row],[% YoY growth: 2018-2019]:[% YoY growth: 2020-2021]])</calculatedColumnFormula>
    </tableColumn>
    <tableColumn id="8" xr3:uid="{C01E9F6C-307F-4209-8C0F-B70DFBB7D487}" name="Is 2021 greater than 2011?" dataDxfId="4" dataCellStyle="Percent">
      <calculatedColumnFormula>IF(PopTbl[[#This Row],[2021 Population]]&gt;PopTbl[[#This Row],[2011 Population]], "Yes", "No")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215ECD-C145-403F-8A88-709B003C04C6}" name="EmploymentTbl" displayName="EmploymentTbl" ref="A1:F160" totalsRowShown="0" headerRowDxfId="3">
  <autoFilter ref="A1:F160" xr:uid="{78215ECD-C145-403F-8A88-709B003C04C6}"/>
  <sortState xmlns:xlrd2="http://schemas.microsoft.com/office/spreadsheetml/2017/richdata2" ref="A2:F160">
    <sortCondition ref="C1:C160"/>
  </sortState>
  <tableColumns count="6">
    <tableColumn id="1" xr3:uid="{929F88CE-87C9-408D-832A-C0F149C5B7DC}" name="GEO_ID"/>
    <tableColumn id="10" xr3:uid="{FA561AB1-4257-4B73-AE2E-93689A4ED69B}" name="GEO_ID2"/>
    <tableColumn id="9" xr3:uid="{C8AC6A1C-A2F6-47EE-AFFB-F63123F3C61F}" name="County Name"/>
    <tableColumn id="4" xr3:uid="{7B4987DC-D944-4357-8CD2-F267A7455D91}" name="% change: 2021 Jan - 2022 Jan" dataDxfId="2" dataCellStyle="Percent"/>
    <tableColumn id="6" xr3:uid="{FEB9D6E0-9F9B-4CC0-BE04-0015A6BDAC3D}" name="% change: 2022 Jan - 2023 Jan" dataDxfId="1" dataCellStyle="Percent"/>
    <tableColumn id="5" xr3:uid="{51959E2E-82B1-4023-8FF4-EF3815B5DB31}" name="Average change: 2021-2023" dataDxfId="0" dataCellStyle="Percent">
      <calculatedColumnFormula>AVERAGE(EmploymentTbl[[#This Row],[% change: 2021 Jan - 2022 Jan]:[% change: 2022 Jan - 2023 Jan]])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eta.bls.gov/" TargetMode="External"/><Relationship Id="rId1" Type="http://schemas.openxmlformats.org/officeDocument/2006/relationships/hyperlink" Target="https://data.census.g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6"/>
  <sheetViews>
    <sheetView tabSelected="1" workbookViewId="0"/>
  </sheetViews>
  <sheetFormatPr defaultRowHeight="14.5" x14ac:dyDescent="0.35"/>
  <cols>
    <col min="2" max="2" width="28.81640625" bestFit="1" customWidth="1"/>
    <col min="3" max="3" width="25.1796875" bestFit="1" customWidth="1"/>
    <col min="4" max="4" width="41.453125" bestFit="1" customWidth="1"/>
    <col min="5" max="5" width="25.453125" bestFit="1" customWidth="1"/>
    <col min="6" max="6" width="59.54296875" bestFit="1" customWidth="1"/>
  </cols>
  <sheetData>
    <row r="4" spans="2:6" x14ac:dyDescent="0.35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</row>
    <row r="5" spans="2:6" x14ac:dyDescent="0.35">
      <c r="B5" s="10" t="s">
        <v>5</v>
      </c>
      <c r="C5" s="10" t="s">
        <v>6</v>
      </c>
      <c r="D5" s="10" t="s">
        <v>7</v>
      </c>
      <c r="E5" s="10" t="s">
        <v>8</v>
      </c>
      <c r="F5" s="11" t="s">
        <v>9</v>
      </c>
    </row>
    <row r="6" spans="2:6" x14ac:dyDescent="0.35">
      <c r="B6" s="10" t="s">
        <v>10</v>
      </c>
      <c r="C6" s="10" t="s">
        <v>11</v>
      </c>
      <c r="D6" s="10" t="s">
        <v>12</v>
      </c>
      <c r="E6" s="10"/>
      <c r="F6" s="11" t="s">
        <v>13</v>
      </c>
    </row>
    <row r="7" spans="2:6" ht="43.5" x14ac:dyDescent="0.35">
      <c r="B7" s="10" t="s">
        <v>14</v>
      </c>
      <c r="C7" s="10" t="s">
        <v>15</v>
      </c>
      <c r="D7" s="10" t="s">
        <v>16</v>
      </c>
      <c r="E7" s="12" t="s">
        <v>17</v>
      </c>
      <c r="F7" s="11" t="s">
        <v>18</v>
      </c>
    </row>
    <row r="8" spans="2:6" x14ac:dyDescent="0.35">
      <c r="B8" s="2"/>
      <c r="C8" s="2"/>
      <c r="D8" s="2"/>
      <c r="E8" s="3"/>
      <c r="F8" s="4"/>
    </row>
    <row r="9" spans="2:6" x14ac:dyDescent="0.35">
      <c r="B9" s="2"/>
      <c r="C9" s="2"/>
      <c r="D9" s="2"/>
      <c r="E9" s="3"/>
      <c r="F9" s="4"/>
    </row>
    <row r="10" spans="2:6" x14ac:dyDescent="0.35">
      <c r="B10" s="9" t="s">
        <v>19</v>
      </c>
      <c r="C10" s="15" t="s">
        <v>20</v>
      </c>
      <c r="D10" s="15"/>
      <c r="E10" s="15"/>
      <c r="F10" s="15"/>
    </row>
    <row r="11" spans="2:6" x14ac:dyDescent="0.35">
      <c r="B11" s="10" t="s">
        <v>21</v>
      </c>
      <c r="C11" s="14" t="s">
        <v>22</v>
      </c>
      <c r="D11" s="14"/>
      <c r="E11" s="14"/>
      <c r="F11" s="14"/>
    </row>
    <row r="12" spans="2:6" x14ac:dyDescent="0.35">
      <c r="B12" s="10" t="s">
        <v>23</v>
      </c>
      <c r="C12" s="14" t="s">
        <v>24</v>
      </c>
      <c r="D12" s="14"/>
      <c r="E12" s="14"/>
      <c r="F12" s="14"/>
    </row>
    <row r="13" spans="2:6" ht="14.5" customHeight="1" x14ac:dyDescent="0.35">
      <c r="B13" s="10" t="s">
        <v>25</v>
      </c>
      <c r="C13" s="14" t="s">
        <v>26</v>
      </c>
      <c r="D13" s="14"/>
      <c r="E13" s="14"/>
      <c r="F13" s="14"/>
    </row>
    <row r="14" spans="2:6" ht="14.5" customHeight="1" x14ac:dyDescent="0.35">
      <c r="B14" s="10" t="s">
        <v>27</v>
      </c>
      <c r="C14" s="14" t="s">
        <v>28</v>
      </c>
      <c r="D14" s="14"/>
      <c r="E14" s="14"/>
      <c r="F14" s="14"/>
    </row>
    <row r="15" spans="2:6" ht="14.5" customHeight="1" x14ac:dyDescent="0.35">
      <c r="B15" s="10" t="s">
        <v>29</v>
      </c>
      <c r="C15" s="14" t="s">
        <v>30</v>
      </c>
      <c r="D15" s="14"/>
      <c r="E15" s="14"/>
      <c r="F15" s="14"/>
    </row>
    <row r="16" spans="2:6" ht="14.5" customHeight="1" x14ac:dyDescent="0.35">
      <c r="B16" s="10" t="s">
        <v>31</v>
      </c>
      <c r="C16" s="14" t="s">
        <v>32</v>
      </c>
      <c r="D16" s="14"/>
      <c r="E16" s="14"/>
      <c r="F16" s="14"/>
    </row>
  </sheetData>
  <mergeCells count="7">
    <mergeCell ref="C16:F16"/>
    <mergeCell ref="C10:F10"/>
    <mergeCell ref="C11:F11"/>
    <mergeCell ref="C12:F12"/>
    <mergeCell ref="C13:F13"/>
    <mergeCell ref="C14:F14"/>
    <mergeCell ref="C15:F15"/>
  </mergeCells>
  <hyperlinks>
    <hyperlink ref="F5" r:id="rId1" xr:uid="{27B0DCE9-BC00-4B5D-A21E-A23576077CCD}"/>
    <hyperlink ref="F6" r:id="rId2" xr:uid="{C583EA99-46A7-4DE6-AEB2-03C9170F947C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15E1-12AB-42B0-9243-6298A885FB51}">
  <dimension ref="A1:F16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9.1796875" customWidth="1"/>
    <col min="2" max="2" width="28.453125" bestFit="1" customWidth="1"/>
    <col min="3" max="3" width="11.81640625" style="5" bestFit="1" customWidth="1"/>
    <col min="4" max="4" width="12.453125" style="5" bestFit="1" customWidth="1"/>
    <col min="5" max="5" width="12.453125" style="5" customWidth="1"/>
    <col min="6" max="6" width="12.1796875" style="5" bestFit="1" customWidth="1"/>
  </cols>
  <sheetData>
    <row r="1" spans="1:6" s="1" customFormat="1" ht="101.5" x14ac:dyDescent="0.35">
      <c r="A1" s="1" t="s">
        <v>33</v>
      </c>
      <c r="B1" s="1" t="s">
        <v>34</v>
      </c>
      <c r="C1" s="6" t="s">
        <v>35</v>
      </c>
      <c r="D1" s="6" t="s">
        <v>36</v>
      </c>
      <c r="E1" s="6" t="s">
        <v>37</v>
      </c>
      <c r="F1" s="6" t="s">
        <v>38</v>
      </c>
    </row>
    <row r="2" spans="1:6" x14ac:dyDescent="0.35">
      <c r="A2">
        <v>13001</v>
      </c>
      <c r="B2" t="s">
        <v>39</v>
      </c>
      <c r="C2" s="5">
        <f>INDEX(HousingProblemsTbl[Proportion: Severe Housing Problems to Renters], MATCH(SummaryTbl[[#This Row],[GEO_ID]],HousingProblemsTbl[GEO_ID2], 0))</f>
        <v>0.25123152709359609</v>
      </c>
      <c r="D2" s="5">
        <f>INDEX(PopTbl[Average: YoY Growth 2018-2021], MATCH(SummaryTbl[[#This Row],[GEO_ID]], PopTbl[GEO_ID2], 0))</f>
        <v>9.9536093320955026E-4</v>
      </c>
      <c r="E2" s="5" t="str">
        <f>INDEX(PopTbl[Is 2021 greater than 2011?], MATCH(SummaryTbl[[#This Row],[GEO_ID]], PopTbl[GEO_ID2], 0))</f>
        <v>Yes</v>
      </c>
      <c r="F2" s="5">
        <f>INDEX(EmploymentTbl[Average change: 2021-2023], MATCH(SummaryTbl[[#This Row],[GEO_ID]], EmploymentTbl[GEO_ID2], 0))</f>
        <v>-1.95E-2</v>
      </c>
    </row>
    <row r="3" spans="1:6" x14ac:dyDescent="0.35">
      <c r="A3">
        <v>13003</v>
      </c>
      <c r="B3" t="s">
        <v>40</v>
      </c>
      <c r="C3" s="5">
        <f>INDEX(HousingProblemsTbl[Proportion: Severe Housing Problems to Renters], MATCH(SummaryTbl[[#This Row],[GEO_ID]],HousingProblemsTbl[GEO_ID2], 0))</f>
        <v>0.256198347107438</v>
      </c>
      <c r="D3" s="5">
        <f>INDEX(PopTbl[Average: YoY Growth 2018-2021], MATCH(SummaryTbl[[#This Row],[GEO_ID]], PopTbl[GEO_ID2], 0))</f>
        <v>1.7986186897109955E-4</v>
      </c>
      <c r="E3" s="5" t="str">
        <f>INDEX(PopTbl[Is 2021 greater than 2011?], MATCH(SummaryTbl[[#This Row],[GEO_ID]], PopTbl[GEO_ID2], 0))</f>
        <v>No</v>
      </c>
      <c r="F3" s="5">
        <f>INDEX(EmploymentTbl[Average change: 2021-2023], MATCH(SummaryTbl[[#This Row],[GEO_ID]], EmploymentTbl[GEO_ID2], 0))</f>
        <v>-4.4000000000000004E-2</v>
      </c>
    </row>
    <row r="4" spans="1:6" x14ac:dyDescent="0.35">
      <c r="A4">
        <v>13005</v>
      </c>
      <c r="B4" t="s">
        <v>41</v>
      </c>
      <c r="C4" s="5">
        <f>INDEX(HousingProblemsTbl[Proportion: Severe Housing Problems to Renters], MATCH(SummaryTbl[[#This Row],[GEO_ID]],HousingProblemsTbl[GEO_ID2], 0))</f>
        <v>0.22424242424242424</v>
      </c>
      <c r="D4" s="5">
        <f>INDEX(PopTbl[Average: YoY Growth 2018-2021], MATCH(SummaryTbl[[#This Row],[GEO_ID]], PopTbl[GEO_ID2], 0))</f>
        <v>-1.9286709663522547E-3</v>
      </c>
      <c r="E4" s="5" t="str">
        <f>INDEX(PopTbl[Is 2021 greater than 2011?], MATCH(SummaryTbl[[#This Row],[GEO_ID]], PopTbl[GEO_ID2], 0))</f>
        <v>Yes</v>
      </c>
      <c r="F4" s="5">
        <f>INDEX(EmploymentTbl[Average change: 2021-2023], MATCH(SummaryTbl[[#This Row],[GEO_ID]], EmploymentTbl[GEO_ID2], 0))</f>
        <v>-2.3999999999999997E-2</v>
      </c>
    </row>
    <row r="5" spans="1:6" x14ac:dyDescent="0.35">
      <c r="A5">
        <v>13007</v>
      </c>
      <c r="B5" t="s">
        <v>42</v>
      </c>
      <c r="C5" s="5">
        <f>INDEX(HousingProblemsTbl[Proportion: Severe Housing Problems to Renters], MATCH(SummaryTbl[[#This Row],[GEO_ID]],HousingProblemsTbl[GEO_ID2], 0))</f>
        <v>0.3380281690140845</v>
      </c>
      <c r="D5" s="5">
        <f>INDEX(PopTbl[Average: YoY Growth 2018-2021], MATCH(SummaryTbl[[#This Row],[GEO_ID]], PopTbl[GEO_ID2], 0))</f>
        <v>-2.7903695942116429E-2</v>
      </c>
      <c r="E5" s="5" t="str">
        <f>INDEX(PopTbl[Is 2021 greater than 2011?], MATCH(SummaryTbl[[#This Row],[GEO_ID]], PopTbl[GEO_ID2], 0))</f>
        <v>No</v>
      </c>
      <c r="F5" s="5">
        <f>INDEX(EmploymentTbl[Average change: 2021-2023], MATCH(SummaryTbl[[#This Row],[GEO_ID]], EmploymentTbl[GEO_ID2], 0))</f>
        <v>-5.4499999999999993E-2</v>
      </c>
    </row>
    <row r="6" spans="1:6" x14ac:dyDescent="0.35">
      <c r="A6">
        <v>13009</v>
      </c>
      <c r="B6" t="s">
        <v>43</v>
      </c>
      <c r="C6" s="5">
        <f>INDEX(HousingProblemsTbl[Proportion: Severe Housing Problems to Renters], MATCH(SummaryTbl[[#This Row],[GEO_ID]],HousingProblemsTbl[GEO_ID2], 0))</f>
        <v>0.44742729306487694</v>
      </c>
      <c r="D6" s="5">
        <f>INDEX(PopTbl[Average: YoY Growth 2018-2021], MATCH(SummaryTbl[[#This Row],[GEO_ID]], PopTbl[GEO_ID2], 0))</f>
        <v>-1.0421394781511106E-2</v>
      </c>
      <c r="E6" s="5" t="str">
        <f>INDEX(PopTbl[Is 2021 greater than 2011?], MATCH(SummaryTbl[[#This Row],[GEO_ID]], PopTbl[GEO_ID2], 0))</f>
        <v>No</v>
      </c>
      <c r="F6" s="5">
        <f>INDEX(EmploymentTbl[Average change: 2021-2023], MATCH(SummaryTbl[[#This Row],[GEO_ID]], EmploymentTbl[GEO_ID2], 0))</f>
        <v>1.95E-2</v>
      </c>
    </row>
    <row r="7" spans="1:6" x14ac:dyDescent="0.35">
      <c r="A7">
        <v>13011</v>
      </c>
      <c r="B7" t="s">
        <v>44</v>
      </c>
      <c r="C7" s="5">
        <f>INDEX(HousingProblemsTbl[Proportion: Severe Housing Problems to Renters], MATCH(SummaryTbl[[#This Row],[GEO_ID]],HousingProblemsTbl[GEO_ID2], 0))</f>
        <v>0.28699551569506726</v>
      </c>
      <c r="D7" s="5">
        <f>INDEX(PopTbl[Average: YoY Growth 2018-2021], MATCH(SummaryTbl[[#This Row],[GEO_ID]], PopTbl[GEO_ID2], 0))</f>
        <v>-7.8105415708306369E-3</v>
      </c>
      <c r="E7" s="5" t="str">
        <f>INDEX(PopTbl[Is 2021 greater than 2011?], MATCH(SummaryTbl[[#This Row],[GEO_ID]], PopTbl[GEO_ID2], 0))</f>
        <v>No</v>
      </c>
      <c r="F7" s="5">
        <f>INDEX(EmploymentTbl[Average change: 2021-2023], MATCH(SummaryTbl[[#This Row],[GEO_ID]], EmploymentTbl[GEO_ID2], 0))</f>
        <v>1.9499999999999997E-2</v>
      </c>
    </row>
    <row r="8" spans="1:6" x14ac:dyDescent="0.35">
      <c r="A8">
        <v>13013</v>
      </c>
      <c r="B8" t="s">
        <v>45</v>
      </c>
      <c r="C8" s="5">
        <f>INDEX(HousingProblemsTbl[Proportion: Severe Housing Problems to Renters], MATCH(SummaryTbl[[#This Row],[GEO_ID]],HousingProblemsTbl[GEO_ID2], 0))</f>
        <v>0.27193932827735645</v>
      </c>
      <c r="D8" s="5">
        <f>INDEX(PopTbl[Average: YoY Growth 2018-2021], MATCH(SummaryTbl[[#This Row],[GEO_ID]], PopTbl[GEO_ID2], 0))</f>
        <v>2.230070811320831E-2</v>
      </c>
      <c r="E8" s="5" t="str">
        <f>INDEX(PopTbl[Is 2021 greater than 2011?], MATCH(SummaryTbl[[#This Row],[GEO_ID]], PopTbl[GEO_ID2], 0))</f>
        <v>Yes</v>
      </c>
      <c r="F8" s="5">
        <f>INDEX(EmploymentTbl[Average change: 2021-2023], MATCH(SummaryTbl[[#This Row],[GEO_ID]], EmploymentTbl[GEO_ID2], 0))</f>
        <v>2.5000000000000001E-2</v>
      </c>
    </row>
    <row r="9" spans="1:6" x14ac:dyDescent="0.35">
      <c r="A9">
        <v>13015</v>
      </c>
      <c r="B9" t="s">
        <v>46</v>
      </c>
      <c r="C9" s="5">
        <f>INDEX(HousingProblemsTbl[Proportion: Severe Housing Problems to Renters], MATCH(SummaryTbl[[#This Row],[GEO_ID]],HousingProblemsTbl[GEO_ID2], 0))</f>
        <v>0.27774798927613942</v>
      </c>
      <c r="D9" s="5">
        <f>INDEX(PopTbl[Average: YoY Growth 2018-2021], MATCH(SummaryTbl[[#This Row],[GEO_ID]], PopTbl[GEO_ID2], 0))</f>
        <v>1.3483093974935719E-2</v>
      </c>
      <c r="E9" s="5" t="str">
        <f>INDEX(PopTbl[Is 2021 greater than 2011?], MATCH(SummaryTbl[[#This Row],[GEO_ID]], PopTbl[GEO_ID2], 0))</f>
        <v>Yes</v>
      </c>
      <c r="F9" s="5">
        <f>INDEX(EmploymentTbl[Average change: 2021-2023], MATCH(SummaryTbl[[#This Row],[GEO_ID]], EmploymentTbl[GEO_ID2], 0))</f>
        <v>2.35E-2</v>
      </c>
    </row>
    <row r="10" spans="1:6" x14ac:dyDescent="0.35">
      <c r="A10">
        <v>13017</v>
      </c>
      <c r="B10" t="s">
        <v>47</v>
      </c>
      <c r="C10" s="5">
        <f>INDEX(HousingProblemsTbl[Proportion: Severe Housing Problems to Renters], MATCH(SummaryTbl[[#This Row],[GEO_ID]],HousingProblemsTbl[GEO_ID2], 0))</f>
        <v>0.18437500000000001</v>
      </c>
      <c r="D10" s="5">
        <f>INDEX(PopTbl[Average: YoY Growth 2018-2021], MATCH(SummaryTbl[[#This Row],[GEO_ID]], PopTbl[GEO_ID2], 0))</f>
        <v>1.6990673385019577E-3</v>
      </c>
      <c r="E10" s="5" t="str">
        <f>INDEX(PopTbl[Is 2021 greater than 2011?], MATCH(SummaryTbl[[#This Row],[GEO_ID]], PopTbl[GEO_ID2], 0))</f>
        <v>No</v>
      </c>
      <c r="F10" s="5">
        <f>INDEX(EmploymentTbl[Average change: 2021-2023], MATCH(SummaryTbl[[#This Row],[GEO_ID]], EmploymentTbl[GEO_ID2], 0))</f>
        <v>8.0000000000000002E-3</v>
      </c>
    </row>
    <row r="11" spans="1:6" x14ac:dyDescent="0.35">
      <c r="A11">
        <v>13019</v>
      </c>
      <c r="B11" t="s">
        <v>48</v>
      </c>
      <c r="C11" s="5">
        <f>INDEX(HousingProblemsTbl[Proportion: Severe Housing Problems to Renters], MATCH(SummaryTbl[[#This Row],[GEO_ID]],HousingProblemsTbl[GEO_ID2], 0))</f>
        <v>0.34593023255813954</v>
      </c>
      <c r="D11" s="5">
        <f>INDEX(PopTbl[Average: YoY Growth 2018-2021], MATCH(SummaryTbl[[#This Row],[GEO_ID]], PopTbl[GEO_ID2], 0))</f>
        <v>-1.4381608040218272E-2</v>
      </c>
      <c r="E11" s="5" t="str">
        <f>INDEX(PopTbl[Is 2021 greater than 2011?], MATCH(SummaryTbl[[#This Row],[GEO_ID]], PopTbl[GEO_ID2], 0))</f>
        <v>No</v>
      </c>
      <c r="F11" s="5">
        <f>INDEX(EmploymentTbl[Average change: 2021-2023], MATCH(SummaryTbl[[#This Row],[GEO_ID]], EmploymentTbl[GEO_ID2], 0))</f>
        <v>-1.4999999999999996E-3</v>
      </c>
    </row>
    <row r="12" spans="1:6" x14ac:dyDescent="0.35">
      <c r="A12">
        <v>13021</v>
      </c>
      <c r="B12" t="s">
        <v>49</v>
      </c>
      <c r="C12" s="5">
        <f>INDEX(HousingProblemsTbl[Proportion: Severe Housing Problems to Renters], MATCH(SummaryTbl[[#This Row],[GEO_ID]],HousingProblemsTbl[GEO_ID2], 0))</f>
        <v>0.41825199889716019</v>
      </c>
      <c r="D12" s="5">
        <f>INDEX(PopTbl[Average: YoY Growth 2018-2021], MATCH(SummaryTbl[[#This Row],[GEO_ID]], PopTbl[GEO_ID2], 0))</f>
        <v>7.0185770032777798E-3</v>
      </c>
      <c r="E12" s="5" t="str">
        <f>INDEX(PopTbl[Is 2021 greater than 2011?], MATCH(SummaryTbl[[#This Row],[GEO_ID]], PopTbl[GEO_ID2], 0))</f>
        <v>Yes</v>
      </c>
      <c r="F12" s="5">
        <f>INDEX(EmploymentTbl[Average change: 2021-2023], MATCH(SummaryTbl[[#This Row],[GEO_ID]], EmploymentTbl[GEO_ID2], 0))</f>
        <v>-1.5E-3</v>
      </c>
    </row>
    <row r="13" spans="1:6" x14ac:dyDescent="0.35">
      <c r="A13">
        <v>13023</v>
      </c>
      <c r="B13" t="s">
        <v>50</v>
      </c>
      <c r="C13" s="5">
        <f>INDEX(HousingProblemsTbl[Proportion: Severe Housing Problems to Renters], MATCH(SummaryTbl[[#This Row],[GEO_ID]],HousingProblemsTbl[GEO_ID2], 0))</f>
        <v>0.25735294117647056</v>
      </c>
      <c r="D13" s="5">
        <f>INDEX(PopTbl[Average: YoY Growth 2018-2021], MATCH(SummaryTbl[[#This Row],[GEO_ID]], PopTbl[GEO_ID2], 0))</f>
        <v>-5.5025155809722481E-3</v>
      </c>
      <c r="E13" s="5" t="str">
        <f>INDEX(PopTbl[Is 2021 greater than 2011?], MATCH(SummaryTbl[[#This Row],[GEO_ID]], PopTbl[GEO_ID2], 0))</f>
        <v>No</v>
      </c>
      <c r="F13" s="5">
        <f>INDEX(EmploymentTbl[Average change: 2021-2023], MATCH(SummaryTbl[[#This Row],[GEO_ID]], EmploymentTbl[GEO_ID2], 0))</f>
        <v>-9.4999999999999998E-3</v>
      </c>
    </row>
    <row r="14" spans="1:6" x14ac:dyDescent="0.35">
      <c r="A14">
        <v>13025</v>
      </c>
      <c r="B14" t="s">
        <v>51</v>
      </c>
      <c r="C14" s="5">
        <f>INDEX(HousingProblemsTbl[Proportion: Severe Housing Problems to Renters], MATCH(SummaryTbl[[#This Row],[GEO_ID]],HousingProblemsTbl[GEO_ID2], 0))</f>
        <v>0.31509433962264149</v>
      </c>
      <c r="D14" s="5">
        <f>INDEX(PopTbl[Average: YoY Growth 2018-2021], MATCH(SummaryTbl[[#This Row],[GEO_ID]], PopTbl[GEO_ID2], 0))</f>
        <v>-8.5197202851603673E-3</v>
      </c>
      <c r="E14" s="5" t="str">
        <f>INDEX(PopTbl[Is 2021 greater than 2011?], MATCH(SummaryTbl[[#This Row],[GEO_ID]], PopTbl[GEO_ID2], 0))</f>
        <v>Yes</v>
      </c>
      <c r="F14" s="5">
        <f>INDEX(EmploymentTbl[Average change: 2021-2023], MATCH(SummaryTbl[[#This Row],[GEO_ID]], EmploymentTbl[GEO_ID2], 0))</f>
        <v>1.4500000000000002E-2</v>
      </c>
    </row>
    <row r="15" spans="1:6" x14ac:dyDescent="0.35">
      <c r="A15">
        <v>13027</v>
      </c>
      <c r="B15" t="s">
        <v>52</v>
      </c>
      <c r="C15" s="5">
        <f>INDEX(HousingProblemsTbl[Proportion: Severe Housing Problems to Renters], MATCH(SummaryTbl[[#This Row],[GEO_ID]],HousingProblemsTbl[GEO_ID2], 0))</f>
        <v>0.29777777777777775</v>
      </c>
      <c r="D15" s="5">
        <f>INDEX(PopTbl[Average: YoY Growth 2018-2021], MATCH(SummaryTbl[[#This Row],[GEO_ID]], PopTbl[GEO_ID2], 0))</f>
        <v>1.3555113852978961E-2</v>
      </c>
      <c r="E15" s="5" t="str">
        <f>INDEX(PopTbl[Is 2021 greater than 2011?], MATCH(SummaryTbl[[#This Row],[GEO_ID]], PopTbl[GEO_ID2], 0))</f>
        <v>No</v>
      </c>
      <c r="F15" s="5">
        <f>INDEX(EmploymentTbl[Average change: 2021-2023], MATCH(SummaryTbl[[#This Row],[GEO_ID]], EmploymentTbl[GEO_ID2], 0))</f>
        <v>-3.4500000000000003E-2</v>
      </c>
    </row>
    <row r="16" spans="1:6" x14ac:dyDescent="0.35">
      <c r="A16">
        <v>13029</v>
      </c>
      <c r="B16" t="s">
        <v>53</v>
      </c>
      <c r="C16" s="5">
        <f>INDEX(HousingProblemsTbl[Proportion: Severe Housing Problems to Renters], MATCH(SummaryTbl[[#This Row],[GEO_ID]],HousingProblemsTbl[GEO_ID2], 0))</f>
        <v>0.37389380530973454</v>
      </c>
      <c r="D16" s="5">
        <f>INDEX(PopTbl[Average: YoY Growth 2018-2021], MATCH(SummaryTbl[[#This Row],[GEO_ID]], PopTbl[GEO_ID2], 0))</f>
        <v>6.5374651658115804E-2</v>
      </c>
      <c r="E16" s="5" t="str">
        <f>INDEX(PopTbl[Is 2021 greater than 2011?], MATCH(SummaryTbl[[#This Row],[GEO_ID]], PopTbl[GEO_ID2], 0))</f>
        <v>Yes</v>
      </c>
      <c r="F16" s="5">
        <f>INDEX(EmploymentTbl[Average change: 2021-2023], MATCH(SummaryTbl[[#This Row],[GEO_ID]], EmploymentTbl[GEO_ID2], 0))</f>
        <v>2.2499999999999999E-2</v>
      </c>
    </row>
    <row r="17" spans="1:6" x14ac:dyDescent="0.35">
      <c r="A17">
        <v>13031</v>
      </c>
      <c r="B17" t="s">
        <v>54</v>
      </c>
      <c r="C17" s="5">
        <f>INDEX(HousingProblemsTbl[Proportion: Severe Housing Problems to Renters], MATCH(SummaryTbl[[#This Row],[GEO_ID]],HousingProblemsTbl[GEO_ID2], 0))</f>
        <v>0.44632086851628466</v>
      </c>
      <c r="D17" s="5">
        <f>INDEX(PopTbl[Average: YoY Growth 2018-2021], MATCH(SummaryTbl[[#This Row],[GEO_ID]], PopTbl[GEO_ID2], 0))</f>
        <v>2.1183742735306318E-2</v>
      </c>
      <c r="E17" s="5" t="str">
        <f>INDEX(PopTbl[Is 2021 greater than 2011?], MATCH(SummaryTbl[[#This Row],[GEO_ID]], PopTbl[GEO_ID2], 0))</f>
        <v>Yes</v>
      </c>
      <c r="F17" s="5">
        <f>INDEX(EmploymentTbl[Average change: 2021-2023], MATCH(SummaryTbl[[#This Row],[GEO_ID]], EmploymentTbl[GEO_ID2], 0))</f>
        <v>1.8500000000000003E-2</v>
      </c>
    </row>
    <row r="18" spans="1:6" x14ac:dyDescent="0.35">
      <c r="A18">
        <v>13033</v>
      </c>
      <c r="B18" t="s">
        <v>55</v>
      </c>
      <c r="C18" s="5">
        <f>INDEX(HousingProblemsTbl[Proportion: Severe Housing Problems to Renters], MATCH(SummaryTbl[[#This Row],[GEO_ID]],HousingProblemsTbl[GEO_ID2], 0))</f>
        <v>0.27267441860465114</v>
      </c>
      <c r="D18" s="5">
        <f>INDEX(PopTbl[Average: YoY Growth 2018-2021], MATCH(SummaryTbl[[#This Row],[GEO_ID]], PopTbl[GEO_ID2], 0))</f>
        <v>2.4830880994049769E-2</v>
      </c>
      <c r="E18" s="5" t="str">
        <f>INDEX(PopTbl[Is 2021 greater than 2011?], MATCH(SummaryTbl[[#This Row],[GEO_ID]], PopTbl[GEO_ID2], 0))</f>
        <v>Yes</v>
      </c>
      <c r="F18" s="5">
        <f>INDEX(EmploymentTbl[Average change: 2021-2023], MATCH(SummaryTbl[[#This Row],[GEO_ID]], EmploymentTbl[GEO_ID2], 0))</f>
        <v>-1.6E-2</v>
      </c>
    </row>
    <row r="19" spans="1:6" x14ac:dyDescent="0.35">
      <c r="A19">
        <v>13035</v>
      </c>
      <c r="B19" t="s">
        <v>56</v>
      </c>
      <c r="C19" s="5">
        <f>INDEX(HousingProblemsTbl[Proportion: Severe Housing Problems to Renters], MATCH(SummaryTbl[[#This Row],[GEO_ID]],HousingProblemsTbl[GEO_ID2], 0))</f>
        <v>0.3470031545741325</v>
      </c>
      <c r="D19" s="5">
        <f>INDEX(PopTbl[Average: YoY Growth 2018-2021], MATCH(SummaryTbl[[#This Row],[GEO_ID]], PopTbl[GEO_ID2], 0))</f>
        <v>1.6569002737078998E-2</v>
      </c>
      <c r="E19" s="5" t="str">
        <f>INDEX(PopTbl[Is 2021 greater than 2011?], MATCH(SummaryTbl[[#This Row],[GEO_ID]], PopTbl[GEO_ID2], 0))</f>
        <v>Yes</v>
      </c>
      <c r="F19" s="5">
        <f>INDEX(EmploymentTbl[Average change: 2021-2023], MATCH(SummaryTbl[[#This Row],[GEO_ID]], EmploymentTbl[GEO_ID2], 0))</f>
        <v>2.35E-2</v>
      </c>
    </row>
    <row r="20" spans="1:6" x14ac:dyDescent="0.35">
      <c r="A20">
        <v>13037</v>
      </c>
      <c r="B20" t="s">
        <v>57</v>
      </c>
      <c r="C20" s="5">
        <f>INDEX(HousingProblemsTbl[Proportion: Severe Housing Problems to Renters], MATCH(SummaryTbl[[#This Row],[GEO_ID]],HousingProblemsTbl[GEO_ID2], 0))</f>
        <v>0.25842696629213485</v>
      </c>
      <c r="D20" s="5">
        <f>INDEX(PopTbl[Average: YoY Growth 2018-2021], MATCH(SummaryTbl[[#This Row],[GEO_ID]], PopTbl[GEO_ID2], 0))</f>
        <v>-4.0105367937003554E-2</v>
      </c>
      <c r="E20" s="5" t="str">
        <f>INDEX(PopTbl[Is 2021 greater than 2011?], MATCH(SummaryTbl[[#This Row],[GEO_ID]], PopTbl[GEO_ID2], 0))</f>
        <v>No</v>
      </c>
      <c r="F20" s="5">
        <f>INDEX(EmploymentTbl[Average change: 2021-2023], MATCH(SummaryTbl[[#This Row],[GEO_ID]], EmploymentTbl[GEO_ID2], 0))</f>
        <v>-5.2500000000000005E-2</v>
      </c>
    </row>
    <row r="21" spans="1:6" x14ac:dyDescent="0.35">
      <c r="A21">
        <v>13039</v>
      </c>
      <c r="B21" t="s">
        <v>58</v>
      </c>
      <c r="C21" s="5">
        <f>INDEX(HousingProblemsTbl[Proportion: Severe Housing Problems to Renters], MATCH(SummaryTbl[[#This Row],[GEO_ID]],HousingProblemsTbl[GEO_ID2], 0))</f>
        <v>0.43031784841075793</v>
      </c>
      <c r="D21" s="5">
        <f>INDEX(PopTbl[Average: YoY Growth 2018-2021], MATCH(SummaryTbl[[#This Row],[GEO_ID]], PopTbl[GEO_ID2], 0))</f>
        <v>9.6627378051866459E-3</v>
      </c>
      <c r="E21" s="5" t="str">
        <f>INDEX(PopTbl[Is 2021 greater than 2011?], MATCH(SummaryTbl[[#This Row],[GEO_ID]], PopTbl[GEO_ID2], 0))</f>
        <v>Yes</v>
      </c>
      <c r="F21" s="5">
        <f>INDEX(EmploymentTbl[Average change: 2021-2023], MATCH(SummaryTbl[[#This Row],[GEO_ID]], EmploymentTbl[GEO_ID2], 0))</f>
        <v>2.3E-2</v>
      </c>
    </row>
    <row r="22" spans="1:6" x14ac:dyDescent="0.35">
      <c r="A22">
        <v>13043</v>
      </c>
      <c r="B22" t="s">
        <v>59</v>
      </c>
      <c r="C22" s="5">
        <f>INDEX(HousingProblemsTbl[Proportion: Severe Housing Problems to Renters], MATCH(SummaryTbl[[#This Row],[GEO_ID]],HousingProblemsTbl[GEO_ID2], 0))</f>
        <v>0.35272727272727272</v>
      </c>
      <c r="D22" s="5">
        <f>INDEX(PopTbl[Average: YoY Growth 2018-2021], MATCH(SummaryTbl[[#This Row],[GEO_ID]], PopTbl[GEO_ID2], 0))</f>
        <v>1.7855844901409953E-3</v>
      </c>
      <c r="E22" s="5" t="str">
        <f>INDEX(PopTbl[Is 2021 greater than 2011?], MATCH(SummaryTbl[[#This Row],[GEO_ID]], PopTbl[GEO_ID2], 0))</f>
        <v>No</v>
      </c>
      <c r="F22" s="5">
        <f>INDEX(EmploymentTbl[Average change: 2021-2023], MATCH(SummaryTbl[[#This Row],[GEO_ID]], EmploymentTbl[GEO_ID2], 0))</f>
        <v>7.4999999999999997E-3</v>
      </c>
    </row>
    <row r="23" spans="1:6" x14ac:dyDescent="0.35">
      <c r="A23">
        <v>13045</v>
      </c>
      <c r="B23" t="s">
        <v>60</v>
      </c>
      <c r="C23" s="5">
        <f>INDEX(HousingProblemsTbl[Proportion: Severe Housing Problems to Renters], MATCH(SummaryTbl[[#This Row],[GEO_ID]],HousingProblemsTbl[GEO_ID2], 0))</f>
        <v>0.32576505429417574</v>
      </c>
      <c r="D23" s="5">
        <f>INDEX(PopTbl[Average: YoY Growth 2018-2021], MATCH(SummaryTbl[[#This Row],[GEO_ID]], PopTbl[GEO_ID2], 0))</f>
        <v>6.8135729097903615E-3</v>
      </c>
      <c r="E23" s="5" t="str">
        <f>INDEX(PopTbl[Is 2021 greater than 2011?], MATCH(SummaryTbl[[#This Row],[GEO_ID]], PopTbl[GEO_ID2], 0))</f>
        <v>Yes</v>
      </c>
      <c r="F23" s="5">
        <f>INDEX(EmploymentTbl[Average change: 2021-2023], MATCH(SummaryTbl[[#This Row],[GEO_ID]], EmploymentTbl[GEO_ID2], 0))</f>
        <v>2.35E-2</v>
      </c>
    </row>
    <row r="24" spans="1:6" x14ac:dyDescent="0.35">
      <c r="A24">
        <v>13047</v>
      </c>
      <c r="B24" t="s">
        <v>61</v>
      </c>
      <c r="C24" s="5">
        <f>INDEX(HousingProblemsTbl[Proportion: Severe Housing Problems to Renters], MATCH(SummaryTbl[[#This Row],[GEO_ID]],HousingProblemsTbl[GEO_ID2], 0))</f>
        <v>0.24516908212560387</v>
      </c>
      <c r="D24" s="5">
        <f>INDEX(PopTbl[Average: YoY Growth 2018-2021], MATCH(SummaryTbl[[#This Row],[GEO_ID]], PopTbl[GEO_ID2], 0))</f>
        <v>6.394681687072825E-3</v>
      </c>
      <c r="E24" s="5" t="str">
        <f>INDEX(PopTbl[Is 2021 greater than 2011?], MATCH(SummaryTbl[[#This Row],[GEO_ID]], PopTbl[GEO_ID2], 0))</f>
        <v>Yes</v>
      </c>
      <c r="F24" s="5">
        <f>INDEX(EmploymentTbl[Average change: 2021-2023], MATCH(SummaryTbl[[#This Row],[GEO_ID]], EmploymentTbl[GEO_ID2], 0))</f>
        <v>1.8500000000000003E-2</v>
      </c>
    </row>
    <row r="25" spans="1:6" x14ac:dyDescent="0.35">
      <c r="A25">
        <v>13049</v>
      </c>
      <c r="B25" t="s">
        <v>62</v>
      </c>
      <c r="C25" s="5">
        <f>INDEX(HousingProblemsTbl[Proportion: Severe Housing Problems to Renters], MATCH(SummaryTbl[[#This Row],[GEO_ID]],HousingProblemsTbl[GEO_ID2], 0))</f>
        <v>0.323943661971831</v>
      </c>
      <c r="D25" s="5">
        <f>INDEX(PopTbl[Average: YoY Growth 2018-2021], MATCH(SummaryTbl[[#This Row],[GEO_ID]], PopTbl[GEO_ID2], 0))</f>
        <v>-1.449713435006523E-2</v>
      </c>
      <c r="E25" s="5" t="str">
        <f>INDEX(PopTbl[Is 2021 greater than 2011?], MATCH(SummaryTbl[[#This Row],[GEO_ID]], PopTbl[GEO_ID2], 0))</f>
        <v>No</v>
      </c>
      <c r="F25" s="5">
        <f>INDEX(EmploymentTbl[Average change: 2021-2023], MATCH(SummaryTbl[[#This Row],[GEO_ID]], EmploymentTbl[GEO_ID2], 0))</f>
        <v>2.9999999999999996E-3</v>
      </c>
    </row>
    <row r="26" spans="1:6" x14ac:dyDescent="0.35">
      <c r="A26">
        <v>13051</v>
      </c>
      <c r="B26" t="s">
        <v>63</v>
      </c>
      <c r="C26" s="5">
        <f>INDEX(HousingProblemsTbl[Proportion: Severe Housing Problems to Renters], MATCH(SummaryTbl[[#This Row],[GEO_ID]],HousingProblemsTbl[GEO_ID2], 0))</f>
        <v>0.41466758053461272</v>
      </c>
      <c r="D26" s="5">
        <f>INDEX(PopTbl[Average: YoY Growth 2018-2021], MATCH(SummaryTbl[[#This Row],[GEO_ID]], PopTbl[GEO_ID2], 0))</f>
        <v>8.9576401558059144E-3</v>
      </c>
      <c r="E26" s="5" t="str">
        <f>INDEX(PopTbl[Is 2021 greater than 2011?], MATCH(SummaryTbl[[#This Row],[GEO_ID]], PopTbl[GEO_ID2], 0))</f>
        <v>Yes</v>
      </c>
      <c r="F26" s="5">
        <f>INDEX(EmploymentTbl[Average change: 2021-2023], MATCH(SummaryTbl[[#This Row],[GEO_ID]], EmploymentTbl[GEO_ID2], 0))</f>
        <v>2.4E-2</v>
      </c>
    </row>
    <row r="27" spans="1:6" x14ac:dyDescent="0.35">
      <c r="A27">
        <v>13053</v>
      </c>
      <c r="B27" t="s">
        <v>64</v>
      </c>
      <c r="C27" s="5">
        <f>INDEX(HousingProblemsTbl[Proportion: Severe Housing Problems to Renters], MATCH(SummaryTbl[[#This Row],[GEO_ID]],HousingProblemsTbl[GEO_ID2], 0))</f>
        <v>0.43315508021390375</v>
      </c>
      <c r="D27" s="5">
        <f>INDEX(PopTbl[Average: YoY Growth 2018-2021], MATCH(SummaryTbl[[#This Row],[GEO_ID]], PopTbl[GEO_ID2], 0))</f>
        <v>-3.9080643345590318E-2</v>
      </c>
      <c r="E27" s="5" t="str">
        <f>INDEX(PopTbl[Is 2021 greater than 2011?], MATCH(SummaryTbl[[#This Row],[GEO_ID]], PopTbl[GEO_ID2], 0))</f>
        <v>No</v>
      </c>
      <c r="F27" s="5">
        <f>INDEX(EmploymentTbl[Average change: 2021-2023], MATCH(SummaryTbl[[#This Row],[GEO_ID]], EmploymentTbl[GEO_ID2], 0))</f>
        <v>-1.5000000000000005E-3</v>
      </c>
    </row>
    <row r="28" spans="1:6" x14ac:dyDescent="0.35">
      <c r="A28">
        <v>13055</v>
      </c>
      <c r="B28" t="s">
        <v>65</v>
      </c>
      <c r="C28" s="5">
        <f>INDEX(HousingProblemsTbl[Proportion: Severe Housing Problems to Renters], MATCH(SummaryTbl[[#This Row],[GEO_ID]],HousingProblemsTbl[GEO_ID2], 0))</f>
        <v>0.28155339805825241</v>
      </c>
      <c r="D28" s="5">
        <f>INDEX(PopTbl[Average: YoY Growth 2018-2021], MATCH(SummaryTbl[[#This Row],[GEO_ID]], PopTbl[GEO_ID2], 0))</f>
        <v>1.0876512007620357E-3</v>
      </c>
      <c r="E28" s="5" t="str">
        <f>INDEX(PopTbl[Is 2021 greater than 2011?], MATCH(SummaryTbl[[#This Row],[GEO_ID]], PopTbl[GEO_ID2], 0))</f>
        <v>No</v>
      </c>
      <c r="F28" s="5">
        <f>INDEX(EmploymentTbl[Average change: 2021-2023], MATCH(SummaryTbl[[#This Row],[GEO_ID]], EmploymentTbl[GEO_ID2], 0))</f>
        <v>-2.0999999999999998E-2</v>
      </c>
    </row>
    <row r="29" spans="1:6" x14ac:dyDescent="0.35">
      <c r="A29">
        <v>13057</v>
      </c>
      <c r="B29" t="s">
        <v>66</v>
      </c>
      <c r="C29" s="5">
        <f>INDEX(HousingProblemsTbl[Proportion: Severe Housing Problems to Renters], MATCH(SummaryTbl[[#This Row],[GEO_ID]],HousingProblemsTbl[GEO_ID2], 0))</f>
        <v>0.37824054398640033</v>
      </c>
      <c r="D29" s="5">
        <f>INDEX(PopTbl[Average: YoY Growth 2018-2021], MATCH(SummaryTbl[[#This Row],[GEO_ID]], PopTbl[GEO_ID2], 0))</f>
        <v>2.7160798556399773E-2</v>
      </c>
      <c r="E29" s="5" t="str">
        <f>INDEX(PopTbl[Is 2021 greater than 2011?], MATCH(SummaryTbl[[#This Row],[GEO_ID]], PopTbl[GEO_ID2], 0))</f>
        <v>Yes</v>
      </c>
      <c r="F29" s="5">
        <f>INDEX(EmploymentTbl[Average change: 2021-2023], MATCH(SummaryTbl[[#This Row],[GEO_ID]], EmploymentTbl[GEO_ID2], 0))</f>
        <v>2.5999999999999999E-2</v>
      </c>
    </row>
    <row r="30" spans="1:6" x14ac:dyDescent="0.35">
      <c r="A30">
        <v>13059</v>
      </c>
      <c r="B30" t="s">
        <v>67</v>
      </c>
      <c r="C30" s="5">
        <f>INDEX(HousingProblemsTbl[Proportion: Severe Housing Problems to Renters], MATCH(SummaryTbl[[#This Row],[GEO_ID]],HousingProblemsTbl[GEO_ID2], 0))</f>
        <v>0.43741496598639457</v>
      </c>
      <c r="D30" s="5">
        <f>INDEX(PopTbl[Average: YoY Growth 2018-2021], MATCH(SummaryTbl[[#This Row],[GEO_ID]], PopTbl[GEO_ID2], 0))</f>
        <v>9.5244875427269171E-3</v>
      </c>
      <c r="E30" s="5" t="str">
        <f>INDEX(PopTbl[Is 2021 greater than 2011?], MATCH(SummaryTbl[[#This Row],[GEO_ID]], PopTbl[GEO_ID2], 0))</f>
        <v>Yes</v>
      </c>
      <c r="F30" s="5">
        <f>INDEX(EmploymentTbl[Average change: 2021-2023], MATCH(SummaryTbl[[#This Row],[GEO_ID]], EmploymentTbl[GEO_ID2], 0))</f>
        <v>1.0500000000000001E-2</v>
      </c>
    </row>
    <row r="31" spans="1:6" x14ac:dyDescent="0.35">
      <c r="A31">
        <v>13061</v>
      </c>
      <c r="B31" t="s">
        <v>68</v>
      </c>
      <c r="C31" s="5">
        <f>INDEX(HousingProblemsTbl[Proportion: Severe Housing Problems to Renters], MATCH(SummaryTbl[[#This Row],[GEO_ID]],HousingProblemsTbl[GEO_ID2], 0))</f>
        <v>0.1037037037037037</v>
      </c>
      <c r="D31" s="5">
        <f>INDEX(PopTbl[Average: YoY Growth 2018-2021], MATCH(SummaryTbl[[#This Row],[GEO_ID]], PopTbl[GEO_ID2], 0))</f>
        <v>-1.3271713274255048E-2</v>
      </c>
      <c r="E31" s="5" t="str">
        <f>INDEX(PopTbl[Is 2021 greater than 2011?], MATCH(SummaryTbl[[#This Row],[GEO_ID]], PopTbl[GEO_ID2], 0))</f>
        <v>No</v>
      </c>
      <c r="F31" s="5">
        <f>INDEX(EmploymentTbl[Average change: 2021-2023], MATCH(SummaryTbl[[#This Row],[GEO_ID]], EmploymentTbl[GEO_ID2], 0))</f>
        <v>-6.7500000000000004E-2</v>
      </c>
    </row>
    <row r="32" spans="1:6" x14ac:dyDescent="0.35">
      <c r="A32">
        <v>13063</v>
      </c>
      <c r="B32" t="s">
        <v>69</v>
      </c>
      <c r="C32" s="5">
        <f>INDEX(HousingProblemsTbl[Proportion: Severe Housing Problems to Renters], MATCH(SummaryTbl[[#This Row],[GEO_ID]],HousingProblemsTbl[GEO_ID2], 0))</f>
        <v>0.37491080348223205</v>
      </c>
      <c r="D32" s="5">
        <f>INDEX(PopTbl[Average: YoY Growth 2018-2021], MATCH(SummaryTbl[[#This Row],[GEO_ID]], PopTbl[GEO_ID2], 0))</f>
        <v>1.8409547793492239E-2</v>
      </c>
      <c r="E32" s="5" t="str">
        <f>INDEX(PopTbl[Is 2021 greater than 2011?], MATCH(SummaryTbl[[#This Row],[GEO_ID]], PopTbl[GEO_ID2], 0))</f>
        <v>Yes</v>
      </c>
      <c r="F32" s="5">
        <f>INDEX(EmploymentTbl[Average change: 2021-2023], MATCH(SummaryTbl[[#This Row],[GEO_ID]], EmploymentTbl[GEO_ID2], 0))</f>
        <v>2.5999999999999999E-2</v>
      </c>
    </row>
    <row r="33" spans="1:6" x14ac:dyDescent="0.35">
      <c r="A33">
        <v>13065</v>
      </c>
      <c r="B33" t="s">
        <v>70</v>
      </c>
      <c r="C33" s="5">
        <f>INDEX(HousingProblemsTbl[Proportion: Severe Housing Problems to Renters], MATCH(SummaryTbl[[#This Row],[GEO_ID]],HousingProblemsTbl[GEO_ID2], 0))</f>
        <v>0.31182795698924731</v>
      </c>
      <c r="D33" s="5">
        <f>INDEX(PopTbl[Average: YoY Growth 2018-2021], MATCH(SummaryTbl[[#This Row],[GEO_ID]], PopTbl[GEO_ID2], 0))</f>
        <v>-2.4974785918775608E-4</v>
      </c>
      <c r="E33" s="5" t="str">
        <f>INDEX(PopTbl[Is 2021 greater than 2011?], MATCH(SummaryTbl[[#This Row],[GEO_ID]], PopTbl[GEO_ID2], 0))</f>
        <v>No</v>
      </c>
      <c r="F33" s="5">
        <f>INDEX(EmploymentTbl[Average change: 2021-2023], MATCH(SummaryTbl[[#This Row],[GEO_ID]], EmploymentTbl[GEO_ID2], 0))</f>
        <v>-3.9E-2</v>
      </c>
    </row>
    <row r="34" spans="1:6" x14ac:dyDescent="0.35">
      <c r="A34">
        <v>13067</v>
      </c>
      <c r="B34" t="s">
        <v>71</v>
      </c>
      <c r="C34" s="5">
        <f>INDEX(HousingProblemsTbl[Proportion: Severe Housing Problems to Renters], MATCH(SummaryTbl[[#This Row],[GEO_ID]],HousingProblemsTbl[GEO_ID2], 0))</f>
        <v>0.38601602330662782</v>
      </c>
      <c r="D34" s="5">
        <f>INDEX(PopTbl[Average: YoY Growth 2018-2021], MATCH(SummaryTbl[[#This Row],[GEO_ID]], PopTbl[GEO_ID2], 0))</f>
        <v>7.7438451635087448E-3</v>
      </c>
      <c r="E34" s="5" t="str">
        <f>INDEX(PopTbl[Is 2021 greater than 2011?], MATCH(SummaryTbl[[#This Row],[GEO_ID]], PopTbl[GEO_ID2], 0))</f>
        <v>Yes</v>
      </c>
      <c r="F34" s="5">
        <f>INDEX(EmploymentTbl[Average change: 2021-2023], MATCH(SummaryTbl[[#This Row],[GEO_ID]], EmploymentTbl[GEO_ID2], 0))</f>
        <v>2.5999999999999999E-2</v>
      </c>
    </row>
    <row r="35" spans="1:6" x14ac:dyDescent="0.35">
      <c r="A35">
        <v>13069</v>
      </c>
      <c r="B35" t="s">
        <v>72</v>
      </c>
      <c r="C35" s="5">
        <f>INDEX(HousingProblemsTbl[Proportion: Severe Housing Problems to Renters], MATCH(SummaryTbl[[#This Row],[GEO_ID]],HousingProblemsTbl[GEO_ID2], 0))</f>
        <v>0.27629733520336608</v>
      </c>
      <c r="D35" s="5">
        <f>INDEX(PopTbl[Average: YoY Growth 2018-2021], MATCH(SummaryTbl[[#This Row],[GEO_ID]], PopTbl[GEO_ID2], 0))</f>
        <v>6.7493259845674352E-4</v>
      </c>
      <c r="E35" s="5" t="str">
        <f>INDEX(PopTbl[Is 2021 greater than 2011?], MATCH(SummaryTbl[[#This Row],[GEO_ID]], PopTbl[GEO_ID2], 0))</f>
        <v>Yes</v>
      </c>
      <c r="F35" s="5">
        <f>INDEX(EmploymentTbl[Average change: 2021-2023], MATCH(SummaryTbl[[#This Row],[GEO_ID]], EmploymentTbl[GEO_ID2], 0))</f>
        <v>-2.0000000000000018E-3</v>
      </c>
    </row>
    <row r="36" spans="1:6" x14ac:dyDescent="0.35">
      <c r="A36">
        <v>13071</v>
      </c>
      <c r="B36" t="s">
        <v>73</v>
      </c>
      <c r="C36" s="5">
        <f>INDEX(HousingProblemsTbl[Proportion: Severe Housing Problems to Renters], MATCH(SummaryTbl[[#This Row],[GEO_ID]],HousingProblemsTbl[GEO_ID2], 0))</f>
        <v>0.32356389214536929</v>
      </c>
      <c r="D36" s="5">
        <f>INDEX(PopTbl[Average: YoY Growth 2018-2021], MATCH(SummaryTbl[[#This Row],[GEO_ID]], PopTbl[GEO_ID2], 0))</f>
        <v>1.4228760095170538E-3</v>
      </c>
      <c r="E36" s="5" t="str">
        <f>INDEX(PopTbl[Is 2021 greater than 2011?], MATCH(SummaryTbl[[#This Row],[GEO_ID]], PopTbl[GEO_ID2], 0))</f>
        <v>Yes</v>
      </c>
      <c r="F36" s="5">
        <f>INDEX(EmploymentTbl[Average change: 2021-2023], MATCH(SummaryTbl[[#This Row],[GEO_ID]], EmploymentTbl[GEO_ID2], 0))</f>
        <v>-3.2000000000000001E-2</v>
      </c>
    </row>
    <row r="37" spans="1:6" x14ac:dyDescent="0.35">
      <c r="A37">
        <v>13073</v>
      </c>
      <c r="B37" t="s">
        <v>74</v>
      </c>
      <c r="C37" s="5">
        <f>INDEX(HousingProblemsTbl[Proportion: Severe Housing Problems to Renters], MATCH(SummaryTbl[[#This Row],[GEO_ID]],HousingProblemsTbl[GEO_ID2], 0))</f>
        <v>0.41460234680573665</v>
      </c>
      <c r="D37" s="5">
        <f>INDEX(PopTbl[Average: YoY Growth 2018-2021], MATCH(SummaryTbl[[#This Row],[GEO_ID]], PopTbl[GEO_ID2], 0))</f>
        <v>1.5610083374429956E-2</v>
      </c>
      <c r="E37" s="5" t="str">
        <f>INDEX(PopTbl[Is 2021 greater than 2011?], MATCH(SummaryTbl[[#This Row],[GEO_ID]], PopTbl[GEO_ID2], 0))</f>
        <v>Yes</v>
      </c>
      <c r="F37" s="5">
        <f>INDEX(EmploymentTbl[Average change: 2021-2023], MATCH(SummaryTbl[[#This Row],[GEO_ID]], EmploymentTbl[GEO_ID2], 0))</f>
        <v>-6.0000000000000001E-3</v>
      </c>
    </row>
    <row r="38" spans="1:6" x14ac:dyDescent="0.35">
      <c r="A38">
        <v>13075</v>
      </c>
      <c r="B38" t="s">
        <v>75</v>
      </c>
      <c r="C38" s="5">
        <f>INDEX(HousingProblemsTbl[Proportion: Severe Housing Problems to Renters], MATCH(SummaryTbl[[#This Row],[GEO_ID]],HousingProblemsTbl[GEO_ID2], 0))</f>
        <v>0.34362934362934361</v>
      </c>
      <c r="D38" s="5">
        <f>INDEX(PopTbl[Average: YoY Growth 2018-2021], MATCH(SummaryTbl[[#This Row],[GEO_ID]], PopTbl[GEO_ID2], 0))</f>
        <v>7.8985984327642714E-5</v>
      </c>
      <c r="E38" s="5" t="str">
        <f>INDEX(PopTbl[Is 2021 greater than 2011?], MATCH(SummaryTbl[[#This Row],[GEO_ID]], PopTbl[GEO_ID2], 0))</f>
        <v>Yes</v>
      </c>
      <c r="F38" s="5">
        <f>INDEX(EmploymentTbl[Average change: 2021-2023], MATCH(SummaryTbl[[#This Row],[GEO_ID]], EmploymentTbl[GEO_ID2], 0))</f>
        <v>-5.5000000000000005E-3</v>
      </c>
    </row>
    <row r="39" spans="1:6" x14ac:dyDescent="0.35">
      <c r="A39">
        <v>13077</v>
      </c>
      <c r="B39" t="s">
        <v>76</v>
      </c>
      <c r="C39" s="5">
        <f>INDEX(HousingProblemsTbl[Proportion: Severe Housing Problems to Renters], MATCH(SummaryTbl[[#This Row],[GEO_ID]],HousingProblemsTbl[GEO_ID2], 0))</f>
        <v>0.34531162268388543</v>
      </c>
      <c r="D39" s="5">
        <f>INDEX(PopTbl[Average: YoY Growth 2018-2021], MATCH(SummaryTbl[[#This Row],[GEO_ID]], PopTbl[GEO_ID2], 0))</f>
        <v>1.0427881520651683E-2</v>
      </c>
      <c r="E39" s="5" t="str">
        <f>INDEX(PopTbl[Is 2021 greater than 2011?], MATCH(SummaryTbl[[#This Row],[GEO_ID]], PopTbl[GEO_ID2], 0))</f>
        <v>Yes</v>
      </c>
      <c r="F39" s="5">
        <f>INDEX(EmploymentTbl[Average change: 2021-2023], MATCH(SummaryTbl[[#This Row],[GEO_ID]], EmploymentTbl[GEO_ID2], 0))</f>
        <v>2.5000000000000001E-2</v>
      </c>
    </row>
    <row r="40" spans="1:6" x14ac:dyDescent="0.35">
      <c r="A40">
        <v>13079</v>
      </c>
      <c r="B40" t="s">
        <v>77</v>
      </c>
      <c r="C40" s="5">
        <f>INDEX(HousingProblemsTbl[Proportion: Severe Housing Problems to Renters], MATCH(SummaryTbl[[#This Row],[GEO_ID]],HousingProblemsTbl[GEO_ID2], 0))</f>
        <v>0.22631578947368422</v>
      </c>
      <c r="D40" s="5">
        <f>INDEX(PopTbl[Average: YoY Growth 2018-2021], MATCH(SummaryTbl[[#This Row],[GEO_ID]], PopTbl[GEO_ID2], 0))</f>
        <v>-5.0164000898054208E-3</v>
      </c>
      <c r="E40" s="5" t="str">
        <f>INDEX(PopTbl[Is 2021 greater than 2011?], MATCH(SummaryTbl[[#This Row],[GEO_ID]], PopTbl[GEO_ID2], 0))</f>
        <v>No</v>
      </c>
      <c r="F40" s="5">
        <f>INDEX(EmploymentTbl[Average change: 2021-2023], MATCH(SummaryTbl[[#This Row],[GEO_ID]], EmploymentTbl[GEO_ID2], 0))</f>
        <v>-9.5000000000000015E-3</v>
      </c>
    </row>
    <row r="41" spans="1:6" x14ac:dyDescent="0.35">
      <c r="A41">
        <v>13081</v>
      </c>
      <c r="B41" t="s">
        <v>78</v>
      </c>
      <c r="C41" s="5">
        <f>INDEX(HousingProblemsTbl[Proportion: Severe Housing Problems to Renters], MATCH(SummaryTbl[[#This Row],[GEO_ID]],HousingProblemsTbl[GEO_ID2], 0))</f>
        <v>0.37959866220735788</v>
      </c>
      <c r="D41" s="5">
        <f>INDEX(PopTbl[Average: YoY Growth 2018-2021], MATCH(SummaryTbl[[#This Row],[GEO_ID]], PopTbl[GEO_ID2], 0))</f>
        <v>-3.4330058645873997E-2</v>
      </c>
      <c r="E41" s="5" t="str">
        <f>INDEX(PopTbl[Is 2021 greater than 2011?], MATCH(SummaryTbl[[#This Row],[GEO_ID]], PopTbl[GEO_ID2], 0))</f>
        <v>No</v>
      </c>
      <c r="F41" s="5">
        <f>INDEX(EmploymentTbl[Average change: 2021-2023], MATCH(SummaryTbl[[#This Row],[GEO_ID]], EmploymentTbl[GEO_ID2], 0))</f>
        <v>-4.5000000000000005E-3</v>
      </c>
    </row>
    <row r="42" spans="1:6" x14ac:dyDescent="0.35">
      <c r="A42">
        <v>13083</v>
      </c>
      <c r="B42" t="s">
        <v>79</v>
      </c>
      <c r="C42" s="5">
        <f>INDEX(HousingProblemsTbl[Proportion: Severe Housing Problems to Renters], MATCH(SummaryTbl[[#This Row],[GEO_ID]],HousingProblemsTbl[GEO_ID2], 0))</f>
        <v>0.25</v>
      </c>
      <c r="D42" s="5">
        <f>INDEX(PopTbl[Average: YoY Growth 2018-2021], MATCH(SummaryTbl[[#This Row],[GEO_ID]], PopTbl[GEO_ID2], 0))</f>
        <v>1.7733310039616138E-3</v>
      </c>
      <c r="E42" s="5" t="str">
        <f>INDEX(PopTbl[Is 2021 greater than 2011?], MATCH(SummaryTbl[[#This Row],[GEO_ID]], PopTbl[GEO_ID2], 0))</f>
        <v>No</v>
      </c>
      <c r="F42" s="5">
        <f>INDEX(EmploymentTbl[Average change: 2021-2023], MATCH(SummaryTbl[[#This Row],[GEO_ID]], EmploymentTbl[GEO_ID2], 0))</f>
        <v>1.6E-2</v>
      </c>
    </row>
    <row r="43" spans="1:6" x14ac:dyDescent="0.35">
      <c r="A43">
        <v>13085</v>
      </c>
      <c r="B43" t="s">
        <v>80</v>
      </c>
      <c r="C43" s="5">
        <f>INDEX(HousingProblemsTbl[Proportion: Severe Housing Problems to Renters], MATCH(SummaryTbl[[#This Row],[GEO_ID]],HousingProblemsTbl[GEO_ID2], 0))</f>
        <v>0.26160337552742619</v>
      </c>
      <c r="D43" s="5">
        <f>INDEX(PopTbl[Average: YoY Growth 2018-2021], MATCH(SummaryTbl[[#This Row],[GEO_ID]], PopTbl[GEO_ID2], 0))</f>
        <v>3.1694631263462891E-2</v>
      </c>
      <c r="E43" s="5" t="str">
        <f>INDEX(PopTbl[Is 2021 greater than 2011?], MATCH(SummaryTbl[[#This Row],[GEO_ID]], PopTbl[GEO_ID2], 0))</f>
        <v>Yes</v>
      </c>
      <c r="F43" s="5">
        <f>INDEX(EmploymentTbl[Average change: 2021-2023], MATCH(SummaryTbl[[#This Row],[GEO_ID]], EmploymentTbl[GEO_ID2], 0))</f>
        <v>2.2000000000000002E-2</v>
      </c>
    </row>
    <row r="44" spans="1:6" x14ac:dyDescent="0.35">
      <c r="A44">
        <v>13087</v>
      </c>
      <c r="B44" t="s">
        <v>81</v>
      </c>
      <c r="C44" s="5">
        <f>INDEX(HousingProblemsTbl[Proportion: Severe Housing Problems to Renters], MATCH(SummaryTbl[[#This Row],[GEO_ID]],HousingProblemsTbl[GEO_ID2], 0))</f>
        <v>0.43614931237721022</v>
      </c>
      <c r="D44" s="5">
        <f>INDEX(PopTbl[Average: YoY Growth 2018-2021], MATCH(SummaryTbl[[#This Row],[GEO_ID]], PopTbl[GEO_ID2], 0))</f>
        <v>2.7431509624272498E-2</v>
      </c>
      <c r="E44" s="5" t="str">
        <f>INDEX(PopTbl[Is 2021 greater than 2011?], MATCH(SummaryTbl[[#This Row],[GEO_ID]], PopTbl[GEO_ID2], 0))</f>
        <v>Yes</v>
      </c>
      <c r="F44" s="5">
        <f>INDEX(EmploymentTbl[Average change: 2021-2023], MATCH(SummaryTbl[[#This Row],[GEO_ID]], EmploymentTbl[GEO_ID2], 0))</f>
        <v>1.2500000000000001E-2</v>
      </c>
    </row>
    <row r="45" spans="1:6" x14ac:dyDescent="0.35">
      <c r="A45">
        <v>13089</v>
      </c>
      <c r="B45" t="s">
        <v>82</v>
      </c>
      <c r="C45" s="5">
        <f>INDEX(HousingProblemsTbl[Proportion: Severe Housing Problems to Renters], MATCH(SummaryTbl[[#This Row],[GEO_ID]],HousingProblemsTbl[GEO_ID2], 0))</f>
        <v>0.39816525058490332</v>
      </c>
      <c r="D45" s="5">
        <f>INDEX(PopTbl[Average: YoY Growth 2018-2021], MATCH(SummaryTbl[[#This Row],[GEO_ID]], PopTbl[GEO_ID2], 0))</f>
        <v>6.8823154713069726E-3</v>
      </c>
      <c r="E45" s="5" t="str">
        <f>INDEX(PopTbl[Is 2021 greater than 2011?], MATCH(SummaryTbl[[#This Row],[GEO_ID]], PopTbl[GEO_ID2], 0))</f>
        <v>Yes</v>
      </c>
      <c r="F45" s="5">
        <f>INDEX(EmploymentTbl[Average change: 2021-2023], MATCH(SummaryTbl[[#This Row],[GEO_ID]], EmploymentTbl[GEO_ID2], 0))</f>
        <v>2.7E-2</v>
      </c>
    </row>
    <row r="46" spans="1:6" x14ac:dyDescent="0.35">
      <c r="A46">
        <v>13091</v>
      </c>
      <c r="B46" t="s">
        <v>83</v>
      </c>
      <c r="C46" s="5">
        <f>INDEX(HousingProblemsTbl[Proportion: Severe Housing Problems to Renters], MATCH(SummaryTbl[[#This Row],[GEO_ID]],HousingProblemsTbl[GEO_ID2], 0))</f>
        <v>0.22727272727272727</v>
      </c>
      <c r="D46" s="5">
        <f>INDEX(PopTbl[Average: YoY Growth 2018-2021], MATCH(SummaryTbl[[#This Row],[GEO_ID]], PopTbl[GEO_ID2], 0))</f>
        <v>-1.3327640949945619E-2</v>
      </c>
      <c r="E46" s="5" t="str">
        <f>INDEX(PopTbl[Is 2021 greater than 2011?], MATCH(SummaryTbl[[#This Row],[GEO_ID]], PopTbl[GEO_ID2], 0))</f>
        <v>No</v>
      </c>
      <c r="F46" s="5">
        <f>INDEX(EmploymentTbl[Average change: 2021-2023], MATCH(SummaryTbl[[#This Row],[GEO_ID]], EmploymentTbl[GEO_ID2], 0))</f>
        <v>-0.01</v>
      </c>
    </row>
    <row r="47" spans="1:6" x14ac:dyDescent="0.35">
      <c r="A47">
        <v>13093</v>
      </c>
      <c r="B47" t="s">
        <v>84</v>
      </c>
      <c r="C47" s="5">
        <f>INDEX(HousingProblemsTbl[Proportion: Severe Housing Problems to Renters], MATCH(SummaryTbl[[#This Row],[GEO_ID]],HousingProblemsTbl[GEO_ID2], 0))</f>
        <v>0.26637554585152839</v>
      </c>
      <c r="D47" s="5">
        <f>INDEX(PopTbl[Average: YoY Growth 2018-2021], MATCH(SummaryTbl[[#This Row],[GEO_ID]], PopTbl[GEO_ID2], 0))</f>
        <v>-5.7793790161688917E-2</v>
      </c>
      <c r="E47" s="5" t="str">
        <f>INDEX(PopTbl[Is 2021 greater than 2011?], MATCH(SummaryTbl[[#This Row],[GEO_ID]], PopTbl[GEO_ID2], 0))</f>
        <v>No</v>
      </c>
      <c r="F47" s="5">
        <f>INDEX(EmploymentTbl[Average change: 2021-2023], MATCH(SummaryTbl[[#This Row],[GEO_ID]], EmploymentTbl[GEO_ID2], 0))</f>
        <v>2.5000000000000022E-3</v>
      </c>
    </row>
    <row r="48" spans="1:6" x14ac:dyDescent="0.35">
      <c r="A48">
        <v>13095</v>
      </c>
      <c r="B48" t="s">
        <v>85</v>
      </c>
      <c r="C48" s="5">
        <f>INDEX(HousingProblemsTbl[Proportion: Severe Housing Problems to Renters], MATCH(SummaryTbl[[#This Row],[GEO_ID]],HousingProblemsTbl[GEO_ID2], 0))</f>
        <v>0.44978902953586497</v>
      </c>
      <c r="D48" s="5">
        <f>INDEX(PopTbl[Average: YoY Growth 2018-2021], MATCH(SummaryTbl[[#This Row],[GEO_ID]], PopTbl[GEO_ID2], 0))</f>
        <v>-1.5701236057530894E-2</v>
      </c>
      <c r="E48" s="5" t="str">
        <f>INDEX(PopTbl[Is 2021 greater than 2011?], MATCH(SummaryTbl[[#This Row],[GEO_ID]], PopTbl[GEO_ID2], 0))</f>
        <v>No</v>
      </c>
      <c r="F48" s="5">
        <f>INDEX(EmploymentTbl[Average change: 2021-2023], MATCH(SummaryTbl[[#This Row],[GEO_ID]], EmploymentTbl[GEO_ID2], 0))</f>
        <v>-2E-3</v>
      </c>
    </row>
    <row r="49" spans="1:6" x14ac:dyDescent="0.35">
      <c r="A49">
        <v>13097</v>
      </c>
      <c r="B49" t="s">
        <v>86</v>
      </c>
      <c r="C49" s="5">
        <f>INDEX(HousingProblemsTbl[Proportion: Severe Housing Problems to Renters], MATCH(SummaryTbl[[#This Row],[GEO_ID]],HousingProblemsTbl[GEO_ID2], 0))</f>
        <v>0.35057471264367818</v>
      </c>
      <c r="D49" s="5">
        <f>INDEX(PopTbl[Average: YoY Growth 2018-2021], MATCH(SummaryTbl[[#This Row],[GEO_ID]], PopTbl[GEO_ID2], 0))</f>
        <v>3.9863932540185956E-3</v>
      </c>
      <c r="E49" s="5" t="str">
        <f>INDEX(PopTbl[Is 2021 greater than 2011?], MATCH(SummaryTbl[[#This Row],[GEO_ID]], PopTbl[GEO_ID2], 0))</f>
        <v>Yes</v>
      </c>
      <c r="F49" s="5">
        <f>INDEX(EmploymentTbl[Average change: 2021-2023], MATCH(SummaryTbl[[#This Row],[GEO_ID]], EmploymentTbl[GEO_ID2], 0))</f>
        <v>2.5999999999999999E-2</v>
      </c>
    </row>
    <row r="50" spans="1:6" x14ac:dyDescent="0.35">
      <c r="A50">
        <v>13099</v>
      </c>
      <c r="B50" t="s">
        <v>87</v>
      </c>
      <c r="C50" s="5">
        <f>INDEX(HousingProblemsTbl[Proportion: Severe Housing Problems to Renters], MATCH(SummaryTbl[[#This Row],[GEO_ID]],HousingProblemsTbl[GEO_ID2], 0))</f>
        <v>0.41743119266055045</v>
      </c>
      <c r="D50" s="5">
        <f>INDEX(PopTbl[Average: YoY Growth 2018-2021], MATCH(SummaryTbl[[#This Row],[GEO_ID]], PopTbl[GEO_ID2], 0))</f>
        <v>1.521201562908478E-2</v>
      </c>
      <c r="E50" s="5" t="str">
        <f>INDEX(PopTbl[Is 2021 greater than 2011?], MATCH(SummaryTbl[[#This Row],[GEO_ID]], PopTbl[GEO_ID2], 0))</f>
        <v>No</v>
      </c>
      <c r="F50" s="5">
        <f>INDEX(EmploymentTbl[Average change: 2021-2023], MATCH(SummaryTbl[[#This Row],[GEO_ID]], EmploymentTbl[GEO_ID2], 0))</f>
        <v>0</v>
      </c>
    </row>
    <row r="51" spans="1:6" x14ac:dyDescent="0.35">
      <c r="A51">
        <v>13101</v>
      </c>
      <c r="B51" t="s">
        <v>88</v>
      </c>
      <c r="C51" s="5">
        <f>INDEX(HousingProblemsTbl[Proportion: Severe Housing Problems to Renters], MATCH(SummaryTbl[[#This Row],[GEO_ID]],HousingProblemsTbl[GEO_ID2], 0))</f>
        <v>0.28358208955223879</v>
      </c>
      <c r="D51" s="5">
        <f>INDEX(PopTbl[Average: YoY Growth 2018-2021], MATCH(SummaryTbl[[#This Row],[GEO_ID]], PopTbl[GEO_ID2], 0))</f>
        <v>-2.5565700848331263E-2</v>
      </c>
      <c r="E51" s="5" t="str">
        <f>INDEX(PopTbl[Is 2021 greater than 2011?], MATCH(SummaryTbl[[#This Row],[GEO_ID]], PopTbl[GEO_ID2], 0))</f>
        <v>No</v>
      </c>
      <c r="F51" s="5">
        <f>INDEX(EmploymentTbl[Average change: 2021-2023], MATCH(SummaryTbl[[#This Row],[GEO_ID]], EmploymentTbl[GEO_ID2], 0))</f>
        <v>-0.05</v>
      </c>
    </row>
    <row r="52" spans="1:6" x14ac:dyDescent="0.35">
      <c r="A52">
        <v>13103</v>
      </c>
      <c r="B52" t="s">
        <v>89</v>
      </c>
      <c r="C52" s="5">
        <f>INDEX(HousingProblemsTbl[Proportion: Severe Housing Problems to Renters], MATCH(SummaryTbl[[#This Row],[GEO_ID]],HousingProblemsTbl[GEO_ID2], 0))</f>
        <v>0.27441077441077444</v>
      </c>
      <c r="D52" s="5">
        <f>INDEX(PopTbl[Average: YoY Growth 2018-2021], MATCH(SummaryTbl[[#This Row],[GEO_ID]], PopTbl[GEO_ID2], 0))</f>
        <v>2.6342050148109187E-2</v>
      </c>
      <c r="E52" s="5" t="str">
        <f>INDEX(PopTbl[Is 2021 greater than 2011?], MATCH(SummaryTbl[[#This Row],[GEO_ID]], PopTbl[GEO_ID2], 0))</f>
        <v>Yes</v>
      </c>
      <c r="F52" s="5">
        <f>INDEX(EmploymentTbl[Average change: 2021-2023], MATCH(SummaryTbl[[#This Row],[GEO_ID]], EmploymentTbl[GEO_ID2], 0))</f>
        <v>2.3E-2</v>
      </c>
    </row>
    <row r="53" spans="1:6" x14ac:dyDescent="0.35">
      <c r="A53">
        <v>13105</v>
      </c>
      <c r="B53" t="s">
        <v>90</v>
      </c>
      <c r="C53" s="5">
        <f>INDEX(HousingProblemsTbl[Proportion: Severe Housing Problems to Renters], MATCH(SummaryTbl[[#This Row],[GEO_ID]],HousingProblemsTbl[GEO_ID2], 0))</f>
        <v>0.34129692832764508</v>
      </c>
      <c r="D53" s="5">
        <f>INDEX(PopTbl[Average: YoY Growth 2018-2021], MATCH(SummaryTbl[[#This Row],[GEO_ID]], PopTbl[GEO_ID2], 0))</f>
        <v>4.1938902259932723E-3</v>
      </c>
      <c r="E53" s="5" t="str">
        <f>INDEX(PopTbl[Is 2021 greater than 2011?], MATCH(SummaryTbl[[#This Row],[GEO_ID]], PopTbl[GEO_ID2], 0))</f>
        <v>No</v>
      </c>
      <c r="F53" s="5">
        <f>INDEX(EmploymentTbl[Average change: 2021-2023], MATCH(SummaryTbl[[#This Row],[GEO_ID]], EmploymentTbl[GEO_ID2], 0))</f>
        <v>1.9E-2</v>
      </c>
    </row>
    <row r="54" spans="1:6" x14ac:dyDescent="0.35">
      <c r="A54">
        <v>13107</v>
      </c>
      <c r="B54" t="s">
        <v>91</v>
      </c>
      <c r="C54" s="5">
        <f>INDEX(HousingProblemsTbl[Proportion: Severe Housing Problems to Renters], MATCH(SummaryTbl[[#This Row],[GEO_ID]],HousingProblemsTbl[GEO_ID2], 0))</f>
        <v>0.29146919431279622</v>
      </c>
      <c r="D54" s="5">
        <f>INDEX(PopTbl[Average: YoY Growth 2018-2021], MATCH(SummaryTbl[[#This Row],[GEO_ID]], PopTbl[GEO_ID2], 0))</f>
        <v>3.5522327919177456E-3</v>
      </c>
      <c r="E54" s="5" t="str">
        <f>INDEX(PopTbl[Is 2021 greater than 2011?], MATCH(SummaryTbl[[#This Row],[GEO_ID]], PopTbl[GEO_ID2], 0))</f>
        <v>Yes</v>
      </c>
      <c r="F54" s="5">
        <f>INDEX(EmploymentTbl[Average change: 2021-2023], MATCH(SummaryTbl[[#This Row],[GEO_ID]], EmploymentTbl[GEO_ID2], 0))</f>
        <v>9.0000000000000011E-3</v>
      </c>
    </row>
    <row r="55" spans="1:6" x14ac:dyDescent="0.35">
      <c r="A55">
        <v>13109</v>
      </c>
      <c r="B55" t="s">
        <v>92</v>
      </c>
      <c r="C55" s="5">
        <f>INDEX(HousingProblemsTbl[Proportion: Severe Housing Problems to Renters], MATCH(SummaryTbl[[#This Row],[GEO_ID]],HousingProblemsTbl[GEO_ID2], 0))</f>
        <v>0.46035502958579883</v>
      </c>
      <c r="D55" s="5">
        <f>INDEX(PopTbl[Average: YoY Growth 2018-2021], MATCH(SummaryTbl[[#This Row],[GEO_ID]], PopTbl[GEO_ID2], 0))</f>
        <v>1.0693397433955368E-3</v>
      </c>
      <c r="E55" s="5" t="str">
        <f>INDEX(PopTbl[Is 2021 greater than 2011?], MATCH(SummaryTbl[[#This Row],[GEO_ID]], PopTbl[GEO_ID2], 0))</f>
        <v>No</v>
      </c>
      <c r="F55" s="5">
        <f>INDEX(EmploymentTbl[Average change: 2021-2023], MATCH(SummaryTbl[[#This Row],[GEO_ID]], EmploymentTbl[GEO_ID2], 0))</f>
        <v>-2.0999999999999998E-2</v>
      </c>
    </row>
    <row r="56" spans="1:6" x14ac:dyDescent="0.35">
      <c r="A56">
        <v>13111</v>
      </c>
      <c r="B56" t="s">
        <v>93</v>
      </c>
      <c r="C56" s="5">
        <f>INDEX(HousingProblemsTbl[Proportion: Severe Housing Problems to Renters], MATCH(SummaryTbl[[#This Row],[GEO_ID]],HousingProblemsTbl[GEO_ID2], 0))</f>
        <v>0.19213973799126638</v>
      </c>
      <c r="D56" s="5">
        <f>INDEX(PopTbl[Average: YoY Growth 2018-2021], MATCH(SummaryTbl[[#This Row],[GEO_ID]], PopTbl[GEO_ID2], 0))</f>
        <v>3.8222344157741728E-3</v>
      </c>
      <c r="E56" s="5" t="str">
        <f>INDEX(PopTbl[Is 2021 greater than 2011?], MATCH(SummaryTbl[[#This Row],[GEO_ID]], PopTbl[GEO_ID2], 0))</f>
        <v>Yes</v>
      </c>
      <c r="F56" s="5">
        <f>INDEX(EmploymentTbl[Average change: 2021-2023], MATCH(SummaryTbl[[#This Row],[GEO_ID]], EmploymentTbl[GEO_ID2], 0))</f>
        <v>2.8999999999999998E-2</v>
      </c>
    </row>
    <row r="57" spans="1:6" x14ac:dyDescent="0.35">
      <c r="A57">
        <v>13113</v>
      </c>
      <c r="B57" t="s">
        <v>94</v>
      </c>
      <c r="C57" s="5">
        <f>INDEX(HousingProblemsTbl[Proportion: Severe Housing Problems to Renters], MATCH(SummaryTbl[[#This Row],[GEO_ID]],HousingProblemsTbl[GEO_ID2], 0))</f>
        <v>0.44951590594744123</v>
      </c>
      <c r="D57" s="5">
        <f>INDEX(PopTbl[Average: YoY Growth 2018-2021], MATCH(SummaryTbl[[#This Row],[GEO_ID]], PopTbl[GEO_ID2], 0))</f>
        <v>1.9055621128581165E-2</v>
      </c>
      <c r="E57" s="5" t="str">
        <f>INDEX(PopTbl[Is 2021 greater than 2011?], MATCH(SummaryTbl[[#This Row],[GEO_ID]], PopTbl[GEO_ID2], 0))</f>
        <v>Yes</v>
      </c>
      <c r="F57" s="5">
        <f>INDEX(EmploymentTbl[Average change: 2021-2023], MATCH(SummaryTbl[[#This Row],[GEO_ID]], EmploymentTbl[GEO_ID2], 0))</f>
        <v>2.5999999999999999E-2</v>
      </c>
    </row>
    <row r="58" spans="1:6" x14ac:dyDescent="0.35">
      <c r="A58">
        <v>13115</v>
      </c>
      <c r="B58" t="s">
        <v>95</v>
      </c>
      <c r="C58" s="5">
        <f>INDEX(HousingProblemsTbl[Proportion: Severe Housing Problems to Renters], MATCH(SummaryTbl[[#This Row],[GEO_ID]],HousingProblemsTbl[GEO_ID2], 0))</f>
        <v>0.33199310740953475</v>
      </c>
      <c r="D58" s="5">
        <f>INDEX(PopTbl[Average: YoY Growth 2018-2021], MATCH(SummaryTbl[[#This Row],[GEO_ID]], PopTbl[GEO_ID2], 0))</f>
        <v>4.7491578439772496E-3</v>
      </c>
      <c r="E58" s="5" t="str">
        <f>INDEX(PopTbl[Is 2021 greater than 2011?], MATCH(SummaryTbl[[#This Row],[GEO_ID]], PopTbl[GEO_ID2], 0))</f>
        <v>Yes</v>
      </c>
      <c r="F58" s="5">
        <f>INDEX(EmploymentTbl[Average change: 2021-2023], MATCH(SummaryTbl[[#This Row],[GEO_ID]], EmploymentTbl[GEO_ID2], 0))</f>
        <v>2.2000000000000002E-2</v>
      </c>
    </row>
    <row r="59" spans="1:6" x14ac:dyDescent="0.35">
      <c r="A59">
        <v>13117</v>
      </c>
      <c r="B59" t="s">
        <v>96</v>
      </c>
      <c r="C59" s="5">
        <f>INDEX(HousingProblemsTbl[Proportion: Severe Housing Problems to Renters], MATCH(SummaryTbl[[#This Row],[GEO_ID]],HousingProblemsTbl[GEO_ID2], 0))</f>
        <v>0.37481031866464337</v>
      </c>
      <c r="D59" s="5">
        <f>INDEX(PopTbl[Average: YoY Growth 2018-2021], MATCH(SummaryTbl[[#This Row],[GEO_ID]], PopTbl[GEO_ID2], 0))</f>
        <v>3.7779947828708221E-2</v>
      </c>
      <c r="E59" s="5" t="str">
        <f>INDEX(PopTbl[Is 2021 greater than 2011?], MATCH(SummaryTbl[[#This Row],[GEO_ID]], PopTbl[GEO_ID2], 0))</f>
        <v>Yes</v>
      </c>
      <c r="F59" s="5">
        <f>INDEX(EmploymentTbl[Average change: 2021-2023], MATCH(SummaryTbl[[#This Row],[GEO_ID]], EmploymentTbl[GEO_ID2], 0))</f>
        <v>2.5000000000000001E-2</v>
      </c>
    </row>
    <row r="60" spans="1:6" x14ac:dyDescent="0.35">
      <c r="A60">
        <v>13119</v>
      </c>
      <c r="B60" t="s">
        <v>97</v>
      </c>
      <c r="C60" s="5">
        <f>INDEX(HousingProblemsTbl[Proportion: Severe Housing Problems to Renters], MATCH(SummaryTbl[[#This Row],[GEO_ID]],HousingProblemsTbl[GEO_ID2], 0))</f>
        <v>0.27318295739348369</v>
      </c>
      <c r="D60" s="5">
        <f>INDEX(PopTbl[Average: YoY Growth 2018-2021], MATCH(SummaryTbl[[#This Row],[GEO_ID]], PopTbl[GEO_ID2], 0))</f>
        <v>1.0867276617836081E-2</v>
      </c>
      <c r="E60" s="5" t="str">
        <f>INDEX(PopTbl[Is 2021 greater than 2011?], MATCH(SummaryTbl[[#This Row],[GEO_ID]], PopTbl[GEO_ID2], 0))</f>
        <v>Yes</v>
      </c>
      <c r="F60" s="5">
        <f>INDEX(EmploymentTbl[Average change: 2021-2023], MATCH(SummaryTbl[[#This Row],[GEO_ID]], EmploymentTbl[GEO_ID2], 0))</f>
        <v>-1.2E-2</v>
      </c>
    </row>
    <row r="61" spans="1:6" x14ac:dyDescent="0.35">
      <c r="A61">
        <v>13121</v>
      </c>
      <c r="B61" t="s">
        <v>98</v>
      </c>
      <c r="C61" s="5">
        <f>INDEX(HousingProblemsTbl[Proportion: Severe Housing Problems to Renters], MATCH(SummaryTbl[[#This Row],[GEO_ID]],HousingProblemsTbl[GEO_ID2], 0))</f>
        <v>0.41590386534206758</v>
      </c>
      <c r="D61" s="5">
        <f>INDEX(PopTbl[Average: YoY Growth 2018-2021], MATCH(SummaryTbl[[#This Row],[GEO_ID]], PopTbl[GEO_ID2], 0))</f>
        <v>1.0469057622007978E-2</v>
      </c>
      <c r="E61" s="5" t="str">
        <f>INDEX(PopTbl[Is 2021 greater than 2011?], MATCH(SummaryTbl[[#This Row],[GEO_ID]], PopTbl[GEO_ID2], 0))</f>
        <v>Yes</v>
      </c>
      <c r="F61" s="5">
        <f>INDEX(EmploymentTbl[Average change: 2021-2023], MATCH(SummaryTbl[[#This Row],[GEO_ID]], EmploymentTbl[GEO_ID2], 0))</f>
        <v>2.5999999999999999E-2</v>
      </c>
    </row>
    <row r="62" spans="1:6" x14ac:dyDescent="0.35">
      <c r="A62">
        <v>13123</v>
      </c>
      <c r="B62" t="s">
        <v>99</v>
      </c>
      <c r="C62" s="5">
        <f>INDEX(HousingProblemsTbl[Proportion: Severe Housing Problems to Renters], MATCH(SummaryTbl[[#This Row],[GEO_ID]],HousingProblemsTbl[GEO_ID2], 0))</f>
        <v>0.24808184143222506</v>
      </c>
      <c r="D62" s="5">
        <f>INDEX(PopTbl[Average: YoY Growth 2018-2021], MATCH(SummaryTbl[[#This Row],[GEO_ID]], PopTbl[GEO_ID2], 0))</f>
        <v>1.2406170147939974E-2</v>
      </c>
      <c r="E62" s="5" t="str">
        <f>INDEX(PopTbl[Is 2021 greater than 2011?], MATCH(SummaryTbl[[#This Row],[GEO_ID]], PopTbl[GEO_ID2], 0))</f>
        <v>Yes</v>
      </c>
      <c r="F62" s="5">
        <f>INDEX(EmploymentTbl[Average change: 2021-2023], MATCH(SummaryTbl[[#This Row],[GEO_ID]], EmploymentTbl[GEO_ID2], 0))</f>
        <v>6.9999999999999993E-3</v>
      </c>
    </row>
    <row r="63" spans="1:6" x14ac:dyDescent="0.35">
      <c r="A63">
        <v>13125</v>
      </c>
      <c r="B63" t="s">
        <v>100</v>
      </c>
      <c r="C63" s="5">
        <f>INDEX(HousingProblemsTbl[Proportion: Severe Housing Problems to Renters], MATCH(SummaryTbl[[#This Row],[GEO_ID]],HousingProblemsTbl[GEO_ID2], 0))</f>
        <v>0.37142857142857144</v>
      </c>
      <c r="D63" s="5">
        <f>INDEX(PopTbl[Average: YoY Growth 2018-2021], MATCH(SummaryTbl[[#This Row],[GEO_ID]], PopTbl[GEO_ID2], 0))</f>
        <v>-1.1823494929528111E-2</v>
      </c>
      <c r="E63" s="5" t="str">
        <f>INDEX(PopTbl[Is 2021 greater than 2011?], MATCH(SummaryTbl[[#This Row],[GEO_ID]], PopTbl[GEO_ID2], 0))</f>
        <v>No</v>
      </c>
      <c r="F63" s="5">
        <f>INDEX(EmploymentTbl[Average change: 2021-2023], MATCH(SummaryTbl[[#This Row],[GEO_ID]], EmploymentTbl[GEO_ID2], 0))</f>
        <v>-2.3E-2</v>
      </c>
    </row>
    <row r="64" spans="1:6" x14ac:dyDescent="0.35">
      <c r="A64">
        <v>13127</v>
      </c>
      <c r="B64" t="s">
        <v>101</v>
      </c>
      <c r="C64" s="5">
        <f>INDEX(HousingProblemsTbl[Proportion: Severe Housing Problems to Renters], MATCH(SummaryTbl[[#This Row],[GEO_ID]],HousingProblemsTbl[GEO_ID2], 0))</f>
        <v>0.38990825688073394</v>
      </c>
      <c r="D64" s="5">
        <f>INDEX(PopTbl[Average: YoY Growth 2018-2021], MATCH(SummaryTbl[[#This Row],[GEO_ID]], PopTbl[GEO_ID2], 0))</f>
        <v>1.6019433603162287E-3</v>
      </c>
      <c r="E64" s="5" t="str">
        <f>INDEX(PopTbl[Is 2021 greater than 2011?], MATCH(SummaryTbl[[#This Row],[GEO_ID]], PopTbl[GEO_ID2], 0))</f>
        <v>Yes</v>
      </c>
      <c r="F64" s="5">
        <f>INDEX(EmploymentTbl[Average change: 2021-2023], MATCH(SummaryTbl[[#This Row],[GEO_ID]], EmploymentTbl[GEO_ID2], 0))</f>
        <v>2.9500000000000002E-2</v>
      </c>
    </row>
    <row r="65" spans="1:6" x14ac:dyDescent="0.35">
      <c r="A65">
        <v>13129</v>
      </c>
      <c r="B65" t="s">
        <v>102</v>
      </c>
      <c r="C65" s="5">
        <f>INDEX(HousingProblemsTbl[Proportion: Severe Housing Problems to Renters], MATCH(SummaryTbl[[#This Row],[GEO_ID]],HousingProblemsTbl[GEO_ID2], 0))</f>
        <v>0.32334710743801653</v>
      </c>
      <c r="D65" s="5">
        <f>INDEX(PopTbl[Average: YoY Growth 2018-2021], MATCH(SummaryTbl[[#This Row],[GEO_ID]], PopTbl[GEO_ID2], 0))</f>
        <v>2.86477371451543E-3</v>
      </c>
      <c r="E65" s="5" t="str">
        <f>INDEX(PopTbl[Is 2021 greater than 2011?], MATCH(SummaryTbl[[#This Row],[GEO_ID]], PopTbl[GEO_ID2], 0))</f>
        <v>Yes</v>
      </c>
      <c r="F65" s="5">
        <f>INDEX(EmploymentTbl[Average change: 2021-2023], MATCH(SummaryTbl[[#This Row],[GEO_ID]], EmploymentTbl[GEO_ID2], 0))</f>
        <v>8.0000000000000002E-3</v>
      </c>
    </row>
    <row r="66" spans="1:6" x14ac:dyDescent="0.35">
      <c r="A66">
        <v>13131</v>
      </c>
      <c r="B66" t="s">
        <v>103</v>
      </c>
      <c r="C66" s="5">
        <f>INDEX(HousingProblemsTbl[Proportion: Severe Housing Problems to Renters], MATCH(SummaryTbl[[#This Row],[GEO_ID]],HousingProblemsTbl[GEO_ID2], 0))</f>
        <v>0.38043478260869568</v>
      </c>
      <c r="D66" s="5">
        <f>INDEX(PopTbl[Average: YoY Growth 2018-2021], MATCH(SummaryTbl[[#This Row],[GEO_ID]], PopTbl[GEO_ID2], 0))</f>
        <v>1.5546242819661195E-2</v>
      </c>
      <c r="E66" s="5" t="str">
        <f>INDEX(PopTbl[Is 2021 greater than 2011?], MATCH(SummaryTbl[[#This Row],[GEO_ID]], PopTbl[GEO_ID2], 0))</f>
        <v>Yes</v>
      </c>
      <c r="F66" s="5">
        <f>INDEX(EmploymentTbl[Average change: 2021-2023], MATCH(SummaryTbl[[#This Row],[GEO_ID]], EmploymentTbl[GEO_ID2], 0))</f>
        <v>-1.6E-2</v>
      </c>
    </row>
    <row r="67" spans="1:6" x14ac:dyDescent="0.35">
      <c r="A67">
        <v>13133</v>
      </c>
      <c r="B67" t="s">
        <v>104</v>
      </c>
      <c r="C67" s="5">
        <f>INDEX(HousingProblemsTbl[Proportion: Severe Housing Problems to Renters], MATCH(SummaryTbl[[#This Row],[GEO_ID]],HousingProblemsTbl[GEO_ID2], 0))</f>
        <v>0.34615384615384615</v>
      </c>
      <c r="D67" s="5">
        <f>INDEX(PopTbl[Average: YoY Growth 2018-2021], MATCH(SummaryTbl[[#This Row],[GEO_ID]], PopTbl[GEO_ID2], 0))</f>
        <v>2.8365988397528463E-2</v>
      </c>
      <c r="E67" s="5" t="str">
        <f>INDEX(PopTbl[Is 2021 greater than 2011?], MATCH(SummaryTbl[[#This Row],[GEO_ID]], PopTbl[GEO_ID2], 0))</f>
        <v>Yes</v>
      </c>
      <c r="F67" s="5">
        <f>INDEX(EmploymentTbl[Average change: 2021-2023], MATCH(SummaryTbl[[#This Row],[GEO_ID]], EmploymentTbl[GEO_ID2], 0))</f>
        <v>4.4999999999999997E-3</v>
      </c>
    </row>
    <row r="68" spans="1:6" x14ac:dyDescent="0.35">
      <c r="A68">
        <v>13135</v>
      </c>
      <c r="B68" t="s">
        <v>105</v>
      </c>
      <c r="C68" s="5">
        <f>INDEX(HousingProblemsTbl[Proportion: Severe Housing Problems to Renters], MATCH(SummaryTbl[[#This Row],[GEO_ID]],HousingProblemsTbl[GEO_ID2], 0))</f>
        <v>0.42397851212762494</v>
      </c>
      <c r="D68" s="5">
        <f>INDEX(PopTbl[Average: YoY Growth 2018-2021], MATCH(SummaryTbl[[#This Row],[GEO_ID]], PopTbl[GEO_ID2], 0))</f>
        <v>1.6799166535327415E-2</v>
      </c>
      <c r="E68" s="5" t="str">
        <f>INDEX(PopTbl[Is 2021 greater than 2011?], MATCH(SummaryTbl[[#This Row],[GEO_ID]], PopTbl[GEO_ID2], 0))</f>
        <v>Yes</v>
      </c>
      <c r="F68" s="5">
        <f>INDEX(EmploymentTbl[Average change: 2021-2023], MATCH(SummaryTbl[[#This Row],[GEO_ID]], EmploymentTbl[GEO_ID2], 0))</f>
        <v>2.5999999999999999E-2</v>
      </c>
    </row>
    <row r="69" spans="1:6" x14ac:dyDescent="0.35">
      <c r="A69">
        <v>13137</v>
      </c>
      <c r="B69" t="s">
        <v>106</v>
      </c>
      <c r="C69" s="5">
        <f>INDEX(HousingProblemsTbl[Proportion: Severe Housing Problems to Renters], MATCH(SummaryTbl[[#This Row],[GEO_ID]],HousingProblemsTbl[GEO_ID2], 0))</f>
        <v>0.33967391304347827</v>
      </c>
      <c r="D69" s="5">
        <f>INDEX(PopTbl[Average: YoY Growth 2018-2021], MATCH(SummaryTbl[[#This Row],[GEO_ID]], PopTbl[GEO_ID2], 0))</f>
        <v>1.1005284537564455E-2</v>
      </c>
      <c r="E69" s="5" t="str">
        <f>INDEX(PopTbl[Is 2021 greater than 2011?], MATCH(SummaryTbl[[#This Row],[GEO_ID]], PopTbl[GEO_ID2], 0))</f>
        <v>Yes</v>
      </c>
      <c r="F69" s="5">
        <f>INDEX(EmploymentTbl[Average change: 2021-2023], MATCH(SummaryTbl[[#This Row],[GEO_ID]], EmploymentTbl[GEO_ID2], 0))</f>
        <v>7.5000000000000006E-3</v>
      </c>
    </row>
    <row r="70" spans="1:6" x14ac:dyDescent="0.35">
      <c r="A70">
        <v>13139</v>
      </c>
      <c r="B70" t="s">
        <v>107</v>
      </c>
      <c r="C70" s="5">
        <f>INDEX(HousingProblemsTbl[Proportion: Severe Housing Problems to Renters], MATCH(SummaryTbl[[#This Row],[GEO_ID]],HousingProblemsTbl[GEO_ID2], 0))</f>
        <v>0.41511721907841553</v>
      </c>
      <c r="D70" s="5">
        <f>INDEX(PopTbl[Average: YoY Growth 2018-2021], MATCH(SummaryTbl[[#This Row],[GEO_ID]], PopTbl[GEO_ID2], 0))</f>
        <v>9.6907080384017949E-3</v>
      </c>
      <c r="E70" s="5" t="str">
        <f>INDEX(PopTbl[Is 2021 greater than 2011?], MATCH(SummaryTbl[[#This Row],[GEO_ID]], PopTbl[GEO_ID2], 0))</f>
        <v>Yes</v>
      </c>
      <c r="F70" s="5">
        <f>INDEX(EmploymentTbl[Average change: 2021-2023], MATCH(SummaryTbl[[#This Row],[GEO_ID]], EmploymentTbl[GEO_ID2], 0))</f>
        <v>2.35E-2</v>
      </c>
    </row>
    <row r="71" spans="1:6" x14ac:dyDescent="0.35">
      <c r="A71">
        <v>13141</v>
      </c>
      <c r="B71" t="s">
        <v>108</v>
      </c>
      <c r="C71" s="5">
        <f>INDEX(HousingProblemsTbl[Proportion: Severe Housing Problems to Renters], MATCH(SummaryTbl[[#This Row],[GEO_ID]],HousingProblemsTbl[GEO_ID2], 0))</f>
        <v>0.28082191780821919</v>
      </c>
      <c r="D71" s="5">
        <f>INDEX(PopTbl[Average: YoY Growth 2018-2021], MATCH(SummaryTbl[[#This Row],[GEO_ID]], PopTbl[GEO_ID2], 0))</f>
        <v>4.5924878113381097E-3</v>
      </c>
      <c r="E71" s="5" t="str">
        <f>INDEX(PopTbl[Is 2021 greater than 2011?], MATCH(SummaryTbl[[#This Row],[GEO_ID]], PopTbl[GEO_ID2], 0))</f>
        <v>No</v>
      </c>
      <c r="F71" s="5">
        <f>INDEX(EmploymentTbl[Average change: 2021-2023], MATCH(SummaryTbl[[#This Row],[GEO_ID]], EmploymentTbl[GEO_ID2], 0))</f>
        <v>-8.9999999999999993E-3</v>
      </c>
    </row>
    <row r="72" spans="1:6" x14ac:dyDescent="0.35">
      <c r="A72">
        <v>13143</v>
      </c>
      <c r="B72" t="s">
        <v>109</v>
      </c>
      <c r="C72" s="5">
        <f>INDEX(HousingProblemsTbl[Proportion: Severe Housing Problems to Renters], MATCH(SummaryTbl[[#This Row],[GEO_ID]],HousingProblemsTbl[GEO_ID2], 0))</f>
        <v>0.37923250564334088</v>
      </c>
      <c r="D72" s="5">
        <f>INDEX(PopTbl[Average: YoY Growth 2018-2021], MATCH(SummaryTbl[[#This Row],[GEO_ID]], PopTbl[GEO_ID2], 0))</f>
        <v>8.3318558111954242E-3</v>
      </c>
      <c r="E72" s="5" t="str">
        <f>INDEX(PopTbl[Is 2021 greater than 2011?], MATCH(SummaryTbl[[#This Row],[GEO_ID]], PopTbl[GEO_ID2], 0))</f>
        <v>Yes</v>
      </c>
      <c r="F72" s="5">
        <f>INDEX(EmploymentTbl[Average change: 2021-2023], MATCH(SummaryTbl[[#This Row],[GEO_ID]], EmploymentTbl[GEO_ID2], 0))</f>
        <v>2.5500000000000002E-2</v>
      </c>
    </row>
    <row r="73" spans="1:6" x14ac:dyDescent="0.35">
      <c r="A73">
        <v>13145</v>
      </c>
      <c r="B73" t="s">
        <v>110</v>
      </c>
      <c r="C73" s="5">
        <f>INDEX(HousingProblemsTbl[Proportion: Severe Housing Problems to Renters], MATCH(SummaryTbl[[#This Row],[GEO_ID]],HousingProblemsTbl[GEO_ID2], 0))</f>
        <v>0.24242424242424243</v>
      </c>
      <c r="D73" s="5">
        <f>INDEX(PopTbl[Average: YoY Growth 2018-2021], MATCH(SummaryTbl[[#This Row],[GEO_ID]], PopTbl[GEO_ID2], 0))</f>
        <v>7.2308456292366034E-3</v>
      </c>
      <c r="E73" s="5" t="str">
        <f>INDEX(PopTbl[Is 2021 greater than 2011?], MATCH(SummaryTbl[[#This Row],[GEO_ID]], PopTbl[GEO_ID2], 0))</f>
        <v>Yes</v>
      </c>
      <c r="F73" s="5">
        <f>INDEX(EmploymentTbl[Average change: 2021-2023], MATCH(SummaryTbl[[#This Row],[GEO_ID]], EmploymentTbl[GEO_ID2], 0))</f>
        <v>4.5000000000000005E-3</v>
      </c>
    </row>
    <row r="74" spans="1:6" x14ac:dyDescent="0.35">
      <c r="A74">
        <v>13147</v>
      </c>
      <c r="B74" t="s">
        <v>111</v>
      </c>
      <c r="C74" s="5">
        <f>INDEX(HousingProblemsTbl[Proportion: Severe Housing Problems to Renters], MATCH(SummaryTbl[[#This Row],[GEO_ID]],HousingProblemsTbl[GEO_ID2], 0))</f>
        <v>0.35816618911174786</v>
      </c>
      <c r="D74" s="5">
        <f>INDEX(PopTbl[Average: YoY Growth 2018-2021], MATCH(SummaryTbl[[#This Row],[GEO_ID]], PopTbl[GEO_ID2], 0))</f>
        <v>2.3173051349002533E-3</v>
      </c>
      <c r="E74" s="5" t="str">
        <f>INDEX(PopTbl[Is 2021 greater than 2011?], MATCH(SummaryTbl[[#This Row],[GEO_ID]], PopTbl[GEO_ID2], 0))</f>
        <v>Yes</v>
      </c>
      <c r="F74" s="5">
        <f>INDEX(EmploymentTbl[Average change: 2021-2023], MATCH(SummaryTbl[[#This Row],[GEO_ID]], EmploymentTbl[GEO_ID2], 0))</f>
        <v>3.9E-2</v>
      </c>
    </row>
    <row r="75" spans="1:6" x14ac:dyDescent="0.35">
      <c r="A75">
        <v>13149</v>
      </c>
      <c r="B75" t="s">
        <v>112</v>
      </c>
      <c r="C75" s="5">
        <f>INDEX(HousingProblemsTbl[Proportion: Severe Housing Problems to Renters], MATCH(SummaryTbl[[#This Row],[GEO_ID]],HousingProblemsTbl[GEO_ID2], 0))</f>
        <v>0.22513089005235601</v>
      </c>
      <c r="D75" s="5">
        <f>INDEX(PopTbl[Average: YoY Growth 2018-2021], MATCH(SummaryTbl[[#This Row],[GEO_ID]], PopTbl[GEO_ID2], 0))</f>
        <v>-6.6822154634356146E-3</v>
      </c>
      <c r="E75" s="5" t="str">
        <f>INDEX(PopTbl[Is 2021 greater than 2011?], MATCH(SummaryTbl[[#This Row],[GEO_ID]], PopTbl[GEO_ID2], 0))</f>
        <v>No</v>
      </c>
      <c r="F75" s="5">
        <f>INDEX(EmploymentTbl[Average change: 2021-2023], MATCH(SummaryTbl[[#This Row],[GEO_ID]], EmploymentTbl[GEO_ID2], 0))</f>
        <v>2.1000000000000001E-2</v>
      </c>
    </row>
    <row r="76" spans="1:6" x14ac:dyDescent="0.35">
      <c r="A76">
        <v>13151</v>
      </c>
      <c r="B76" t="s">
        <v>113</v>
      </c>
      <c r="C76" s="5">
        <f>INDEX(HousingProblemsTbl[Proportion: Severe Housing Problems to Renters], MATCH(SummaryTbl[[#This Row],[GEO_ID]],HousingProblemsTbl[GEO_ID2], 0))</f>
        <v>0.36251446201311222</v>
      </c>
      <c r="D76" s="5">
        <f>INDEX(PopTbl[Average: YoY Growth 2018-2021], MATCH(SummaryTbl[[#This Row],[GEO_ID]], PopTbl[GEO_ID2], 0))</f>
        <v>2.255477631712885E-2</v>
      </c>
      <c r="E76" s="5" t="str">
        <f>INDEX(PopTbl[Is 2021 greater than 2011?], MATCH(SummaryTbl[[#This Row],[GEO_ID]], PopTbl[GEO_ID2], 0))</f>
        <v>Yes</v>
      </c>
      <c r="F76" s="5">
        <f>INDEX(EmploymentTbl[Average change: 2021-2023], MATCH(SummaryTbl[[#This Row],[GEO_ID]], EmploymentTbl[GEO_ID2], 0))</f>
        <v>2.5999999999999999E-2</v>
      </c>
    </row>
    <row r="77" spans="1:6" x14ac:dyDescent="0.35">
      <c r="A77">
        <v>13153</v>
      </c>
      <c r="B77" t="s">
        <v>114</v>
      </c>
      <c r="C77" s="5">
        <f>INDEX(HousingProblemsTbl[Proportion: Severe Housing Problems to Renters], MATCH(SummaryTbl[[#This Row],[GEO_ID]],HousingProblemsTbl[GEO_ID2], 0))</f>
        <v>0.38053767512305947</v>
      </c>
      <c r="D77" s="5">
        <f>INDEX(PopTbl[Average: YoY Growth 2018-2021], MATCH(SummaryTbl[[#This Row],[GEO_ID]], PopTbl[GEO_ID2], 0))</f>
        <v>2.0517344337355914E-2</v>
      </c>
      <c r="E77" s="5" t="str">
        <f>INDEX(PopTbl[Is 2021 greater than 2011?], MATCH(SummaryTbl[[#This Row],[GEO_ID]], PopTbl[GEO_ID2], 0))</f>
        <v>Yes</v>
      </c>
      <c r="F77" s="5">
        <f>INDEX(EmploymentTbl[Average change: 2021-2023], MATCH(SummaryTbl[[#This Row],[GEO_ID]], EmploymentTbl[GEO_ID2], 0))</f>
        <v>2.5000000000000005E-3</v>
      </c>
    </row>
    <row r="78" spans="1:6" x14ac:dyDescent="0.35">
      <c r="A78">
        <v>13155</v>
      </c>
      <c r="B78" t="s">
        <v>115</v>
      </c>
      <c r="C78" s="5">
        <f>INDEX(HousingProblemsTbl[Proportion: Severe Housing Problems to Renters], MATCH(SummaryTbl[[#This Row],[GEO_ID]],HousingProblemsTbl[GEO_ID2], 0))</f>
        <v>0.2421875</v>
      </c>
      <c r="D78" s="5">
        <f>INDEX(PopTbl[Average: YoY Growth 2018-2021], MATCH(SummaryTbl[[#This Row],[GEO_ID]], PopTbl[GEO_ID2], 0))</f>
        <v>1.2367924296908772E-2</v>
      </c>
      <c r="E78" s="5" t="str">
        <f>INDEX(PopTbl[Is 2021 greater than 2011?], MATCH(SummaryTbl[[#This Row],[GEO_ID]], PopTbl[GEO_ID2], 0))</f>
        <v>No</v>
      </c>
      <c r="F78" s="5">
        <f>INDEX(EmploymentTbl[Average change: 2021-2023], MATCH(SummaryTbl[[#This Row],[GEO_ID]], EmploymentTbl[GEO_ID2], 0))</f>
        <v>-1.7499999999999998E-2</v>
      </c>
    </row>
    <row r="79" spans="1:6" x14ac:dyDescent="0.35">
      <c r="A79">
        <v>13157</v>
      </c>
      <c r="B79" t="s">
        <v>116</v>
      </c>
      <c r="C79" s="5">
        <f>INDEX(HousingProblemsTbl[Proportion: Severe Housing Problems to Renters], MATCH(SummaryTbl[[#This Row],[GEO_ID]],HousingProblemsTbl[GEO_ID2], 0))</f>
        <v>0.31314623338257014</v>
      </c>
      <c r="D79" s="5">
        <f>INDEX(PopTbl[Average: YoY Growth 2018-2021], MATCH(SummaryTbl[[#This Row],[GEO_ID]], PopTbl[GEO_ID2], 0))</f>
        <v>3.9426690677170813E-2</v>
      </c>
      <c r="E79" s="5" t="str">
        <f>INDEX(PopTbl[Is 2021 greater than 2011?], MATCH(SummaryTbl[[#This Row],[GEO_ID]], PopTbl[GEO_ID2], 0))</f>
        <v>Yes</v>
      </c>
      <c r="F79" s="5">
        <f>INDEX(EmploymentTbl[Average change: 2021-2023], MATCH(SummaryTbl[[#This Row],[GEO_ID]], EmploymentTbl[GEO_ID2], 0))</f>
        <v>5.1499999999999997E-2</v>
      </c>
    </row>
    <row r="80" spans="1:6" x14ac:dyDescent="0.35">
      <c r="A80">
        <v>13159</v>
      </c>
      <c r="B80" t="s">
        <v>117</v>
      </c>
      <c r="C80" s="5">
        <f>INDEX(HousingProblemsTbl[Proportion: Severe Housing Problems to Renters], MATCH(SummaryTbl[[#This Row],[GEO_ID]],HousingProblemsTbl[GEO_ID2], 0))</f>
        <v>0.20618556701030927</v>
      </c>
      <c r="D80" s="5">
        <f>INDEX(PopTbl[Average: YoY Growth 2018-2021], MATCH(SummaryTbl[[#This Row],[GEO_ID]], PopTbl[GEO_ID2], 0))</f>
        <v>1.6545190640013061E-2</v>
      </c>
      <c r="E80" s="5" t="str">
        <f>INDEX(PopTbl[Is 2021 greater than 2011?], MATCH(SummaryTbl[[#This Row],[GEO_ID]], PopTbl[GEO_ID2], 0))</f>
        <v>Yes</v>
      </c>
      <c r="F80" s="5">
        <f>INDEX(EmploymentTbl[Average change: 2021-2023], MATCH(SummaryTbl[[#This Row],[GEO_ID]], EmploymentTbl[GEO_ID2], 0))</f>
        <v>1.9E-2</v>
      </c>
    </row>
    <row r="81" spans="1:6" x14ac:dyDescent="0.35">
      <c r="A81">
        <v>13161</v>
      </c>
      <c r="B81" t="s">
        <v>118</v>
      </c>
      <c r="C81" s="5">
        <f>INDEX(HousingProblemsTbl[Proportion: Severe Housing Problems to Renters], MATCH(SummaryTbl[[#This Row],[GEO_ID]],HousingProblemsTbl[GEO_ID2], 0))</f>
        <v>0.31985294117647056</v>
      </c>
      <c r="D81" s="5">
        <f>INDEX(PopTbl[Average: YoY Growth 2018-2021], MATCH(SummaryTbl[[#This Row],[GEO_ID]], PopTbl[GEO_ID2], 0))</f>
        <v>-5.260912759364615E-3</v>
      </c>
      <c r="E81" s="5" t="str">
        <f>INDEX(PopTbl[Is 2021 greater than 2011?], MATCH(SummaryTbl[[#This Row],[GEO_ID]], PopTbl[GEO_ID2], 0))</f>
        <v>No</v>
      </c>
      <c r="F81" s="5">
        <f>INDEX(EmploymentTbl[Average change: 2021-2023], MATCH(SummaryTbl[[#This Row],[GEO_ID]], EmploymentTbl[GEO_ID2], 0))</f>
        <v>-6.5000000000000006E-3</v>
      </c>
    </row>
    <row r="82" spans="1:6" x14ac:dyDescent="0.35">
      <c r="A82">
        <v>13163</v>
      </c>
      <c r="B82" t="s">
        <v>119</v>
      </c>
      <c r="C82" s="5">
        <f>INDEX(HousingProblemsTbl[Proportion: Severe Housing Problems to Renters], MATCH(SummaryTbl[[#This Row],[GEO_ID]],HousingProblemsTbl[GEO_ID2], 0))</f>
        <v>0.30513595166163143</v>
      </c>
      <c r="D82" s="5">
        <f>INDEX(PopTbl[Average: YoY Growth 2018-2021], MATCH(SummaryTbl[[#This Row],[GEO_ID]], PopTbl[GEO_ID2], 0))</f>
        <v>-1.2949242973276549E-3</v>
      </c>
      <c r="E82" s="5" t="str">
        <f>INDEX(PopTbl[Is 2021 greater than 2011?], MATCH(SummaryTbl[[#This Row],[GEO_ID]], PopTbl[GEO_ID2], 0))</f>
        <v>No</v>
      </c>
      <c r="F82" s="5">
        <f>INDEX(EmploymentTbl[Average change: 2021-2023], MATCH(SummaryTbl[[#This Row],[GEO_ID]], EmploymentTbl[GEO_ID2], 0))</f>
        <v>-1.1000000000000001E-2</v>
      </c>
    </row>
    <row r="83" spans="1:6" x14ac:dyDescent="0.35">
      <c r="A83">
        <v>13165</v>
      </c>
      <c r="B83" t="s">
        <v>120</v>
      </c>
      <c r="C83" s="5">
        <f>INDEX(HousingProblemsTbl[Proportion: Severe Housing Problems to Renters], MATCH(SummaryTbl[[#This Row],[GEO_ID]],HousingProblemsTbl[GEO_ID2], 0))</f>
        <v>0.47272727272727272</v>
      </c>
      <c r="D83" s="5">
        <f>INDEX(PopTbl[Average: YoY Growth 2018-2021], MATCH(SummaryTbl[[#This Row],[GEO_ID]], PopTbl[GEO_ID2], 0))</f>
        <v>-5.0772669133490374E-3</v>
      </c>
      <c r="E83" s="5" t="str">
        <f>INDEX(PopTbl[Is 2021 greater than 2011?], MATCH(SummaryTbl[[#This Row],[GEO_ID]], PopTbl[GEO_ID2], 0))</f>
        <v>Yes</v>
      </c>
      <c r="F83" s="5">
        <f>INDEX(EmploymentTbl[Average change: 2021-2023], MATCH(SummaryTbl[[#This Row],[GEO_ID]], EmploymentTbl[GEO_ID2], 0))</f>
        <v>2.8000000000000001E-2</v>
      </c>
    </row>
    <row r="84" spans="1:6" x14ac:dyDescent="0.35">
      <c r="A84">
        <v>13167</v>
      </c>
      <c r="B84" t="s">
        <v>121</v>
      </c>
      <c r="C84" s="5">
        <f>INDEX(HousingProblemsTbl[Proportion: Severe Housing Problems to Renters], MATCH(SummaryTbl[[#This Row],[GEO_ID]],HousingProblemsTbl[GEO_ID2], 0))</f>
        <v>0.37086092715231789</v>
      </c>
      <c r="D84" s="5">
        <f>INDEX(PopTbl[Average: YoY Growth 2018-2021], MATCH(SummaryTbl[[#This Row],[GEO_ID]], PopTbl[GEO_ID2], 0))</f>
        <v>-1.5707115971009069E-2</v>
      </c>
      <c r="E84" s="5" t="str">
        <f>INDEX(PopTbl[Is 2021 greater than 2011?], MATCH(SummaryTbl[[#This Row],[GEO_ID]], PopTbl[GEO_ID2], 0))</f>
        <v>No</v>
      </c>
      <c r="F84" s="5">
        <f>INDEX(EmploymentTbl[Average change: 2021-2023], MATCH(SummaryTbl[[#This Row],[GEO_ID]], EmploymentTbl[GEO_ID2], 0))</f>
        <v>-2.9000000000000001E-2</v>
      </c>
    </row>
    <row r="85" spans="1:6" x14ac:dyDescent="0.35">
      <c r="A85">
        <v>13169</v>
      </c>
      <c r="B85" t="s">
        <v>122</v>
      </c>
      <c r="C85" s="5">
        <f>INDEX(HousingProblemsTbl[Proportion: Severe Housing Problems to Renters], MATCH(SummaryTbl[[#This Row],[GEO_ID]],HousingProblemsTbl[GEO_ID2], 0))</f>
        <v>0.43494423791821563</v>
      </c>
      <c r="D85" s="5">
        <f>INDEX(PopTbl[Average: YoY Growth 2018-2021], MATCH(SummaryTbl[[#This Row],[GEO_ID]], PopTbl[GEO_ID2], 0))</f>
        <v>-2.9214700376528576E-3</v>
      </c>
      <c r="E85" s="5" t="str">
        <f>INDEX(PopTbl[Is 2021 greater than 2011?], MATCH(SummaryTbl[[#This Row],[GEO_ID]], PopTbl[GEO_ID2], 0))</f>
        <v>No</v>
      </c>
      <c r="F85" s="5">
        <f>INDEX(EmploymentTbl[Average change: 2021-2023], MATCH(SummaryTbl[[#This Row],[GEO_ID]], EmploymentTbl[GEO_ID2], 0))</f>
        <v>-5.5000000000000005E-3</v>
      </c>
    </row>
    <row r="86" spans="1:6" x14ac:dyDescent="0.35">
      <c r="A86">
        <v>13171</v>
      </c>
      <c r="B86" t="s">
        <v>123</v>
      </c>
      <c r="C86" s="5">
        <f>INDEX(HousingProblemsTbl[Proportion: Severe Housing Problems to Renters], MATCH(SummaryTbl[[#This Row],[GEO_ID]],HousingProblemsTbl[GEO_ID2], 0))</f>
        <v>0.3235294117647059</v>
      </c>
      <c r="D86" s="5">
        <f>INDEX(PopTbl[Average: YoY Growth 2018-2021], MATCH(SummaryTbl[[#This Row],[GEO_ID]], PopTbl[GEO_ID2], 0))</f>
        <v>-4.7498399071356501E-4</v>
      </c>
      <c r="E86" s="5" t="str">
        <f>INDEX(PopTbl[Is 2021 greater than 2011?], MATCH(SummaryTbl[[#This Row],[GEO_ID]], PopTbl[GEO_ID2], 0))</f>
        <v>Yes</v>
      </c>
      <c r="F86" s="5">
        <f>INDEX(EmploymentTbl[Average change: 2021-2023], MATCH(SummaryTbl[[#This Row],[GEO_ID]], EmploymentTbl[GEO_ID2], 0))</f>
        <v>2.5999999999999999E-2</v>
      </c>
    </row>
    <row r="87" spans="1:6" x14ac:dyDescent="0.35">
      <c r="A87">
        <v>13173</v>
      </c>
      <c r="B87" t="s">
        <v>124</v>
      </c>
      <c r="C87" s="5">
        <f>INDEX(HousingProblemsTbl[Proportion: Severe Housing Problems to Renters], MATCH(SummaryTbl[[#This Row],[GEO_ID]],HousingProblemsTbl[GEO_ID2], 0))</f>
        <v>0.4521276595744681</v>
      </c>
      <c r="D87" s="5">
        <f>INDEX(PopTbl[Average: YoY Growth 2018-2021], MATCH(SummaryTbl[[#This Row],[GEO_ID]], PopTbl[GEO_ID2], 0))</f>
        <v>-1.5489156571092471E-2</v>
      </c>
      <c r="E87" s="5" t="str">
        <f>INDEX(PopTbl[Is 2021 greater than 2011?], MATCH(SummaryTbl[[#This Row],[GEO_ID]], PopTbl[GEO_ID2], 0))</f>
        <v>Yes</v>
      </c>
      <c r="F87" s="5">
        <f>INDEX(EmploymentTbl[Average change: 2021-2023], MATCH(SummaryTbl[[#This Row],[GEO_ID]], EmploymentTbl[GEO_ID2], 0))</f>
        <v>-1.2500000000000001E-2</v>
      </c>
    </row>
    <row r="88" spans="1:6" x14ac:dyDescent="0.35">
      <c r="A88">
        <v>13175</v>
      </c>
      <c r="B88" t="s">
        <v>125</v>
      </c>
      <c r="C88" s="5">
        <f>INDEX(HousingProblemsTbl[Proportion: Severe Housing Problems to Renters], MATCH(SummaryTbl[[#This Row],[GEO_ID]],HousingProblemsTbl[GEO_ID2], 0))</f>
        <v>0.27532777115613827</v>
      </c>
      <c r="D88" s="5">
        <f>INDEX(PopTbl[Average: YoY Growth 2018-2021], MATCH(SummaryTbl[[#This Row],[GEO_ID]], PopTbl[GEO_ID2], 0))</f>
        <v>1.2544678784488806E-2</v>
      </c>
      <c r="E88" s="5" t="str">
        <f>INDEX(PopTbl[Is 2021 greater than 2011?], MATCH(SummaryTbl[[#This Row],[GEO_ID]], PopTbl[GEO_ID2], 0))</f>
        <v>Yes</v>
      </c>
      <c r="F88" s="5">
        <f>INDEX(EmploymentTbl[Average change: 2021-2023], MATCH(SummaryTbl[[#This Row],[GEO_ID]], EmploymentTbl[GEO_ID2], 0))</f>
        <v>-2.2500000000000003E-2</v>
      </c>
    </row>
    <row r="89" spans="1:6" x14ac:dyDescent="0.35">
      <c r="A89">
        <v>13177</v>
      </c>
      <c r="B89" t="s">
        <v>126</v>
      </c>
      <c r="C89" s="5">
        <f>INDEX(HousingProblemsTbl[Proportion: Severe Housing Problems to Renters], MATCH(SummaryTbl[[#This Row],[GEO_ID]],HousingProblemsTbl[GEO_ID2], 0))</f>
        <v>0.46184738955823296</v>
      </c>
      <c r="D89" s="5">
        <f>INDEX(PopTbl[Average: YoY Growth 2018-2021], MATCH(SummaryTbl[[#This Row],[GEO_ID]], PopTbl[GEO_ID2], 0))</f>
        <v>3.5904612016808939E-2</v>
      </c>
      <c r="E89" s="5" t="str">
        <f>INDEX(PopTbl[Is 2021 greater than 2011?], MATCH(SummaryTbl[[#This Row],[GEO_ID]], PopTbl[GEO_ID2], 0))</f>
        <v>Yes</v>
      </c>
      <c r="F89" s="5">
        <f>INDEX(EmploymentTbl[Average change: 2021-2023], MATCH(SummaryTbl[[#This Row],[GEO_ID]], EmploymentTbl[GEO_ID2], 0))</f>
        <v>-3.0000000000000001E-3</v>
      </c>
    </row>
    <row r="90" spans="1:6" x14ac:dyDescent="0.35">
      <c r="A90">
        <v>13179</v>
      </c>
      <c r="B90" t="s">
        <v>127</v>
      </c>
      <c r="C90" s="5">
        <f>INDEX(HousingProblemsTbl[Proportion: Severe Housing Problems to Renters], MATCH(SummaryTbl[[#This Row],[GEO_ID]],HousingProblemsTbl[GEO_ID2], 0))</f>
        <v>0.43211792086889061</v>
      </c>
      <c r="D90" s="5">
        <f>INDEX(PopTbl[Average: YoY Growth 2018-2021], MATCH(SummaryTbl[[#This Row],[GEO_ID]], PopTbl[GEO_ID2], 0))</f>
        <v>1.2006446173101877E-2</v>
      </c>
      <c r="E90" s="5" t="str">
        <f>INDEX(PopTbl[Is 2021 greater than 2011?], MATCH(SummaryTbl[[#This Row],[GEO_ID]], PopTbl[GEO_ID2], 0))</f>
        <v>Yes</v>
      </c>
      <c r="F90" s="5">
        <f>INDEX(EmploymentTbl[Average change: 2021-2023], MATCH(SummaryTbl[[#This Row],[GEO_ID]], EmploymentTbl[GEO_ID2], 0))</f>
        <v>6.4999999999999997E-3</v>
      </c>
    </row>
    <row r="91" spans="1:6" x14ac:dyDescent="0.35">
      <c r="A91">
        <v>13181</v>
      </c>
      <c r="B91" t="s">
        <v>128</v>
      </c>
      <c r="C91" s="5">
        <f>INDEX(HousingProblemsTbl[Proportion: Severe Housing Problems to Renters], MATCH(SummaryTbl[[#This Row],[GEO_ID]],HousingProblemsTbl[GEO_ID2], 0))</f>
        <v>0.27777777777777779</v>
      </c>
      <c r="D91" s="5">
        <f>INDEX(PopTbl[Average: YoY Growth 2018-2021], MATCH(SummaryTbl[[#This Row],[GEO_ID]], PopTbl[GEO_ID2], 0))</f>
        <v>-4.682034016856333E-3</v>
      </c>
      <c r="E91" s="5" t="str">
        <f>INDEX(PopTbl[Is 2021 greater than 2011?], MATCH(SummaryTbl[[#This Row],[GEO_ID]], PopTbl[GEO_ID2], 0))</f>
        <v>No</v>
      </c>
      <c r="F91" s="5">
        <f>INDEX(EmploymentTbl[Average change: 2021-2023], MATCH(SummaryTbl[[#This Row],[GEO_ID]], EmploymentTbl[GEO_ID2], 0))</f>
        <v>-2.0999999999999998E-2</v>
      </c>
    </row>
    <row r="92" spans="1:6" x14ac:dyDescent="0.35">
      <c r="A92">
        <v>13183</v>
      </c>
      <c r="B92" t="s">
        <v>129</v>
      </c>
      <c r="C92" s="5">
        <f>INDEX(HousingProblemsTbl[Proportion: Severe Housing Problems to Renters], MATCH(SummaryTbl[[#This Row],[GEO_ID]],HousingProblemsTbl[GEO_ID2], 0))</f>
        <v>0.28440366972477066</v>
      </c>
      <c r="D92" s="5">
        <f>INDEX(PopTbl[Average: YoY Growth 2018-2021], MATCH(SummaryTbl[[#This Row],[GEO_ID]], PopTbl[GEO_ID2], 0))</f>
        <v>-2.9636863129735343E-2</v>
      </c>
      <c r="E92" s="5" t="str">
        <f>INDEX(PopTbl[Is 2021 greater than 2011?], MATCH(SummaryTbl[[#This Row],[GEO_ID]], PopTbl[GEO_ID2], 0))</f>
        <v>Yes</v>
      </c>
      <c r="F92" s="5">
        <f>INDEX(EmploymentTbl[Average change: 2021-2023], MATCH(SummaryTbl[[#This Row],[GEO_ID]], EmploymentTbl[GEO_ID2], 0))</f>
        <v>-4.5000000000000005E-3</v>
      </c>
    </row>
    <row r="93" spans="1:6" x14ac:dyDescent="0.35">
      <c r="A93">
        <v>13185</v>
      </c>
      <c r="B93" t="s">
        <v>130</v>
      </c>
      <c r="C93" s="5">
        <f>INDEX(HousingProblemsTbl[Proportion: Severe Housing Problems to Renters], MATCH(SummaryTbl[[#This Row],[GEO_ID]],HousingProblemsTbl[GEO_ID2], 0))</f>
        <v>0.35860409145607702</v>
      </c>
      <c r="D93" s="5">
        <f>INDEX(PopTbl[Average: YoY Growth 2018-2021], MATCH(SummaryTbl[[#This Row],[GEO_ID]], PopTbl[GEO_ID2], 0))</f>
        <v>8.2380436921943006E-3</v>
      </c>
      <c r="E93" s="5" t="str">
        <f>INDEX(PopTbl[Is 2021 greater than 2011?], MATCH(SummaryTbl[[#This Row],[GEO_ID]], PopTbl[GEO_ID2], 0))</f>
        <v>Yes</v>
      </c>
      <c r="F93" s="5">
        <f>INDEX(EmploymentTbl[Average change: 2021-2023], MATCH(SummaryTbl[[#This Row],[GEO_ID]], EmploymentTbl[GEO_ID2], 0))</f>
        <v>-9.0000000000000011E-3</v>
      </c>
    </row>
    <row r="94" spans="1:6" x14ac:dyDescent="0.35">
      <c r="A94">
        <v>13187</v>
      </c>
      <c r="B94" t="s">
        <v>131</v>
      </c>
      <c r="C94" s="5">
        <f>INDEX(HousingProblemsTbl[Proportion: Severe Housing Problems to Renters], MATCH(SummaryTbl[[#This Row],[GEO_ID]],HousingProblemsTbl[GEO_ID2], 0))</f>
        <v>0.40528634361233479</v>
      </c>
      <c r="D94" s="5">
        <f>INDEX(PopTbl[Average: YoY Growth 2018-2021], MATCH(SummaryTbl[[#This Row],[GEO_ID]], PopTbl[GEO_ID2], 0))</f>
        <v>1.2757179719303265E-2</v>
      </c>
      <c r="E94" s="5" t="str">
        <f>INDEX(PopTbl[Is 2021 greater than 2011?], MATCH(SummaryTbl[[#This Row],[GEO_ID]], PopTbl[GEO_ID2], 0))</f>
        <v>Yes</v>
      </c>
      <c r="F94" s="5">
        <f>INDEX(EmploymentTbl[Average change: 2021-2023], MATCH(SummaryTbl[[#This Row],[GEO_ID]], EmploymentTbl[GEO_ID2], 0))</f>
        <v>5.1500000000000004E-2</v>
      </c>
    </row>
    <row r="95" spans="1:6" x14ac:dyDescent="0.35">
      <c r="A95">
        <v>13193</v>
      </c>
      <c r="B95" t="s">
        <v>132</v>
      </c>
      <c r="C95" s="5">
        <f>INDEX(HousingProblemsTbl[Proportion: Severe Housing Problems to Renters], MATCH(SummaryTbl[[#This Row],[GEO_ID]],HousingProblemsTbl[GEO_ID2], 0))</f>
        <v>0.34497816593886466</v>
      </c>
      <c r="D95" s="5">
        <f>INDEX(PopTbl[Average: YoY Growth 2018-2021], MATCH(SummaryTbl[[#This Row],[GEO_ID]], PopTbl[GEO_ID2], 0))</f>
        <v>-2.9048373121397939E-2</v>
      </c>
      <c r="E95" s="5" t="str">
        <f>INDEX(PopTbl[Is 2021 greater than 2011?], MATCH(SummaryTbl[[#This Row],[GEO_ID]], PopTbl[GEO_ID2], 0))</f>
        <v>No</v>
      </c>
      <c r="F95" s="5">
        <f>INDEX(EmploymentTbl[Average change: 2021-2023], MATCH(SummaryTbl[[#This Row],[GEO_ID]], EmploymentTbl[GEO_ID2], 0))</f>
        <v>-3.5500000000000004E-2</v>
      </c>
    </row>
    <row r="96" spans="1:6" x14ac:dyDescent="0.35">
      <c r="A96">
        <v>13195</v>
      </c>
      <c r="B96" t="s">
        <v>133</v>
      </c>
      <c r="C96" s="5">
        <f>INDEX(HousingProblemsTbl[Proportion: Severe Housing Problems to Renters], MATCH(SummaryTbl[[#This Row],[GEO_ID]],HousingProblemsTbl[GEO_ID2], 0))</f>
        <v>0.3061797752808989</v>
      </c>
      <c r="D96" s="5">
        <f>INDEX(PopTbl[Average: YoY Growth 2018-2021], MATCH(SummaryTbl[[#This Row],[GEO_ID]], PopTbl[GEO_ID2], 0))</f>
        <v>1.147277090636537E-2</v>
      </c>
      <c r="E96" s="5" t="str">
        <f>INDEX(PopTbl[Is 2021 greater than 2011?], MATCH(SummaryTbl[[#This Row],[GEO_ID]], PopTbl[GEO_ID2], 0))</f>
        <v>Yes</v>
      </c>
      <c r="F96" s="5">
        <f>INDEX(EmploymentTbl[Average change: 2021-2023], MATCH(SummaryTbl[[#This Row],[GEO_ID]], EmploymentTbl[GEO_ID2], 0))</f>
        <v>9.0000000000000011E-3</v>
      </c>
    </row>
    <row r="97" spans="1:6" x14ac:dyDescent="0.35">
      <c r="A97">
        <v>13197</v>
      </c>
      <c r="B97" t="s">
        <v>134</v>
      </c>
      <c r="C97" s="5">
        <f>INDEX(HousingProblemsTbl[Proportion: Severe Housing Problems to Renters], MATCH(SummaryTbl[[#This Row],[GEO_ID]],HousingProblemsTbl[GEO_ID2], 0))</f>
        <v>0.23364485981308411</v>
      </c>
      <c r="D97" s="5">
        <f>INDEX(PopTbl[Average: YoY Growth 2018-2021], MATCH(SummaryTbl[[#This Row],[GEO_ID]], PopTbl[GEO_ID2], 0))</f>
        <v>-3.6321624563501513E-2</v>
      </c>
      <c r="E97" s="5" t="str">
        <f>INDEX(PopTbl[Is 2021 greater than 2011?], MATCH(SummaryTbl[[#This Row],[GEO_ID]], PopTbl[GEO_ID2], 0))</f>
        <v>No</v>
      </c>
      <c r="F97" s="5">
        <f>INDEX(EmploymentTbl[Average change: 2021-2023], MATCH(SummaryTbl[[#This Row],[GEO_ID]], EmploymentTbl[GEO_ID2], 0))</f>
        <v>2.0000000000000009E-3</v>
      </c>
    </row>
    <row r="98" spans="1:6" x14ac:dyDescent="0.35">
      <c r="A98">
        <v>13189</v>
      </c>
      <c r="B98" t="s">
        <v>135</v>
      </c>
      <c r="C98" s="5">
        <f>INDEX(HousingProblemsTbl[Proportion: Severe Housing Problems to Renters], MATCH(SummaryTbl[[#This Row],[GEO_ID]],HousingProblemsTbl[GEO_ID2], 0))</f>
        <v>0.36946902654867259</v>
      </c>
      <c r="D98" s="5">
        <f>INDEX(PopTbl[Average: YoY Growth 2018-2021], MATCH(SummaryTbl[[#This Row],[GEO_ID]], PopTbl[GEO_ID2], 0))</f>
        <v>3.5711276392637529E-3</v>
      </c>
      <c r="E98" s="5" t="str">
        <f>INDEX(PopTbl[Is 2021 greater than 2011?], MATCH(SummaryTbl[[#This Row],[GEO_ID]], PopTbl[GEO_ID2], 0))</f>
        <v>No</v>
      </c>
      <c r="F98" s="5">
        <f>INDEX(EmploymentTbl[Average change: 2021-2023], MATCH(SummaryTbl[[#This Row],[GEO_ID]], EmploymentTbl[GEO_ID2], 0))</f>
        <v>-7.5000000000000006E-3</v>
      </c>
    </row>
    <row r="99" spans="1:6" x14ac:dyDescent="0.35">
      <c r="A99">
        <v>13191</v>
      </c>
      <c r="B99" t="s">
        <v>136</v>
      </c>
      <c r="C99" s="5">
        <f>INDEX(HousingProblemsTbl[Proportion: Severe Housing Problems to Renters], MATCH(SummaryTbl[[#This Row],[GEO_ID]],HousingProblemsTbl[GEO_ID2], 0))</f>
        <v>0.28915662650602408</v>
      </c>
      <c r="D99" s="5">
        <f>INDEX(PopTbl[Average: YoY Growth 2018-2021], MATCH(SummaryTbl[[#This Row],[GEO_ID]], PopTbl[GEO_ID2], 0))</f>
        <v>-6.6317286504589748E-2</v>
      </c>
      <c r="E99" s="5" t="str">
        <f>INDEX(PopTbl[Is 2021 greater than 2011?], MATCH(SummaryTbl[[#This Row],[GEO_ID]], PopTbl[GEO_ID2], 0))</f>
        <v>No</v>
      </c>
      <c r="F99" s="5">
        <f>INDEX(EmploymentTbl[Average change: 2021-2023], MATCH(SummaryTbl[[#This Row],[GEO_ID]], EmploymentTbl[GEO_ID2], 0))</f>
        <v>1.3000000000000001E-2</v>
      </c>
    </row>
    <row r="100" spans="1:6" x14ac:dyDescent="0.35">
      <c r="A100">
        <v>13199</v>
      </c>
      <c r="B100" t="s">
        <v>137</v>
      </c>
      <c r="C100" s="5">
        <f>INDEX(HousingProblemsTbl[Proportion: Severe Housing Problems to Renters], MATCH(SummaryTbl[[#This Row],[GEO_ID]],HousingProblemsTbl[GEO_ID2], 0))</f>
        <v>0.25837563451776652</v>
      </c>
      <c r="D100" s="5">
        <f>INDEX(PopTbl[Average: YoY Growth 2018-2021], MATCH(SummaryTbl[[#This Row],[GEO_ID]], PopTbl[GEO_ID2], 0))</f>
        <v>-7.178321158550053E-3</v>
      </c>
      <c r="E100" s="5" t="str">
        <f>INDEX(PopTbl[Is 2021 greater than 2011?], MATCH(SummaryTbl[[#This Row],[GEO_ID]], PopTbl[GEO_ID2], 0))</f>
        <v>No</v>
      </c>
      <c r="F100" s="5">
        <f>INDEX(EmploymentTbl[Average change: 2021-2023], MATCH(SummaryTbl[[#This Row],[GEO_ID]], EmploymentTbl[GEO_ID2], 0))</f>
        <v>1.9E-2</v>
      </c>
    </row>
    <row r="101" spans="1:6" x14ac:dyDescent="0.35">
      <c r="A101">
        <v>13201</v>
      </c>
      <c r="B101" t="s">
        <v>138</v>
      </c>
      <c r="C101" s="5">
        <f>INDEX(HousingProblemsTbl[Proportion: Severe Housing Problems to Renters], MATCH(SummaryTbl[[#This Row],[GEO_ID]],HousingProblemsTbl[GEO_ID2], 0))</f>
        <v>0.35643564356435642</v>
      </c>
      <c r="D101" s="5">
        <f>INDEX(PopTbl[Average: YoY Growth 2018-2021], MATCH(SummaryTbl[[#This Row],[GEO_ID]], PopTbl[GEO_ID2], 0))</f>
        <v>8.7101147834612661E-3</v>
      </c>
      <c r="E101" s="5" t="str">
        <f>INDEX(PopTbl[Is 2021 greater than 2011?], MATCH(SummaryTbl[[#This Row],[GEO_ID]], PopTbl[GEO_ID2], 0))</f>
        <v>No</v>
      </c>
      <c r="F101" s="5">
        <f>INDEX(EmploymentTbl[Average change: 2021-2023], MATCH(SummaryTbl[[#This Row],[GEO_ID]], EmploymentTbl[GEO_ID2], 0))</f>
        <v>0</v>
      </c>
    </row>
    <row r="102" spans="1:6" x14ac:dyDescent="0.35">
      <c r="A102">
        <v>13205</v>
      </c>
      <c r="B102" t="s">
        <v>139</v>
      </c>
      <c r="C102" s="5">
        <f>INDEX(HousingProblemsTbl[Proportion: Severe Housing Problems to Renters], MATCH(SummaryTbl[[#This Row],[GEO_ID]],HousingProblemsTbl[GEO_ID2], 0))</f>
        <v>0.37726098191214469</v>
      </c>
      <c r="D102" s="5">
        <f>INDEX(PopTbl[Average: YoY Growth 2018-2021], MATCH(SummaryTbl[[#This Row],[GEO_ID]], PopTbl[GEO_ID2], 0))</f>
        <v>-7.3645781227317866E-3</v>
      </c>
      <c r="E102" s="5" t="str">
        <f>INDEX(PopTbl[Is 2021 greater than 2011?], MATCH(SummaryTbl[[#This Row],[GEO_ID]], PopTbl[GEO_ID2], 0))</f>
        <v>No</v>
      </c>
      <c r="F102" s="5">
        <f>INDEX(EmploymentTbl[Average change: 2021-2023], MATCH(SummaryTbl[[#This Row],[GEO_ID]], EmploymentTbl[GEO_ID2], 0))</f>
        <v>-1.8500000000000003E-2</v>
      </c>
    </row>
    <row r="103" spans="1:6" x14ac:dyDescent="0.35">
      <c r="A103">
        <v>13207</v>
      </c>
      <c r="B103" t="s">
        <v>140</v>
      </c>
      <c r="C103" s="5">
        <f>INDEX(HousingProblemsTbl[Proportion: Severe Housing Problems to Renters], MATCH(SummaryTbl[[#This Row],[GEO_ID]],HousingProblemsTbl[GEO_ID2], 0))</f>
        <v>0.22039473684210525</v>
      </c>
      <c r="D103" s="5">
        <f>INDEX(PopTbl[Average: YoY Growth 2018-2021], MATCH(SummaryTbl[[#This Row],[GEO_ID]], PopTbl[GEO_ID2], 0))</f>
        <v>9.9632246113828486E-3</v>
      </c>
      <c r="E103" s="5" t="str">
        <f>INDEX(PopTbl[Is 2021 greater than 2011?], MATCH(SummaryTbl[[#This Row],[GEO_ID]], PopTbl[GEO_ID2], 0))</f>
        <v>Yes</v>
      </c>
      <c r="F103" s="5">
        <f>INDEX(EmploymentTbl[Average change: 2021-2023], MATCH(SummaryTbl[[#This Row],[GEO_ID]], EmploymentTbl[GEO_ID2], 0))</f>
        <v>-6.0000000000000001E-3</v>
      </c>
    </row>
    <row r="104" spans="1:6" x14ac:dyDescent="0.35">
      <c r="A104">
        <v>13209</v>
      </c>
      <c r="B104" t="s">
        <v>141</v>
      </c>
      <c r="C104" s="5">
        <f>INDEX(HousingProblemsTbl[Proportion: Severe Housing Problems to Renters], MATCH(SummaryTbl[[#This Row],[GEO_ID]],HousingProblemsTbl[GEO_ID2], 0))</f>
        <v>0.29846153846153844</v>
      </c>
      <c r="D104" s="5">
        <f>INDEX(PopTbl[Average: YoY Growth 2018-2021], MATCH(SummaryTbl[[#This Row],[GEO_ID]], PopTbl[GEO_ID2], 0))</f>
        <v>-1.2309563581329149E-2</v>
      </c>
      <c r="E104" s="5" t="str">
        <f>INDEX(PopTbl[Is 2021 greater than 2011?], MATCH(SummaryTbl[[#This Row],[GEO_ID]], PopTbl[GEO_ID2], 0))</f>
        <v>No</v>
      </c>
      <c r="F104" s="5">
        <f>INDEX(EmploymentTbl[Average change: 2021-2023], MATCH(SummaryTbl[[#This Row],[GEO_ID]], EmploymentTbl[GEO_ID2], 0))</f>
        <v>9.4999999999999963E-3</v>
      </c>
    </row>
    <row r="105" spans="1:6" x14ac:dyDescent="0.35">
      <c r="A105">
        <v>13211</v>
      </c>
      <c r="B105" t="s">
        <v>142</v>
      </c>
      <c r="C105" s="5">
        <f>INDEX(HousingProblemsTbl[Proportion: Severe Housing Problems to Renters], MATCH(SummaryTbl[[#This Row],[GEO_ID]],HousingProblemsTbl[GEO_ID2], 0))</f>
        <v>0.29444444444444445</v>
      </c>
      <c r="D105" s="5">
        <f>INDEX(PopTbl[Average: YoY Growth 2018-2021], MATCH(SummaryTbl[[#This Row],[GEO_ID]], PopTbl[GEO_ID2], 0))</f>
        <v>2.60834815314894E-2</v>
      </c>
      <c r="E105" s="5" t="str">
        <f>INDEX(PopTbl[Is 2021 greater than 2011?], MATCH(SummaryTbl[[#This Row],[GEO_ID]], PopTbl[GEO_ID2], 0))</f>
        <v>Yes</v>
      </c>
      <c r="F105" s="5">
        <f>INDEX(EmploymentTbl[Average change: 2021-2023], MATCH(SummaryTbl[[#This Row],[GEO_ID]], EmploymentTbl[GEO_ID2], 0))</f>
        <v>1.4E-2</v>
      </c>
    </row>
    <row r="106" spans="1:6" x14ac:dyDescent="0.35">
      <c r="A106">
        <v>13213</v>
      </c>
      <c r="B106" t="s">
        <v>143</v>
      </c>
      <c r="C106" s="5">
        <f>INDEX(HousingProblemsTbl[Proportion: Severe Housing Problems to Renters], MATCH(SummaryTbl[[#This Row],[GEO_ID]],HousingProblemsTbl[GEO_ID2], 0))</f>
        <v>0.28358208955223879</v>
      </c>
      <c r="D106" s="5">
        <f>INDEX(PopTbl[Average: YoY Growth 2018-2021], MATCH(SummaryTbl[[#This Row],[GEO_ID]], PopTbl[GEO_ID2], 0))</f>
        <v>2.4888437026646948E-3</v>
      </c>
      <c r="E106" s="5" t="str">
        <f>INDEX(PopTbl[Is 2021 greater than 2011?], MATCH(SummaryTbl[[#This Row],[GEO_ID]], PopTbl[GEO_ID2], 0))</f>
        <v>Yes</v>
      </c>
      <c r="F106" s="5">
        <f>INDEX(EmploymentTbl[Average change: 2021-2023], MATCH(SummaryTbl[[#This Row],[GEO_ID]], EmploymentTbl[GEO_ID2], 0))</f>
        <v>3.5000000000000005E-3</v>
      </c>
    </row>
    <row r="107" spans="1:6" x14ac:dyDescent="0.35">
      <c r="A107">
        <v>13215</v>
      </c>
      <c r="B107" t="s">
        <v>144</v>
      </c>
      <c r="C107" s="5">
        <f>INDEX(HousingProblemsTbl[Proportion: Severe Housing Problems to Renters], MATCH(SummaryTbl[[#This Row],[GEO_ID]],HousingProblemsTbl[GEO_ID2], 0))</f>
        <v>0.45112254443405053</v>
      </c>
      <c r="D107" s="5">
        <f>INDEX(PopTbl[Average: YoY Growth 2018-2021], MATCH(SummaryTbl[[#This Row],[GEO_ID]], PopTbl[GEO_ID2], 0))</f>
        <v>1.3138423210095068E-2</v>
      </c>
      <c r="E107" s="5" t="str">
        <f>INDEX(PopTbl[Is 2021 greater than 2011?], MATCH(SummaryTbl[[#This Row],[GEO_ID]], PopTbl[GEO_ID2], 0))</f>
        <v>Yes</v>
      </c>
      <c r="F107" s="5">
        <f>INDEX(EmploymentTbl[Average change: 2021-2023], MATCH(SummaryTbl[[#This Row],[GEO_ID]], EmploymentTbl[GEO_ID2], 0))</f>
        <v>8.5000000000000006E-3</v>
      </c>
    </row>
    <row r="108" spans="1:6" x14ac:dyDescent="0.35">
      <c r="A108">
        <v>13217</v>
      </c>
      <c r="B108" t="s">
        <v>145</v>
      </c>
      <c r="C108" s="5">
        <f>INDEX(HousingProblemsTbl[Proportion: Severe Housing Problems to Renters], MATCH(SummaryTbl[[#This Row],[GEO_ID]],HousingProblemsTbl[GEO_ID2], 0))</f>
        <v>0.41776315789473684</v>
      </c>
      <c r="D108" s="5">
        <f>INDEX(PopTbl[Average: YoY Growth 2018-2021], MATCH(SummaryTbl[[#This Row],[GEO_ID]], PopTbl[GEO_ID2], 0))</f>
        <v>1.4698156247637859E-2</v>
      </c>
      <c r="E108" s="5" t="str">
        <f>INDEX(PopTbl[Is 2021 greater than 2011?], MATCH(SummaryTbl[[#This Row],[GEO_ID]], PopTbl[GEO_ID2], 0))</f>
        <v>Yes</v>
      </c>
      <c r="F108" s="5">
        <f>INDEX(EmploymentTbl[Average change: 2021-2023], MATCH(SummaryTbl[[#This Row],[GEO_ID]], EmploymentTbl[GEO_ID2], 0))</f>
        <v>2.4500000000000001E-2</v>
      </c>
    </row>
    <row r="109" spans="1:6" x14ac:dyDescent="0.35">
      <c r="A109">
        <v>13219</v>
      </c>
      <c r="B109" t="s">
        <v>146</v>
      </c>
      <c r="C109" s="5">
        <f>INDEX(HousingProblemsTbl[Proportion: Severe Housing Problems to Renters], MATCH(SummaryTbl[[#This Row],[GEO_ID]],HousingProblemsTbl[GEO_ID2], 0))</f>
        <v>0.24710424710424711</v>
      </c>
      <c r="D109" s="5">
        <f>INDEX(PopTbl[Average: YoY Growth 2018-2021], MATCH(SummaryTbl[[#This Row],[GEO_ID]], PopTbl[GEO_ID2], 0))</f>
        <v>3.4734495274885792E-2</v>
      </c>
      <c r="E109" s="5" t="str">
        <f>INDEX(PopTbl[Is 2021 greater than 2011?], MATCH(SummaryTbl[[#This Row],[GEO_ID]], PopTbl[GEO_ID2], 0))</f>
        <v>Yes</v>
      </c>
      <c r="F109" s="5">
        <f>INDEX(EmploymentTbl[Average change: 2021-2023], MATCH(SummaryTbl[[#This Row],[GEO_ID]], EmploymentTbl[GEO_ID2], 0))</f>
        <v>9.0000000000000011E-3</v>
      </c>
    </row>
    <row r="110" spans="1:6" x14ac:dyDescent="0.35">
      <c r="A110">
        <v>13221</v>
      </c>
      <c r="B110" t="s">
        <v>147</v>
      </c>
      <c r="C110" s="5">
        <f>INDEX(HousingProblemsTbl[Proportion: Severe Housing Problems to Renters], MATCH(SummaryTbl[[#This Row],[GEO_ID]],HousingProblemsTbl[GEO_ID2], 0))</f>
        <v>0.2634920634920635</v>
      </c>
      <c r="D110" s="5">
        <f>INDEX(PopTbl[Average: YoY Growth 2018-2021], MATCH(SummaryTbl[[#This Row],[GEO_ID]], PopTbl[GEO_ID2], 0))</f>
        <v>-3.6764593165526431E-5</v>
      </c>
      <c r="E110" s="5" t="str">
        <f>INDEX(PopTbl[Is 2021 greater than 2011?], MATCH(SummaryTbl[[#This Row],[GEO_ID]], PopTbl[GEO_ID2], 0))</f>
        <v>Yes</v>
      </c>
      <c r="F110" s="5">
        <f>INDEX(EmploymentTbl[Average change: 2021-2023], MATCH(SummaryTbl[[#This Row],[GEO_ID]], EmploymentTbl[GEO_ID2], 0))</f>
        <v>-4.9999999999999958E-4</v>
      </c>
    </row>
    <row r="111" spans="1:6" x14ac:dyDescent="0.35">
      <c r="A111">
        <v>13223</v>
      </c>
      <c r="B111" t="s">
        <v>148</v>
      </c>
      <c r="C111" s="5">
        <f>INDEX(HousingProblemsTbl[Proportion: Severe Housing Problems to Renters], MATCH(SummaryTbl[[#This Row],[GEO_ID]],HousingProblemsTbl[GEO_ID2], 0))</f>
        <v>0.32923832923832924</v>
      </c>
      <c r="D111" s="5">
        <f>INDEX(PopTbl[Average: YoY Growth 2018-2021], MATCH(SummaryTbl[[#This Row],[GEO_ID]], PopTbl[GEO_ID2], 0))</f>
        <v>2.0678608421796474E-2</v>
      </c>
      <c r="E111" s="5" t="str">
        <f>INDEX(PopTbl[Is 2021 greater than 2011?], MATCH(SummaryTbl[[#This Row],[GEO_ID]], PopTbl[GEO_ID2], 0))</f>
        <v>Yes</v>
      </c>
      <c r="F111" s="5">
        <f>INDEX(EmploymentTbl[Average change: 2021-2023], MATCH(SummaryTbl[[#This Row],[GEO_ID]], EmploymentTbl[GEO_ID2], 0))</f>
        <v>2.5000000000000001E-2</v>
      </c>
    </row>
    <row r="112" spans="1:6" x14ac:dyDescent="0.35">
      <c r="A112">
        <v>13225</v>
      </c>
      <c r="B112" t="s">
        <v>149</v>
      </c>
      <c r="C112" s="5">
        <f>INDEX(HousingProblemsTbl[Proportion: Severe Housing Problems to Renters], MATCH(SummaryTbl[[#This Row],[GEO_ID]],HousingProblemsTbl[GEO_ID2], 0))</f>
        <v>0.30057803468208094</v>
      </c>
      <c r="D112" s="5">
        <f>INDEX(PopTbl[Average: YoY Growth 2018-2021], MATCH(SummaryTbl[[#This Row],[GEO_ID]], PopTbl[GEO_ID2], 0))</f>
        <v>1.0475033096796966E-2</v>
      </c>
      <c r="E112" s="5" t="str">
        <f>INDEX(PopTbl[Is 2021 greater than 2011?], MATCH(SummaryTbl[[#This Row],[GEO_ID]], PopTbl[GEO_ID2], 0))</f>
        <v>Yes</v>
      </c>
      <c r="F112" s="5">
        <f>INDEX(EmploymentTbl[Average change: 2021-2023], MATCH(SummaryTbl[[#This Row],[GEO_ID]], EmploymentTbl[GEO_ID2], 0))</f>
        <v>-7.0000000000000001E-3</v>
      </c>
    </row>
    <row r="113" spans="1:6" x14ac:dyDescent="0.35">
      <c r="A113">
        <v>13227</v>
      </c>
      <c r="B113" t="s">
        <v>150</v>
      </c>
      <c r="C113" s="5">
        <f>INDEX(HousingProblemsTbl[Proportion: Severe Housing Problems to Renters], MATCH(SummaryTbl[[#This Row],[GEO_ID]],HousingProblemsTbl[GEO_ID2], 0))</f>
        <v>0.32446808510638298</v>
      </c>
      <c r="D113" s="5">
        <f>INDEX(PopTbl[Average: YoY Growth 2018-2021], MATCH(SummaryTbl[[#This Row],[GEO_ID]], PopTbl[GEO_ID2], 0))</f>
        <v>2.0989430680528973E-2</v>
      </c>
      <c r="E113" s="5" t="str">
        <f>INDEX(PopTbl[Is 2021 greater than 2011?], MATCH(SummaryTbl[[#This Row],[GEO_ID]], PopTbl[GEO_ID2], 0))</f>
        <v>Yes</v>
      </c>
      <c r="F113" s="5">
        <f>INDEX(EmploymentTbl[Average change: 2021-2023], MATCH(SummaryTbl[[#This Row],[GEO_ID]], EmploymentTbl[GEO_ID2], 0))</f>
        <v>2.5999999999999999E-2</v>
      </c>
    </row>
    <row r="114" spans="1:6" x14ac:dyDescent="0.35">
      <c r="A114">
        <v>13229</v>
      </c>
      <c r="B114" t="s">
        <v>151</v>
      </c>
      <c r="C114" s="5">
        <f>INDEX(HousingProblemsTbl[Proportion: Severe Housing Problems to Renters], MATCH(SummaryTbl[[#This Row],[GEO_ID]],HousingProblemsTbl[GEO_ID2], 0))</f>
        <v>0.18695652173913044</v>
      </c>
      <c r="D114" s="5">
        <f>INDEX(PopTbl[Average: YoY Growth 2018-2021], MATCH(SummaryTbl[[#This Row],[GEO_ID]], PopTbl[GEO_ID2], 0))</f>
        <v>8.2946502500294544E-3</v>
      </c>
      <c r="E114" s="5" t="str">
        <f>INDEX(PopTbl[Is 2021 greater than 2011?], MATCH(SummaryTbl[[#This Row],[GEO_ID]], PopTbl[GEO_ID2], 0))</f>
        <v>Yes</v>
      </c>
      <c r="F114" s="5">
        <f>INDEX(EmploymentTbl[Average change: 2021-2023], MATCH(SummaryTbl[[#This Row],[GEO_ID]], EmploymentTbl[GEO_ID2], 0))</f>
        <v>1.1500000000000002E-2</v>
      </c>
    </row>
    <row r="115" spans="1:6" x14ac:dyDescent="0.35">
      <c r="A115">
        <v>13231</v>
      </c>
      <c r="B115" t="s">
        <v>152</v>
      </c>
      <c r="C115" s="5">
        <f>INDEX(HousingProblemsTbl[Proportion: Severe Housing Problems to Renters], MATCH(SummaryTbl[[#This Row],[GEO_ID]],HousingProblemsTbl[GEO_ID2], 0))</f>
        <v>0.21212121212121213</v>
      </c>
      <c r="D115" s="5">
        <f>INDEX(PopTbl[Average: YoY Growth 2018-2021], MATCH(SummaryTbl[[#This Row],[GEO_ID]], PopTbl[GEO_ID2], 0))</f>
        <v>1.2238712522458473E-2</v>
      </c>
      <c r="E115" s="5" t="str">
        <f>INDEX(PopTbl[Is 2021 greater than 2011?], MATCH(SummaryTbl[[#This Row],[GEO_ID]], PopTbl[GEO_ID2], 0))</f>
        <v>Yes</v>
      </c>
      <c r="F115" s="5">
        <f>INDEX(EmploymentTbl[Average change: 2021-2023], MATCH(SummaryTbl[[#This Row],[GEO_ID]], EmploymentTbl[GEO_ID2], 0))</f>
        <v>2.2500000000000003E-2</v>
      </c>
    </row>
    <row r="116" spans="1:6" x14ac:dyDescent="0.35">
      <c r="A116">
        <v>13233</v>
      </c>
      <c r="B116" t="s">
        <v>153</v>
      </c>
      <c r="C116" s="5">
        <f>INDEX(HousingProblemsTbl[Proportion: Severe Housing Problems to Renters], MATCH(SummaryTbl[[#This Row],[GEO_ID]],HousingProblemsTbl[GEO_ID2], 0))</f>
        <v>0.44159544159544162</v>
      </c>
      <c r="D116" s="5">
        <f>INDEX(PopTbl[Average: YoY Growth 2018-2021], MATCH(SummaryTbl[[#This Row],[GEO_ID]], PopTbl[GEO_ID2], 0))</f>
        <v>8.5059250453255065E-3</v>
      </c>
      <c r="E116" s="5" t="str">
        <f>INDEX(PopTbl[Is 2021 greater than 2011?], MATCH(SummaryTbl[[#This Row],[GEO_ID]], PopTbl[GEO_ID2], 0))</f>
        <v>Yes</v>
      </c>
      <c r="F116" s="5">
        <f>INDEX(EmploymentTbl[Average change: 2021-2023], MATCH(SummaryTbl[[#This Row],[GEO_ID]], EmploymentTbl[GEO_ID2], 0))</f>
        <v>3.0000000000000001E-3</v>
      </c>
    </row>
    <row r="117" spans="1:6" x14ac:dyDescent="0.35">
      <c r="A117">
        <v>13235</v>
      </c>
      <c r="B117" t="s">
        <v>154</v>
      </c>
      <c r="C117" s="5">
        <f>INDEX(HousingProblemsTbl[Proportion: Severe Housing Problems to Renters], MATCH(SummaryTbl[[#This Row],[GEO_ID]],HousingProblemsTbl[GEO_ID2], 0))</f>
        <v>0.50292397660818711</v>
      </c>
      <c r="D117" s="5">
        <f>INDEX(PopTbl[Average: YoY Growth 2018-2021], MATCH(SummaryTbl[[#This Row],[GEO_ID]], PopTbl[GEO_ID2], 0))</f>
        <v>-3.8538070387534026E-2</v>
      </c>
      <c r="E117" s="5" t="str">
        <f>INDEX(PopTbl[Is 2021 greater than 2011?], MATCH(SummaryTbl[[#This Row],[GEO_ID]], PopTbl[GEO_ID2], 0))</f>
        <v>No</v>
      </c>
      <c r="F117" s="5">
        <f>INDEX(EmploymentTbl[Average change: 2021-2023], MATCH(SummaryTbl[[#This Row],[GEO_ID]], EmploymentTbl[GEO_ID2], 0))</f>
        <v>-9.4999999999999998E-3</v>
      </c>
    </row>
    <row r="118" spans="1:6" x14ac:dyDescent="0.35">
      <c r="A118">
        <v>13237</v>
      </c>
      <c r="B118" t="s">
        <v>155</v>
      </c>
      <c r="C118" s="5">
        <f>INDEX(HousingProblemsTbl[Proportion: Severe Housing Problems to Renters], MATCH(SummaryTbl[[#This Row],[GEO_ID]],HousingProblemsTbl[GEO_ID2], 0))</f>
        <v>0.39068100358422941</v>
      </c>
      <c r="D118" s="5">
        <f>INDEX(PopTbl[Average: YoY Growth 2018-2021], MATCH(SummaryTbl[[#This Row],[GEO_ID]], PopTbl[GEO_ID2], 0))</f>
        <v>5.6705085900720697E-3</v>
      </c>
      <c r="E118" s="5" t="str">
        <f>INDEX(PopTbl[Is 2021 greater than 2011?], MATCH(SummaryTbl[[#This Row],[GEO_ID]], PopTbl[GEO_ID2], 0))</f>
        <v>Yes</v>
      </c>
      <c r="F118" s="5">
        <f>INDEX(EmploymentTbl[Average change: 2021-2023], MATCH(SummaryTbl[[#This Row],[GEO_ID]], EmploymentTbl[GEO_ID2], 0))</f>
        <v>1.4500000000000001E-2</v>
      </c>
    </row>
    <row r="119" spans="1:6" x14ac:dyDescent="0.35">
      <c r="A119">
        <v>13239</v>
      </c>
      <c r="B119" t="s">
        <v>156</v>
      </c>
      <c r="C119" s="5">
        <f>INDEX(HousingProblemsTbl[Proportion: Severe Housing Problems to Renters], MATCH(SummaryTbl[[#This Row],[GEO_ID]],HousingProblemsTbl[GEO_ID2], 0))</f>
        <v>0.5</v>
      </c>
      <c r="D119" s="5">
        <f>INDEX(PopTbl[Average: YoY Growth 2018-2021], MATCH(SummaryTbl[[#This Row],[GEO_ID]], PopTbl[GEO_ID2], 0))</f>
        <v>-3.9184276968542032E-3</v>
      </c>
      <c r="E119" s="5" t="str">
        <f>INDEX(PopTbl[Is 2021 greater than 2011?], MATCH(SummaryTbl[[#This Row],[GEO_ID]], PopTbl[GEO_ID2], 0))</f>
        <v>No</v>
      </c>
      <c r="F119" s="5">
        <f>INDEX(EmploymentTbl[Average change: 2021-2023], MATCH(SummaryTbl[[#This Row],[GEO_ID]], EmploymentTbl[GEO_ID2], 0))</f>
        <v>-4.0000000000000008E-2</v>
      </c>
    </row>
    <row r="120" spans="1:6" x14ac:dyDescent="0.35">
      <c r="A120">
        <v>13241</v>
      </c>
      <c r="B120" t="s">
        <v>157</v>
      </c>
      <c r="C120" s="5">
        <f>INDEX(HousingProblemsTbl[Proportion: Severe Housing Problems to Renters], MATCH(SummaryTbl[[#This Row],[GEO_ID]],HousingProblemsTbl[GEO_ID2], 0))</f>
        <v>0.50660792951541855</v>
      </c>
      <c r="D120" s="5">
        <f>INDEX(PopTbl[Average: YoY Growth 2018-2021], MATCH(SummaryTbl[[#This Row],[GEO_ID]], PopTbl[GEO_ID2], 0))</f>
        <v>5.562680037732858E-3</v>
      </c>
      <c r="E120" s="5" t="str">
        <f>INDEX(PopTbl[Is 2021 greater than 2011?], MATCH(SummaryTbl[[#This Row],[GEO_ID]], PopTbl[GEO_ID2], 0))</f>
        <v>Yes</v>
      </c>
      <c r="F120" s="5">
        <f>INDEX(EmploymentTbl[Average change: 2021-2023], MATCH(SummaryTbl[[#This Row],[GEO_ID]], EmploymentTbl[GEO_ID2], 0))</f>
        <v>3.7500000000000006E-2</v>
      </c>
    </row>
    <row r="121" spans="1:6" x14ac:dyDescent="0.35">
      <c r="A121">
        <v>13243</v>
      </c>
      <c r="B121" t="s">
        <v>158</v>
      </c>
      <c r="C121" s="5">
        <f>INDEX(HousingProblemsTbl[Proportion: Severe Housing Problems to Renters], MATCH(SummaryTbl[[#This Row],[GEO_ID]],HousingProblemsTbl[GEO_ID2], 0))</f>
        <v>0.23270440251572327</v>
      </c>
      <c r="D121" s="5">
        <f>INDEX(PopTbl[Average: YoY Growth 2018-2021], MATCH(SummaryTbl[[#This Row],[GEO_ID]], PopTbl[GEO_ID2], 0))</f>
        <v>-2.8056658353616554E-2</v>
      </c>
      <c r="E121" s="5" t="str">
        <f>INDEX(PopTbl[Is 2021 greater than 2011?], MATCH(SummaryTbl[[#This Row],[GEO_ID]], PopTbl[GEO_ID2], 0))</f>
        <v>No</v>
      </c>
      <c r="F121" s="5">
        <f>INDEX(EmploymentTbl[Average change: 2021-2023], MATCH(SummaryTbl[[#This Row],[GEO_ID]], EmploymentTbl[GEO_ID2], 0))</f>
        <v>-8.9999999999999993E-3</v>
      </c>
    </row>
    <row r="122" spans="1:6" x14ac:dyDescent="0.35">
      <c r="A122">
        <v>13245</v>
      </c>
      <c r="B122" t="s">
        <v>159</v>
      </c>
      <c r="C122" s="5">
        <f>INDEX(HousingProblemsTbl[Proportion: Severe Housing Problems to Renters], MATCH(SummaryTbl[[#This Row],[GEO_ID]],HousingProblemsTbl[GEO_ID2], 0))</f>
        <v>0.42586889573251208</v>
      </c>
      <c r="D122" s="5">
        <f>INDEX(PopTbl[Average: YoY Growth 2018-2021], MATCH(SummaryTbl[[#This Row],[GEO_ID]], PopTbl[GEO_ID2], 0))</f>
        <v>7.1074450577438934E-3</v>
      </c>
      <c r="E122" s="5" t="str">
        <f>INDEX(PopTbl[Is 2021 greater than 2011?], MATCH(SummaryTbl[[#This Row],[GEO_ID]], PopTbl[GEO_ID2], 0))</f>
        <v>Yes</v>
      </c>
      <c r="F122" s="5">
        <f>INDEX(EmploymentTbl[Average change: 2021-2023], MATCH(SummaryTbl[[#This Row],[GEO_ID]], EmploymentTbl[GEO_ID2], 0))</f>
        <v>-5.4999999999999997E-3</v>
      </c>
    </row>
    <row r="123" spans="1:6" x14ac:dyDescent="0.35">
      <c r="A123">
        <v>13247</v>
      </c>
      <c r="B123" t="s">
        <v>160</v>
      </c>
      <c r="C123" s="5">
        <f>INDEX(HousingProblemsTbl[Proportion: Severe Housing Problems to Renters], MATCH(SummaryTbl[[#This Row],[GEO_ID]],HousingProblemsTbl[GEO_ID2], 0))</f>
        <v>0.35801581595974119</v>
      </c>
      <c r="D123" s="5">
        <f>INDEX(PopTbl[Average: YoY Growth 2018-2021], MATCH(SummaryTbl[[#This Row],[GEO_ID]], PopTbl[GEO_ID2], 0))</f>
        <v>1.4727273690753653E-2</v>
      </c>
      <c r="E123" s="5" t="str">
        <f>INDEX(PopTbl[Is 2021 greater than 2011?], MATCH(SummaryTbl[[#This Row],[GEO_ID]], PopTbl[GEO_ID2], 0))</f>
        <v>Yes</v>
      </c>
      <c r="F123" s="5">
        <f>INDEX(EmploymentTbl[Average change: 2021-2023], MATCH(SummaryTbl[[#This Row],[GEO_ID]], EmploymentTbl[GEO_ID2], 0))</f>
        <v>2.5999999999999999E-2</v>
      </c>
    </row>
    <row r="124" spans="1:6" x14ac:dyDescent="0.35">
      <c r="A124">
        <v>13249</v>
      </c>
      <c r="B124" t="s">
        <v>161</v>
      </c>
      <c r="C124" s="5">
        <f>INDEX(HousingProblemsTbl[Proportion: Severe Housing Problems to Renters], MATCH(SummaryTbl[[#This Row],[GEO_ID]],HousingProblemsTbl[GEO_ID2], 0))</f>
        <v>0.33947368421052632</v>
      </c>
      <c r="D124" s="5">
        <f>INDEX(PopTbl[Average: YoY Growth 2018-2021], MATCH(SummaryTbl[[#This Row],[GEO_ID]], PopTbl[GEO_ID2], 0))</f>
        <v>-3.764687943108655E-2</v>
      </c>
      <c r="E124" s="5" t="str">
        <f>INDEX(PopTbl[Is 2021 greater than 2011?], MATCH(SummaryTbl[[#This Row],[GEO_ID]], PopTbl[GEO_ID2], 0))</f>
        <v>No</v>
      </c>
      <c r="F124" s="5">
        <f>INDEX(EmploymentTbl[Average change: 2021-2023], MATCH(SummaryTbl[[#This Row],[GEO_ID]], EmploymentTbl[GEO_ID2], 0))</f>
        <v>1.2E-2</v>
      </c>
    </row>
    <row r="125" spans="1:6" x14ac:dyDescent="0.35">
      <c r="A125">
        <v>13251</v>
      </c>
      <c r="B125" t="s">
        <v>162</v>
      </c>
      <c r="C125" s="5">
        <f>INDEX(HousingProblemsTbl[Proportion: Severe Housing Problems to Renters], MATCH(SummaryTbl[[#This Row],[GEO_ID]],HousingProblemsTbl[GEO_ID2], 0))</f>
        <v>0.25268817204301075</v>
      </c>
      <c r="D125" s="5">
        <f>INDEX(PopTbl[Average: YoY Growth 2018-2021], MATCH(SummaryTbl[[#This Row],[GEO_ID]], PopTbl[GEO_ID2], 0))</f>
        <v>9.0651840016792336E-4</v>
      </c>
      <c r="E125" s="5" t="str">
        <f>INDEX(PopTbl[Is 2021 greater than 2011?], MATCH(SummaryTbl[[#This Row],[GEO_ID]], PopTbl[GEO_ID2], 0))</f>
        <v>No</v>
      </c>
      <c r="F125" s="5">
        <f>INDEX(EmploymentTbl[Average change: 2021-2023], MATCH(SummaryTbl[[#This Row],[GEO_ID]], EmploymentTbl[GEO_ID2], 0))</f>
        <v>-9.4999999999999998E-3</v>
      </c>
    </row>
    <row r="126" spans="1:6" x14ac:dyDescent="0.35">
      <c r="A126">
        <v>13253</v>
      </c>
      <c r="B126" t="s">
        <v>163</v>
      </c>
      <c r="C126" s="5">
        <f>INDEX(HousingProblemsTbl[Proportion: Severe Housing Problems to Renters], MATCH(SummaryTbl[[#This Row],[GEO_ID]],HousingProblemsTbl[GEO_ID2], 0))</f>
        <v>0.37888198757763975</v>
      </c>
      <c r="D126" s="5">
        <f>INDEX(PopTbl[Average: YoY Growth 2018-2021], MATCH(SummaryTbl[[#This Row],[GEO_ID]], PopTbl[GEO_ID2], 0))</f>
        <v>2.7390524451469025E-2</v>
      </c>
      <c r="E126" s="5" t="str">
        <f>INDEX(PopTbl[Is 2021 greater than 2011?], MATCH(SummaryTbl[[#This Row],[GEO_ID]], PopTbl[GEO_ID2], 0))</f>
        <v>Yes</v>
      </c>
      <c r="F126" s="5">
        <f>INDEX(EmploymentTbl[Average change: 2021-2023], MATCH(SummaryTbl[[#This Row],[GEO_ID]], EmploymentTbl[GEO_ID2], 0))</f>
        <v>-2.4E-2</v>
      </c>
    </row>
    <row r="127" spans="1:6" x14ac:dyDescent="0.35">
      <c r="A127">
        <v>13255</v>
      </c>
      <c r="B127" t="s">
        <v>164</v>
      </c>
      <c r="C127" s="5">
        <f>INDEX(HousingProblemsTbl[Proportion: Severe Housing Problems to Renters], MATCH(SummaryTbl[[#This Row],[GEO_ID]],HousingProblemsTbl[GEO_ID2], 0))</f>
        <v>0.29469273743016761</v>
      </c>
      <c r="D127" s="5">
        <f>INDEX(PopTbl[Average: YoY Growth 2018-2021], MATCH(SummaryTbl[[#This Row],[GEO_ID]], PopTbl[GEO_ID2], 0))</f>
        <v>1.0212164517555321E-2</v>
      </c>
      <c r="E127" s="5" t="str">
        <f>INDEX(PopTbl[Is 2021 greater than 2011?], MATCH(SummaryTbl[[#This Row],[GEO_ID]], PopTbl[GEO_ID2], 0))</f>
        <v>Yes</v>
      </c>
      <c r="F127" s="5">
        <f>INDEX(EmploymentTbl[Average change: 2021-2023], MATCH(SummaryTbl[[#This Row],[GEO_ID]], EmploymentTbl[GEO_ID2], 0))</f>
        <v>2.4500000000000001E-2</v>
      </c>
    </row>
    <row r="128" spans="1:6" x14ac:dyDescent="0.35">
      <c r="A128">
        <v>13257</v>
      </c>
      <c r="B128" t="s">
        <v>165</v>
      </c>
      <c r="C128" s="5">
        <f>INDEX(HousingProblemsTbl[Proportion: Severe Housing Problems to Renters], MATCH(SummaryTbl[[#This Row],[GEO_ID]],HousingProblemsTbl[GEO_ID2], 0))</f>
        <v>0.23294117647058823</v>
      </c>
      <c r="D128" s="5">
        <f>INDEX(PopTbl[Average: YoY Growth 2018-2021], MATCH(SummaryTbl[[#This Row],[GEO_ID]], PopTbl[GEO_ID2], 0))</f>
        <v>1.2429736637642847E-2</v>
      </c>
      <c r="E128" s="5" t="str">
        <f>INDEX(PopTbl[Is 2021 greater than 2011?], MATCH(SummaryTbl[[#This Row],[GEO_ID]], PopTbl[GEO_ID2], 0))</f>
        <v>Yes</v>
      </c>
      <c r="F128" s="5">
        <f>INDEX(EmploymentTbl[Average change: 2021-2023], MATCH(SummaryTbl[[#This Row],[GEO_ID]], EmploymentTbl[GEO_ID2], 0))</f>
        <v>1.3000000000000001E-2</v>
      </c>
    </row>
    <row r="129" spans="1:6" x14ac:dyDescent="0.35">
      <c r="A129">
        <v>13259</v>
      </c>
      <c r="B129" t="s">
        <v>166</v>
      </c>
      <c r="C129" s="5">
        <f>INDEX(HousingProblemsTbl[Proportion: Severe Housing Problems to Renters], MATCH(SummaryTbl[[#This Row],[GEO_ID]],HousingProblemsTbl[GEO_ID2], 0))</f>
        <v>0.29870129870129869</v>
      </c>
      <c r="D129" s="5">
        <f>INDEX(PopTbl[Average: YoY Growth 2018-2021], MATCH(SummaryTbl[[#This Row],[GEO_ID]], PopTbl[GEO_ID2], 0))</f>
        <v>-3.4879355061248236E-2</v>
      </c>
      <c r="E129" s="5" t="str">
        <f>INDEX(PopTbl[Is 2021 greater than 2011?], MATCH(SummaryTbl[[#This Row],[GEO_ID]], PopTbl[GEO_ID2], 0))</f>
        <v>No</v>
      </c>
      <c r="F129" s="5">
        <f>INDEX(EmploymentTbl[Average change: 2021-2023], MATCH(SummaryTbl[[#This Row],[GEO_ID]], EmploymentTbl[GEO_ID2], 0))</f>
        <v>1.4000000000000002E-2</v>
      </c>
    </row>
    <row r="130" spans="1:6" x14ac:dyDescent="0.35">
      <c r="A130">
        <v>13261</v>
      </c>
      <c r="B130" t="s">
        <v>167</v>
      </c>
      <c r="C130" s="5">
        <f>INDEX(HousingProblemsTbl[Proportion: Severe Housing Problems to Renters], MATCH(SummaryTbl[[#This Row],[GEO_ID]],HousingProblemsTbl[GEO_ID2], 0))</f>
        <v>0.39327485380116961</v>
      </c>
      <c r="D130" s="5">
        <f>INDEX(PopTbl[Average: YoY Growth 2018-2021], MATCH(SummaryTbl[[#This Row],[GEO_ID]], PopTbl[GEO_ID2], 0))</f>
        <v>-7.3127323834389539E-3</v>
      </c>
      <c r="E130" s="5" t="str">
        <f>INDEX(PopTbl[Is 2021 greater than 2011?], MATCH(SummaryTbl[[#This Row],[GEO_ID]], PopTbl[GEO_ID2], 0))</f>
        <v>No</v>
      </c>
      <c r="F130" s="5">
        <f>INDEX(EmploymentTbl[Average change: 2021-2023], MATCH(SummaryTbl[[#This Row],[GEO_ID]], EmploymentTbl[GEO_ID2], 0))</f>
        <v>8.5000000000000006E-3</v>
      </c>
    </row>
    <row r="131" spans="1:6" x14ac:dyDescent="0.35">
      <c r="A131">
        <v>13263</v>
      </c>
      <c r="B131" t="s">
        <v>168</v>
      </c>
      <c r="C131" s="5">
        <f>INDEX(HousingProblemsTbl[Proportion: Severe Housing Problems to Renters], MATCH(SummaryTbl[[#This Row],[GEO_ID]],HousingProblemsTbl[GEO_ID2], 0))</f>
        <v>0.2608695652173913</v>
      </c>
      <c r="D131" s="5">
        <f>INDEX(PopTbl[Average: YoY Growth 2018-2021], MATCH(SummaryTbl[[#This Row],[GEO_ID]], PopTbl[GEO_ID2], 0))</f>
        <v>-2.876421688889089E-2</v>
      </c>
      <c r="E131" s="5" t="str">
        <f>INDEX(PopTbl[Is 2021 greater than 2011?], MATCH(SummaryTbl[[#This Row],[GEO_ID]], PopTbl[GEO_ID2], 0))</f>
        <v>No</v>
      </c>
      <c r="F131" s="5">
        <f>INDEX(EmploymentTbl[Average change: 2021-2023], MATCH(SummaryTbl[[#This Row],[GEO_ID]], EmploymentTbl[GEO_ID2], 0))</f>
        <v>1.2E-2</v>
      </c>
    </row>
    <row r="132" spans="1:6" x14ac:dyDescent="0.35">
      <c r="A132">
        <v>13265</v>
      </c>
      <c r="B132" t="s">
        <v>169</v>
      </c>
      <c r="C132" s="5">
        <f>INDEX(HousingProblemsTbl[Proportion: Severe Housing Problems to Renters], MATCH(SummaryTbl[[#This Row],[GEO_ID]],HousingProblemsTbl[GEO_ID2], 0))</f>
        <v>0.28000000000000003</v>
      </c>
      <c r="D132" s="5">
        <f>INDEX(PopTbl[Average: YoY Growth 2018-2021], MATCH(SummaryTbl[[#This Row],[GEO_ID]], PopTbl[GEO_ID2], 0))</f>
        <v>-1.8509293516644296E-2</v>
      </c>
      <c r="E132" s="5" t="str">
        <f>INDEX(PopTbl[Is 2021 greater than 2011?], MATCH(SummaryTbl[[#This Row],[GEO_ID]], PopTbl[GEO_ID2], 0))</f>
        <v>No</v>
      </c>
      <c r="F132" s="5">
        <f>INDEX(EmploymentTbl[Average change: 2021-2023], MATCH(SummaryTbl[[#This Row],[GEO_ID]], EmploymentTbl[GEO_ID2], 0))</f>
        <v>-2E-3</v>
      </c>
    </row>
    <row r="133" spans="1:6" x14ac:dyDescent="0.35">
      <c r="A133">
        <v>13267</v>
      </c>
      <c r="B133" t="s">
        <v>170</v>
      </c>
      <c r="C133" s="5">
        <f>INDEX(HousingProblemsTbl[Proportion: Severe Housing Problems to Renters], MATCH(SummaryTbl[[#This Row],[GEO_ID]],HousingProblemsTbl[GEO_ID2], 0))</f>
        <v>0.16119402985074627</v>
      </c>
      <c r="D133" s="5">
        <f>INDEX(PopTbl[Average: YoY Growth 2018-2021], MATCH(SummaryTbl[[#This Row],[GEO_ID]], PopTbl[GEO_ID2], 0))</f>
        <v>-2.8118455288999537E-2</v>
      </c>
      <c r="E133" s="5" t="str">
        <f>INDEX(PopTbl[Is 2021 greater than 2011?], MATCH(SummaryTbl[[#This Row],[GEO_ID]], PopTbl[GEO_ID2], 0))</f>
        <v>No</v>
      </c>
      <c r="F133" s="5">
        <f>INDEX(EmploymentTbl[Average change: 2021-2023], MATCH(SummaryTbl[[#This Row],[GEO_ID]], EmploymentTbl[GEO_ID2], 0))</f>
        <v>-4.2000000000000003E-2</v>
      </c>
    </row>
    <row r="134" spans="1:6" x14ac:dyDescent="0.35">
      <c r="A134">
        <v>13269</v>
      </c>
      <c r="B134" t="s">
        <v>171</v>
      </c>
      <c r="C134" s="5">
        <f>INDEX(HousingProblemsTbl[Proportion: Severe Housing Problems to Renters], MATCH(SummaryTbl[[#This Row],[GEO_ID]],HousingProblemsTbl[GEO_ID2], 0))</f>
        <v>0.34765100671140942</v>
      </c>
      <c r="D134" s="5">
        <f>INDEX(PopTbl[Average: YoY Growth 2018-2021], MATCH(SummaryTbl[[#This Row],[GEO_ID]], PopTbl[GEO_ID2], 0))</f>
        <v>-1.3756583591064001E-2</v>
      </c>
      <c r="E134" s="5" t="str">
        <f>INDEX(PopTbl[Is 2021 greater than 2011?], MATCH(SummaryTbl[[#This Row],[GEO_ID]], PopTbl[GEO_ID2], 0))</f>
        <v>No</v>
      </c>
      <c r="F134" s="5">
        <f>INDEX(EmploymentTbl[Average change: 2021-2023], MATCH(SummaryTbl[[#This Row],[GEO_ID]], EmploymentTbl[GEO_ID2], 0))</f>
        <v>-3.4500000000000003E-2</v>
      </c>
    </row>
    <row r="135" spans="1:6" x14ac:dyDescent="0.35">
      <c r="A135">
        <v>13271</v>
      </c>
      <c r="B135" t="s">
        <v>172</v>
      </c>
      <c r="C135" s="5">
        <f>INDEX(HousingProblemsTbl[Proportion: Severe Housing Problems to Renters], MATCH(SummaryTbl[[#This Row],[GEO_ID]],HousingProblemsTbl[GEO_ID2], 0))</f>
        <v>0.29831932773109243</v>
      </c>
      <c r="D135" s="5">
        <f>INDEX(PopTbl[Average: YoY Growth 2018-2021], MATCH(SummaryTbl[[#This Row],[GEO_ID]], PopTbl[GEO_ID2], 0))</f>
        <v>-6.8303013364744536E-2</v>
      </c>
      <c r="E135" s="5" t="str">
        <f>INDEX(PopTbl[Is 2021 greater than 2011?], MATCH(SummaryTbl[[#This Row],[GEO_ID]], PopTbl[GEO_ID2], 0))</f>
        <v>No</v>
      </c>
      <c r="F135" s="5">
        <f>INDEX(EmploymentTbl[Average change: 2021-2023], MATCH(SummaryTbl[[#This Row],[GEO_ID]], EmploymentTbl[GEO_ID2], 0))</f>
        <v>-4.3999999999999997E-2</v>
      </c>
    </row>
    <row r="136" spans="1:6" x14ac:dyDescent="0.35">
      <c r="A136">
        <v>13273</v>
      </c>
      <c r="B136" t="s">
        <v>173</v>
      </c>
      <c r="C136" s="5">
        <f>INDEX(HousingProblemsTbl[Proportion: Severe Housing Problems to Renters], MATCH(SummaryTbl[[#This Row],[GEO_ID]],HousingProblemsTbl[GEO_ID2], 0))</f>
        <v>0.30516431924882631</v>
      </c>
      <c r="D136" s="5">
        <f>INDEX(PopTbl[Average: YoY Growth 2018-2021], MATCH(SummaryTbl[[#This Row],[GEO_ID]], PopTbl[GEO_ID2], 0))</f>
        <v>9.4989447455371707E-3</v>
      </c>
      <c r="E136" s="5" t="str">
        <f>INDEX(PopTbl[Is 2021 greater than 2011?], MATCH(SummaryTbl[[#This Row],[GEO_ID]], PopTbl[GEO_ID2], 0))</f>
        <v>No</v>
      </c>
      <c r="F136" s="5">
        <f>INDEX(EmploymentTbl[Average change: 2021-2023], MATCH(SummaryTbl[[#This Row],[GEO_ID]], EmploymentTbl[GEO_ID2], 0))</f>
        <v>-7.0000000000000001E-3</v>
      </c>
    </row>
    <row r="137" spans="1:6" x14ac:dyDescent="0.35">
      <c r="A137">
        <v>13275</v>
      </c>
      <c r="B137" t="s">
        <v>174</v>
      </c>
      <c r="C137" s="5">
        <f>INDEX(HousingProblemsTbl[Proportion: Severe Housing Problems to Renters], MATCH(SummaryTbl[[#This Row],[GEO_ID]],HousingProblemsTbl[GEO_ID2], 0))</f>
        <v>0.39560439560439559</v>
      </c>
      <c r="D137" s="5">
        <f>INDEX(PopTbl[Average: YoY Growth 2018-2021], MATCH(SummaryTbl[[#This Row],[GEO_ID]], PopTbl[GEO_ID2], 0))</f>
        <v>7.0309086638265525E-3</v>
      </c>
      <c r="E137" s="5" t="str">
        <f>INDEX(PopTbl[Is 2021 greater than 2011?], MATCH(SummaryTbl[[#This Row],[GEO_ID]], PopTbl[GEO_ID2], 0))</f>
        <v>Yes</v>
      </c>
      <c r="F137" s="5">
        <f>INDEX(EmploymentTbl[Average change: 2021-2023], MATCH(SummaryTbl[[#This Row],[GEO_ID]], EmploymentTbl[GEO_ID2], 0))</f>
        <v>-1.6500000000000001E-2</v>
      </c>
    </row>
    <row r="138" spans="1:6" x14ac:dyDescent="0.35">
      <c r="A138">
        <v>13277</v>
      </c>
      <c r="B138" t="s">
        <v>175</v>
      </c>
      <c r="C138" s="5">
        <f>INDEX(HousingProblemsTbl[Proportion: Severe Housing Problems to Renters], MATCH(SummaryTbl[[#This Row],[GEO_ID]],HousingProblemsTbl[GEO_ID2], 0))</f>
        <v>0.39598278335724535</v>
      </c>
      <c r="D138" s="5">
        <f>INDEX(PopTbl[Average: YoY Growth 2018-2021], MATCH(SummaryTbl[[#This Row],[GEO_ID]], PopTbl[GEO_ID2], 0))</f>
        <v>5.240374833271319E-3</v>
      </c>
      <c r="E138" s="5" t="str">
        <f>INDEX(PopTbl[Is 2021 greater than 2011?], MATCH(SummaryTbl[[#This Row],[GEO_ID]], PopTbl[GEO_ID2], 0))</f>
        <v>Yes</v>
      </c>
      <c r="F138" s="5">
        <f>INDEX(EmploymentTbl[Average change: 2021-2023], MATCH(SummaryTbl[[#This Row],[GEO_ID]], EmploymentTbl[GEO_ID2], 0))</f>
        <v>-1.0500000000000001E-2</v>
      </c>
    </row>
    <row r="139" spans="1:6" x14ac:dyDescent="0.35">
      <c r="A139">
        <v>13279</v>
      </c>
      <c r="B139" t="s">
        <v>176</v>
      </c>
      <c r="C139" s="5">
        <f>INDEX(HousingProblemsTbl[Proportion: Severe Housing Problems to Renters], MATCH(SummaryTbl[[#This Row],[GEO_ID]],HousingProblemsTbl[GEO_ID2], 0))</f>
        <v>0.43207547169811322</v>
      </c>
      <c r="D139" s="5">
        <f>INDEX(PopTbl[Average: YoY Growth 2018-2021], MATCH(SummaryTbl[[#This Row],[GEO_ID]], PopTbl[GEO_ID2], 0))</f>
        <v>-1.1342392603241409E-3</v>
      </c>
      <c r="E139" s="5" t="str">
        <f>INDEX(PopTbl[Is 2021 greater than 2011?], MATCH(SummaryTbl[[#This Row],[GEO_ID]], PopTbl[GEO_ID2], 0))</f>
        <v>No</v>
      </c>
      <c r="F139" s="5">
        <f>INDEX(EmploymentTbl[Average change: 2021-2023], MATCH(SummaryTbl[[#This Row],[GEO_ID]], EmploymentTbl[GEO_ID2], 0))</f>
        <v>9.4999999999999998E-3</v>
      </c>
    </row>
    <row r="140" spans="1:6" x14ac:dyDescent="0.35">
      <c r="A140">
        <v>13281</v>
      </c>
      <c r="B140" t="s">
        <v>177</v>
      </c>
      <c r="C140" s="5">
        <f>INDEX(HousingProblemsTbl[Proportion: Severe Housing Problems to Renters], MATCH(SummaryTbl[[#This Row],[GEO_ID]],HousingProblemsTbl[GEO_ID2], 0))</f>
        <v>0.265625</v>
      </c>
      <c r="D140" s="5">
        <f>INDEX(PopTbl[Average: YoY Growth 2018-2021], MATCH(SummaryTbl[[#This Row],[GEO_ID]], PopTbl[GEO_ID2], 0))</f>
        <v>2.5203745766326419E-2</v>
      </c>
      <c r="E140" s="5" t="str">
        <f>INDEX(PopTbl[Is 2021 greater than 2011?], MATCH(SummaryTbl[[#This Row],[GEO_ID]], PopTbl[GEO_ID2], 0))</f>
        <v>Yes</v>
      </c>
      <c r="F140" s="5">
        <f>INDEX(EmploymentTbl[Average change: 2021-2023], MATCH(SummaryTbl[[#This Row],[GEO_ID]], EmploymentTbl[GEO_ID2], 0))</f>
        <v>3.5500000000000004E-2</v>
      </c>
    </row>
    <row r="141" spans="1:6" x14ac:dyDescent="0.35">
      <c r="A141">
        <v>13283</v>
      </c>
      <c r="B141" t="s">
        <v>178</v>
      </c>
      <c r="C141" s="5">
        <f>INDEX(HousingProblemsTbl[Proportion: Severe Housing Problems to Renters], MATCH(SummaryTbl[[#This Row],[GEO_ID]],HousingProblemsTbl[GEO_ID2], 0))</f>
        <v>0.37373737373737376</v>
      </c>
      <c r="D141" s="5">
        <f>INDEX(PopTbl[Average: YoY Growth 2018-2021], MATCH(SummaryTbl[[#This Row],[GEO_ID]], PopTbl[GEO_ID2], 0))</f>
        <v>-1.8022887917333127E-2</v>
      </c>
      <c r="E141" s="5" t="str">
        <f>INDEX(PopTbl[Is 2021 greater than 2011?], MATCH(SummaryTbl[[#This Row],[GEO_ID]], PopTbl[GEO_ID2], 0))</f>
        <v>No</v>
      </c>
      <c r="F141" s="5">
        <f>INDEX(EmploymentTbl[Average change: 2021-2023], MATCH(SummaryTbl[[#This Row],[GEO_ID]], EmploymentTbl[GEO_ID2], 0))</f>
        <v>8.0000000000000002E-3</v>
      </c>
    </row>
    <row r="142" spans="1:6" x14ac:dyDescent="0.35">
      <c r="A142">
        <v>13285</v>
      </c>
      <c r="B142" t="s">
        <v>179</v>
      </c>
      <c r="C142" s="5">
        <f>INDEX(HousingProblemsTbl[Proportion: Severe Housing Problems to Renters], MATCH(SummaryTbl[[#This Row],[GEO_ID]],HousingProblemsTbl[GEO_ID2], 0))</f>
        <v>0.4529115744069015</v>
      </c>
      <c r="D142" s="5">
        <f>INDEX(PopTbl[Average: YoY Growth 2018-2021], MATCH(SummaryTbl[[#This Row],[GEO_ID]], PopTbl[GEO_ID2], 0))</f>
        <v>-1.37855715231506E-3</v>
      </c>
      <c r="E142" s="5" t="str">
        <f>INDEX(PopTbl[Is 2021 greater than 2011?], MATCH(SummaryTbl[[#This Row],[GEO_ID]], PopTbl[GEO_ID2], 0))</f>
        <v>Yes</v>
      </c>
      <c r="F142" s="5">
        <f>INDEX(EmploymentTbl[Average change: 2021-2023], MATCH(SummaryTbl[[#This Row],[GEO_ID]], EmploymentTbl[GEO_ID2], 0))</f>
        <v>-8.4999999999999989E-3</v>
      </c>
    </row>
    <row r="143" spans="1:6" x14ac:dyDescent="0.35">
      <c r="A143">
        <v>13287</v>
      </c>
      <c r="B143" t="s">
        <v>180</v>
      </c>
      <c r="C143" s="5">
        <f>INDEX(HousingProblemsTbl[Proportion: Severe Housing Problems to Renters], MATCH(SummaryTbl[[#This Row],[GEO_ID]],HousingProblemsTbl[GEO_ID2], 0))</f>
        <v>0.33333333333333331</v>
      </c>
      <c r="D143" s="5">
        <f>INDEX(PopTbl[Average: YoY Growth 2018-2021], MATCH(SummaryTbl[[#This Row],[GEO_ID]], PopTbl[GEO_ID2], 0))</f>
        <v>3.7633283905532076E-2</v>
      </c>
      <c r="E143" s="5" t="str">
        <f>INDEX(PopTbl[Is 2021 greater than 2011?], MATCH(SummaryTbl[[#This Row],[GEO_ID]], PopTbl[GEO_ID2], 0))</f>
        <v>No</v>
      </c>
      <c r="F143" s="5">
        <f>INDEX(EmploymentTbl[Average change: 2021-2023], MATCH(SummaryTbl[[#This Row],[GEO_ID]], EmploymentTbl[GEO_ID2], 0))</f>
        <v>-1.4999999999999999E-2</v>
      </c>
    </row>
    <row r="144" spans="1:6" x14ac:dyDescent="0.35">
      <c r="A144">
        <v>13289</v>
      </c>
      <c r="B144" t="s">
        <v>181</v>
      </c>
      <c r="C144" s="5">
        <f>INDEX(HousingProblemsTbl[Proportion: Severe Housing Problems to Renters], MATCH(SummaryTbl[[#This Row],[GEO_ID]],HousingProblemsTbl[GEO_ID2], 0))</f>
        <v>8.2926829268292687E-2</v>
      </c>
      <c r="D144" s="5">
        <f>INDEX(PopTbl[Average: YoY Growth 2018-2021], MATCH(SummaryTbl[[#This Row],[GEO_ID]], PopTbl[GEO_ID2], 0))</f>
        <v>-1.0139053206778157E-2</v>
      </c>
      <c r="E144" s="5" t="str">
        <f>INDEX(PopTbl[Is 2021 greater than 2011?], MATCH(SummaryTbl[[#This Row],[GEO_ID]], PopTbl[GEO_ID2], 0))</f>
        <v>No</v>
      </c>
      <c r="F144" s="5">
        <f>INDEX(EmploymentTbl[Average change: 2021-2023], MATCH(SummaryTbl[[#This Row],[GEO_ID]], EmploymentTbl[GEO_ID2], 0))</f>
        <v>-5.5000000000000005E-3</v>
      </c>
    </row>
    <row r="145" spans="1:6" x14ac:dyDescent="0.35">
      <c r="A145">
        <v>13291</v>
      </c>
      <c r="B145" t="s">
        <v>182</v>
      </c>
      <c r="C145" s="5">
        <f>INDEX(HousingProblemsTbl[Proportion: Severe Housing Problems to Renters], MATCH(SummaryTbl[[#This Row],[GEO_ID]],HousingProblemsTbl[GEO_ID2], 0))</f>
        <v>0.33881578947368424</v>
      </c>
      <c r="D145" s="5">
        <f>INDEX(PopTbl[Average: YoY Growth 2018-2021], MATCH(SummaryTbl[[#This Row],[GEO_ID]], PopTbl[GEO_ID2], 0))</f>
        <v>2.0240809902213389E-2</v>
      </c>
      <c r="E145" s="5" t="str">
        <f>INDEX(PopTbl[Is 2021 greater than 2011?], MATCH(SummaryTbl[[#This Row],[GEO_ID]], PopTbl[GEO_ID2], 0))</f>
        <v>Yes</v>
      </c>
      <c r="F145" s="5">
        <f>INDEX(EmploymentTbl[Average change: 2021-2023], MATCH(SummaryTbl[[#This Row],[GEO_ID]], EmploymentTbl[GEO_ID2], 0))</f>
        <v>1.5500000000000002E-2</v>
      </c>
    </row>
    <row r="146" spans="1:6" x14ac:dyDescent="0.35">
      <c r="A146">
        <v>13293</v>
      </c>
      <c r="B146" t="s">
        <v>183</v>
      </c>
      <c r="C146" s="5">
        <f>INDEX(HousingProblemsTbl[Proportion: Severe Housing Problems to Renters], MATCH(SummaryTbl[[#This Row],[GEO_ID]],HousingProblemsTbl[GEO_ID2], 0))</f>
        <v>0.33406593406593404</v>
      </c>
      <c r="D146" s="5">
        <f>INDEX(PopTbl[Average: YoY Growth 2018-2021], MATCH(SummaryTbl[[#This Row],[GEO_ID]], PopTbl[GEO_ID2], 0))</f>
        <v>1.5298920941804628E-2</v>
      </c>
      <c r="E146" s="5" t="str">
        <f>INDEX(PopTbl[Is 2021 greater than 2011?], MATCH(SummaryTbl[[#This Row],[GEO_ID]], PopTbl[GEO_ID2], 0))</f>
        <v>Yes</v>
      </c>
      <c r="F146" s="5">
        <f>INDEX(EmploymentTbl[Average change: 2021-2023], MATCH(SummaryTbl[[#This Row],[GEO_ID]], EmploymentTbl[GEO_ID2], 0))</f>
        <v>2.0500000000000001E-2</v>
      </c>
    </row>
    <row r="147" spans="1:6" x14ac:dyDescent="0.35">
      <c r="A147">
        <v>13295</v>
      </c>
      <c r="B147" t="s">
        <v>184</v>
      </c>
      <c r="C147" s="5">
        <f>INDEX(HousingProblemsTbl[Proportion: Severe Housing Problems to Renters], MATCH(SummaryTbl[[#This Row],[GEO_ID]],HousingProblemsTbl[GEO_ID2], 0))</f>
        <v>0.31176470588235294</v>
      </c>
      <c r="D147" s="5">
        <f>INDEX(PopTbl[Average: YoY Growth 2018-2021], MATCH(SummaryTbl[[#This Row],[GEO_ID]], PopTbl[GEO_ID2], 0))</f>
        <v>-5.0354001079206409E-3</v>
      </c>
      <c r="E147" s="5" t="str">
        <f>INDEX(PopTbl[Is 2021 greater than 2011?], MATCH(SummaryTbl[[#This Row],[GEO_ID]], PopTbl[GEO_ID2], 0))</f>
        <v>No</v>
      </c>
      <c r="F147" s="5">
        <f>INDEX(EmploymentTbl[Average change: 2021-2023], MATCH(SummaryTbl[[#This Row],[GEO_ID]], EmploymentTbl[GEO_ID2], 0))</f>
        <v>1.6E-2</v>
      </c>
    </row>
    <row r="148" spans="1:6" x14ac:dyDescent="0.35">
      <c r="A148">
        <v>13297</v>
      </c>
      <c r="B148" t="s">
        <v>185</v>
      </c>
      <c r="C148" s="5">
        <f>INDEX(HousingProblemsTbl[Proportion: Severe Housing Problems to Renters], MATCH(SummaryTbl[[#This Row],[GEO_ID]],HousingProblemsTbl[GEO_ID2], 0))</f>
        <v>0.39222042139384117</v>
      </c>
      <c r="D148" s="5">
        <f>INDEX(PopTbl[Average: YoY Growth 2018-2021], MATCH(SummaryTbl[[#This Row],[GEO_ID]], PopTbl[GEO_ID2], 0))</f>
        <v>1.9309910289131423E-2</v>
      </c>
      <c r="E148" s="5" t="str">
        <f>INDEX(PopTbl[Is 2021 greater than 2011?], MATCH(SummaryTbl[[#This Row],[GEO_ID]], PopTbl[GEO_ID2], 0))</f>
        <v>Yes</v>
      </c>
      <c r="F148" s="5">
        <f>INDEX(EmploymentTbl[Average change: 2021-2023], MATCH(SummaryTbl[[#This Row],[GEO_ID]], EmploymentTbl[GEO_ID2], 0))</f>
        <v>2.5000000000000001E-2</v>
      </c>
    </row>
    <row r="149" spans="1:6" x14ac:dyDescent="0.35">
      <c r="A149">
        <v>13299</v>
      </c>
      <c r="B149" t="s">
        <v>186</v>
      </c>
      <c r="C149" s="5">
        <f>INDEX(HousingProblemsTbl[Proportion: Severe Housing Problems to Renters], MATCH(SummaryTbl[[#This Row],[GEO_ID]],HousingProblemsTbl[GEO_ID2], 0))</f>
        <v>0.34045393858477968</v>
      </c>
      <c r="D149" s="5">
        <f>INDEX(PopTbl[Average: YoY Growth 2018-2021], MATCH(SummaryTbl[[#This Row],[GEO_ID]], PopTbl[GEO_ID2], 0))</f>
        <v>4.5286008203151854E-3</v>
      </c>
      <c r="E149" s="5" t="str">
        <f>INDEX(PopTbl[Is 2021 greater than 2011?], MATCH(SummaryTbl[[#This Row],[GEO_ID]], PopTbl[GEO_ID2], 0))</f>
        <v>No</v>
      </c>
      <c r="F149" s="5">
        <f>INDEX(EmploymentTbl[Average change: 2021-2023], MATCH(SummaryTbl[[#This Row],[GEO_ID]], EmploymentTbl[GEO_ID2], 0))</f>
        <v>1.3999999999999999E-2</v>
      </c>
    </row>
    <row r="150" spans="1:6" x14ac:dyDescent="0.35">
      <c r="A150">
        <v>13301</v>
      </c>
      <c r="B150" t="s">
        <v>187</v>
      </c>
      <c r="C150" s="5">
        <f>INDEX(HousingProblemsTbl[Proportion: Severe Housing Problems to Renters], MATCH(SummaryTbl[[#This Row],[GEO_ID]],HousingProblemsTbl[GEO_ID2], 0))</f>
        <v>0.35925925925925928</v>
      </c>
      <c r="D150" s="5">
        <f>INDEX(PopTbl[Average: YoY Growth 2018-2021], MATCH(SummaryTbl[[#This Row],[GEO_ID]], PopTbl[GEO_ID2], 0))</f>
        <v>-8.0452541188523324E-3</v>
      </c>
      <c r="E150" s="5" t="str">
        <f>INDEX(PopTbl[Is 2021 greater than 2011?], MATCH(SummaryTbl[[#This Row],[GEO_ID]], PopTbl[GEO_ID2], 0))</f>
        <v>No</v>
      </c>
      <c r="F150" s="5">
        <f>INDEX(EmploymentTbl[Average change: 2021-2023], MATCH(SummaryTbl[[#This Row],[GEO_ID]], EmploymentTbl[GEO_ID2], 0))</f>
        <v>8.0000000000000002E-3</v>
      </c>
    </row>
    <row r="151" spans="1:6" x14ac:dyDescent="0.35">
      <c r="A151">
        <v>13303</v>
      </c>
      <c r="B151" t="s">
        <v>188</v>
      </c>
      <c r="C151" s="5">
        <f>INDEX(HousingProblemsTbl[Proportion: Severe Housing Problems to Renters], MATCH(SummaryTbl[[#This Row],[GEO_ID]],HousingProblemsTbl[GEO_ID2], 0))</f>
        <v>0.33806818181818182</v>
      </c>
      <c r="D151" s="5">
        <f>INDEX(PopTbl[Average: YoY Growth 2018-2021], MATCH(SummaryTbl[[#This Row],[GEO_ID]], PopTbl[GEO_ID2], 0))</f>
        <v>-6.6961704208672208E-3</v>
      </c>
      <c r="E151" s="5" t="str">
        <f>INDEX(PopTbl[Is 2021 greater than 2011?], MATCH(SummaryTbl[[#This Row],[GEO_ID]], PopTbl[GEO_ID2], 0))</f>
        <v>No</v>
      </c>
      <c r="F151" s="5">
        <f>INDEX(EmploymentTbl[Average change: 2021-2023], MATCH(SummaryTbl[[#This Row],[GEO_ID]], EmploymentTbl[GEO_ID2], 0))</f>
        <v>1.8000000000000002E-2</v>
      </c>
    </row>
    <row r="152" spans="1:6" x14ac:dyDescent="0.35">
      <c r="A152">
        <v>13305</v>
      </c>
      <c r="B152" t="s">
        <v>189</v>
      </c>
      <c r="C152" s="5">
        <f>INDEX(HousingProblemsTbl[Proportion: Severe Housing Problems to Renters], MATCH(SummaryTbl[[#This Row],[GEO_ID]],HousingProblemsTbl[GEO_ID2], 0))</f>
        <v>0.2</v>
      </c>
      <c r="D152" s="5">
        <f>INDEX(PopTbl[Average: YoY Growth 2018-2021], MATCH(SummaryTbl[[#This Row],[GEO_ID]], PopTbl[GEO_ID2], 0))</f>
        <v>3.9177663797343165E-3</v>
      </c>
      <c r="E152" s="5" t="str">
        <f>INDEX(PopTbl[Is 2021 greater than 2011?], MATCH(SummaryTbl[[#This Row],[GEO_ID]], PopTbl[GEO_ID2], 0))</f>
        <v>Yes</v>
      </c>
      <c r="F152" s="5">
        <f>INDEX(EmploymentTbl[Average change: 2021-2023], MATCH(SummaryTbl[[#This Row],[GEO_ID]], EmploymentTbl[GEO_ID2], 0))</f>
        <v>2.0000000000000004E-2</v>
      </c>
    </row>
    <row r="153" spans="1:6" x14ac:dyDescent="0.35">
      <c r="A153">
        <v>13307</v>
      </c>
      <c r="B153" t="s">
        <v>190</v>
      </c>
      <c r="C153" s="5">
        <f>INDEX(HousingProblemsTbl[Proportion: Severe Housing Problems to Renters], MATCH(SummaryTbl[[#This Row],[GEO_ID]],HousingProblemsTbl[GEO_ID2], 0))</f>
        <v>2.5806451612903226E-2</v>
      </c>
      <c r="D153" s="5">
        <f>INDEX(PopTbl[Average: YoY Growth 2018-2021], MATCH(SummaryTbl[[#This Row],[GEO_ID]], PopTbl[GEO_ID2], 0))</f>
        <v>-3.1022737696352814E-2</v>
      </c>
      <c r="E153" s="5" t="str">
        <f>INDEX(PopTbl[Is 2021 greater than 2011?], MATCH(SummaryTbl[[#This Row],[GEO_ID]], PopTbl[GEO_ID2], 0))</f>
        <v>No</v>
      </c>
      <c r="F153" s="5">
        <f>INDEX(EmploymentTbl[Average change: 2021-2023], MATCH(SummaryTbl[[#This Row],[GEO_ID]], EmploymentTbl[GEO_ID2], 0))</f>
        <v>-3.0499999999999999E-2</v>
      </c>
    </row>
    <row r="154" spans="1:6" x14ac:dyDescent="0.35">
      <c r="A154">
        <v>13309</v>
      </c>
      <c r="B154" t="s">
        <v>191</v>
      </c>
      <c r="C154" s="5">
        <f>INDEX(HousingProblemsTbl[Proportion: Severe Housing Problems to Renters], MATCH(SummaryTbl[[#This Row],[GEO_ID]],HousingProblemsTbl[GEO_ID2], 0))</f>
        <v>0.20754716981132076</v>
      </c>
      <c r="D154" s="5">
        <f>INDEX(PopTbl[Average: YoY Growth 2018-2021], MATCH(SummaryTbl[[#This Row],[GEO_ID]], PopTbl[GEO_ID2], 0))</f>
        <v>-1.5652382353186396E-2</v>
      </c>
      <c r="E154" s="5" t="str">
        <f>INDEX(PopTbl[Is 2021 greater than 2011?], MATCH(SummaryTbl[[#This Row],[GEO_ID]], PopTbl[GEO_ID2], 0))</f>
        <v>Yes</v>
      </c>
      <c r="F154" s="5">
        <f>INDEX(EmploymentTbl[Average change: 2021-2023], MATCH(SummaryTbl[[#This Row],[GEO_ID]], EmploymentTbl[GEO_ID2], 0))</f>
        <v>4.9999999999999697E-4</v>
      </c>
    </row>
    <row r="155" spans="1:6" x14ac:dyDescent="0.35">
      <c r="A155">
        <v>13311</v>
      </c>
      <c r="B155" t="s">
        <v>192</v>
      </c>
      <c r="C155" s="5">
        <f>INDEX(HousingProblemsTbl[Proportion: Severe Housing Problems to Renters], MATCH(SummaryTbl[[#This Row],[GEO_ID]],HousingProblemsTbl[GEO_ID2], 0))</f>
        <v>0.35276967930029157</v>
      </c>
      <c r="D155" s="5">
        <f>INDEX(PopTbl[Average: YoY Growth 2018-2021], MATCH(SummaryTbl[[#This Row],[GEO_ID]], PopTbl[GEO_ID2], 0))</f>
        <v>-1.1284969853655596E-2</v>
      </c>
      <c r="E155" s="5" t="str">
        <f>INDEX(PopTbl[Is 2021 greater than 2011?], MATCH(SummaryTbl[[#This Row],[GEO_ID]], PopTbl[GEO_ID2], 0))</f>
        <v>Yes</v>
      </c>
      <c r="F155" s="5">
        <f>INDEX(EmploymentTbl[Average change: 2021-2023], MATCH(SummaryTbl[[#This Row],[GEO_ID]], EmploymentTbl[GEO_ID2], 0))</f>
        <v>2.9000000000000001E-2</v>
      </c>
    </row>
    <row r="156" spans="1:6" x14ac:dyDescent="0.35">
      <c r="A156">
        <v>13313</v>
      </c>
      <c r="B156" t="s">
        <v>193</v>
      </c>
      <c r="C156" s="5">
        <f>INDEX(HousingProblemsTbl[Proportion: Severe Housing Problems to Renters], MATCH(SummaryTbl[[#This Row],[GEO_ID]],HousingProblemsTbl[GEO_ID2], 0))</f>
        <v>0.35989375830013282</v>
      </c>
      <c r="D156" s="5">
        <f>INDEX(PopTbl[Average: YoY Growth 2018-2021], MATCH(SummaryTbl[[#This Row],[GEO_ID]], PopTbl[GEO_ID2], 0))</f>
        <v>-2.4709896234919766E-3</v>
      </c>
      <c r="E156" s="5" t="str">
        <f>INDEX(PopTbl[Is 2021 greater than 2011?], MATCH(SummaryTbl[[#This Row],[GEO_ID]], PopTbl[GEO_ID2], 0))</f>
        <v>Yes</v>
      </c>
      <c r="F156" s="5">
        <f>INDEX(EmploymentTbl[Average change: 2021-2023], MATCH(SummaryTbl[[#This Row],[GEO_ID]], EmploymentTbl[GEO_ID2], 0))</f>
        <v>7.000000000000001E-3</v>
      </c>
    </row>
    <row r="157" spans="1:6" x14ac:dyDescent="0.35">
      <c r="A157">
        <v>13315</v>
      </c>
      <c r="B157" t="s">
        <v>194</v>
      </c>
      <c r="C157" s="5">
        <f>INDEX(HousingProblemsTbl[Proportion: Severe Housing Problems to Renters], MATCH(SummaryTbl[[#This Row],[GEO_ID]],HousingProblemsTbl[GEO_ID2], 0))</f>
        <v>0.25617977528089886</v>
      </c>
      <c r="D157" s="5">
        <f>INDEX(PopTbl[Average: YoY Growth 2018-2021], MATCH(SummaryTbl[[#This Row],[GEO_ID]], PopTbl[GEO_ID2], 0))</f>
        <v>-1.120505870706931E-4</v>
      </c>
      <c r="E157" s="5" t="str">
        <f>INDEX(PopTbl[Is 2021 greater than 2011?], MATCH(SummaryTbl[[#This Row],[GEO_ID]], PopTbl[GEO_ID2], 0))</f>
        <v>No</v>
      </c>
      <c r="F157" s="5">
        <f>INDEX(EmploymentTbl[Average change: 2021-2023], MATCH(SummaryTbl[[#This Row],[GEO_ID]], EmploymentTbl[GEO_ID2], 0))</f>
        <v>-3.2000000000000001E-2</v>
      </c>
    </row>
    <row r="158" spans="1:6" x14ac:dyDescent="0.35">
      <c r="A158">
        <v>13317</v>
      </c>
      <c r="B158" t="s">
        <v>195</v>
      </c>
      <c r="C158" s="5">
        <f>INDEX(HousingProblemsTbl[Proportion: Severe Housing Problems to Renters], MATCH(SummaryTbl[[#This Row],[GEO_ID]],HousingProblemsTbl[GEO_ID2], 0))</f>
        <v>0.2388888888888889</v>
      </c>
      <c r="D158" s="5">
        <f>INDEX(PopTbl[Average: YoY Growth 2018-2021], MATCH(SummaryTbl[[#This Row],[GEO_ID]], PopTbl[GEO_ID2], 0))</f>
        <v>-8.1801747192477622E-3</v>
      </c>
      <c r="E158" s="5" t="str">
        <f>INDEX(PopTbl[Is 2021 greater than 2011?], MATCH(SummaryTbl[[#This Row],[GEO_ID]], PopTbl[GEO_ID2], 0))</f>
        <v>No</v>
      </c>
      <c r="F158" s="5">
        <f>INDEX(EmploymentTbl[Average change: 2021-2023], MATCH(SummaryTbl[[#This Row],[GEO_ID]], EmploymentTbl[GEO_ID2], 0))</f>
        <v>-8.5000000000000006E-3</v>
      </c>
    </row>
    <row r="159" spans="1:6" x14ac:dyDescent="0.35">
      <c r="A159">
        <v>13319</v>
      </c>
      <c r="B159" t="s">
        <v>196</v>
      </c>
      <c r="C159" s="5">
        <f>INDEX(HousingProblemsTbl[Proportion: Severe Housing Problems to Renters], MATCH(SummaryTbl[[#This Row],[GEO_ID]],HousingProblemsTbl[GEO_ID2], 0))</f>
        <v>0.30701754385964913</v>
      </c>
      <c r="D159" s="5">
        <f>INDEX(PopTbl[Average: YoY Growth 2018-2021], MATCH(SummaryTbl[[#This Row],[GEO_ID]], PopTbl[GEO_ID2], 0))</f>
        <v>-5.4233211067608754E-3</v>
      </c>
      <c r="E159" s="5" t="str">
        <f>INDEX(PopTbl[Is 2021 greater than 2011?], MATCH(SummaryTbl[[#This Row],[GEO_ID]], PopTbl[GEO_ID2], 0))</f>
        <v>No</v>
      </c>
      <c r="F159" s="5">
        <f>INDEX(EmploymentTbl[Average change: 2021-2023], MATCH(SummaryTbl[[#This Row],[GEO_ID]], EmploymentTbl[GEO_ID2], 0))</f>
        <v>2.0999999999999994E-2</v>
      </c>
    </row>
    <row r="160" spans="1:6" x14ac:dyDescent="0.35">
      <c r="A160">
        <v>13321</v>
      </c>
      <c r="B160" t="s">
        <v>197</v>
      </c>
      <c r="C160" s="5">
        <f>INDEX(HousingProblemsTbl[Proportion: Severe Housing Problems to Renters], MATCH(SummaryTbl[[#This Row],[GEO_ID]],HousingProblemsTbl[GEO_ID2], 0))</f>
        <v>0.34662576687116564</v>
      </c>
      <c r="D160" s="5">
        <f>INDEX(PopTbl[Average: YoY Growth 2018-2021], MATCH(SummaryTbl[[#This Row],[GEO_ID]], PopTbl[GEO_ID2], 0))</f>
        <v>2.8097259979976644E-3</v>
      </c>
      <c r="E160" s="5" t="str">
        <f>INDEX(PopTbl[Is 2021 greater than 2011?], MATCH(SummaryTbl[[#This Row],[GEO_ID]], PopTbl[GEO_ID2], 0))</f>
        <v>No</v>
      </c>
      <c r="F160" s="5">
        <f>INDEX(EmploymentTbl[Average change: 2021-2023], MATCH(SummaryTbl[[#This Row],[GEO_ID]], EmploymentTbl[GEO_ID2], 0))</f>
        <v>-1.2500000000000001E-2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B376-385A-4BFB-9E66-12CB489A326C}">
  <dimension ref="A1:L160"/>
  <sheetViews>
    <sheetView workbookViewId="0"/>
  </sheetViews>
  <sheetFormatPr defaultRowHeight="14.5" x14ac:dyDescent="0.35"/>
  <cols>
    <col min="1" max="1" width="13.1796875" bestFit="1" customWidth="1"/>
    <col min="2" max="2" width="10.54296875" bestFit="1" customWidth="1"/>
    <col min="3" max="3" width="28.453125" bestFit="1" customWidth="1"/>
    <col min="4" max="11" width="12.26953125" style="7" customWidth="1"/>
    <col min="12" max="12" width="11.54296875" style="5" customWidth="1"/>
  </cols>
  <sheetData>
    <row r="1" spans="1:12" s="1" customFormat="1" ht="116" x14ac:dyDescent="0.35">
      <c r="A1" s="1" t="s">
        <v>33</v>
      </c>
      <c r="B1" s="1" t="s">
        <v>198</v>
      </c>
      <c r="C1" s="1" t="s">
        <v>34</v>
      </c>
      <c r="D1" s="1" t="s">
        <v>21</v>
      </c>
      <c r="E1" t="s">
        <v>23</v>
      </c>
      <c r="F1" t="s">
        <v>25</v>
      </c>
      <c r="G1" s="13" t="s">
        <v>199</v>
      </c>
      <c r="H1" t="s">
        <v>27</v>
      </c>
      <c r="I1" t="s">
        <v>29</v>
      </c>
      <c r="J1" t="s">
        <v>31</v>
      </c>
      <c r="K1" s="8" t="s">
        <v>200</v>
      </c>
      <c r="L1" s="6" t="s">
        <v>201</v>
      </c>
    </row>
    <row r="2" spans="1:12" x14ac:dyDescent="0.35">
      <c r="A2" t="s">
        <v>202</v>
      </c>
      <c r="B2">
        <v>13001</v>
      </c>
      <c r="C2" t="s">
        <v>39</v>
      </c>
      <c r="D2" s="7">
        <v>165</v>
      </c>
      <c r="E2" s="7">
        <v>65</v>
      </c>
      <c r="F2" s="7">
        <v>25</v>
      </c>
      <c r="G2" s="7">
        <f>SUM(HousingProblemsTbl[[#This Row],[T2_est77]:[T2_est91]])</f>
        <v>255</v>
      </c>
      <c r="H2" s="7">
        <v>440</v>
      </c>
      <c r="I2" s="7">
        <v>330</v>
      </c>
      <c r="J2" s="7">
        <v>245</v>
      </c>
      <c r="K2" s="7">
        <f>SUM(HousingProblemsTbl[[#This Row],[T7_est109]:[T7_est151]])</f>
        <v>1015</v>
      </c>
      <c r="L2" s="5">
        <f>HousingProblemsTbl[[#This Row],[Total Rental Units with Severe Housing Problems and Equal to or less than 80% HAMFI]]/HousingProblemsTbl[[#This Row],[Total Rental Units Equal to or less than 80% HAMFI]]</f>
        <v>0.25123152709359609</v>
      </c>
    </row>
    <row r="3" spans="1:12" x14ac:dyDescent="0.35">
      <c r="A3" t="s">
        <v>203</v>
      </c>
      <c r="B3">
        <v>13003</v>
      </c>
      <c r="C3" t="s">
        <v>40</v>
      </c>
      <c r="D3" s="7">
        <v>105</v>
      </c>
      <c r="E3" s="7">
        <v>40</v>
      </c>
      <c r="F3" s="7">
        <v>10</v>
      </c>
      <c r="G3" s="7">
        <f>SUM(HousingProblemsTbl[[#This Row],[T2_est77]:[T2_est91]])</f>
        <v>155</v>
      </c>
      <c r="H3" s="7">
        <v>255</v>
      </c>
      <c r="I3" s="7">
        <v>185</v>
      </c>
      <c r="J3" s="7">
        <v>165</v>
      </c>
      <c r="K3" s="7">
        <f>SUM(HousingProblemsTbl[[#This Row],[T7_est109]:[T7_est151]])</f>
        <v>605</v>
      </c>
      <c r="L3" s="5">
        <f>HousingProblemsTbl[[#This Row],[Total Rental Units with Severe Housing Problems and Equal to or less than 80% HAMFI]]/HousingProblemsTbl[[#This Row],[Total Rental Units Equal to or less than 80% HAMFI]]</f>
        <v>0.256198347107438</v>
      </c>
    </row>
    <row r="4" spans="1:12" x14ac:dyDescent="0.35">
      <c r="A4" t="s">
        <v>204</v>
      </c>
      <c r="B4">
        <v>13005</v>
      </c>
      <c r="C4" t="s">
        <v>41</v>
      </c>
      <c r="D4" s="7">
        <v>135</v>
      </c>
      <c r="E4" s="7">
        <v>50</v>
      </c>
      <c r="F4" s="7">
        <v>0</v>
      </c>
      <c r="G4" s="7">
        <f>SUM(HousingProblemsTbl[[#This Row],[T2_est77]:[T2_est91]])</f>
        <v>185</v>
      </c>
      <c r="H4" s="7">
        <v>325</v>
      </c>
      <c r="I4" s="7">
        <v>230</v>
      </c>
      <c r="J4" s="7">
        <v>270</v>
      </c>
      <c r="K4" s="7">
        <f>SUM(HousingProblemsTbl[[#This Row],[T7_est109]:[T7_est151]])</f>
        <v>825</v>
      </c>
      <c r="L4" s="5">
        <f>HousingProblemsTbl[[#This Row],[Total Rental Units with Severe Housing Problems and Equal to or less than 80% HAMFI]]/HousingProblemsTbl[[#This Row],[Total Rental Units Equal to or less than 80% HAMFI]]</f>
        <v>0.22424242424242424</v>
      </c>
    </row>
    <row r="5" spans="1:12" x14ac:dyDescent="0.35">
      <c r="A5" t="s">
        <v>205</v>
      </c>
      <c r="B5">
        <v>13007</v>
      </c>
      <c r="C5" t="s">
        <v>42</v>
      </c>
      <c r="D5" s="7">
        <v>105</v>
      </c>
      <c r="E5" s="7">
        <v>0</v>
      </c>
      <c r="F5" s="7">
        <v>15</v>
      </c>
      <c r="G5" s="7">
        <f>SUM(HousingProblemsTbl[[#This Row],[T2_est77]:[T2_est91]])</f>
        <v>120</v>
      </c>
      <c r="H5" s="7">
        <v>190</v>
      </c>
      <c r="I5" s="7">
        <v>35</v>
      </c>
      <c r="J5" s="7">
        <v>130</v>
      </c>
      <c r="K5" s="7">
        <f>SUM(HousingProblemsTbl[[#This Row],[T7_est109]:[T7_est151]])</f>
        <v>355</v>
      </c>
      <c r="L5" s="5">
        <f>HousingProblemsTbl[[#This Row],[Total Rental Units with Severe Housing Problems and Equal to or less than 80% HAMFI]]/HousingProblemsTbl[[#This Row],[Total Rental Units Equal to or less than 80% HAMFI]]</f>
        <v>0.3380281690140845</v>
      </c>
    </row>
    <row r="6" spans="1:12" x14ac:dyDescent="0.35">
      <c r="A6" t="s">
        <v>206</v>
      </c>
      <c r="B6">
        <v>13009</v>
      </c>
      <c r="C6" t="s">
        <v>43</v>
      </c>
      <c r="D6" s="7">
        <v>1355</v>
      </c>
      <c r="E6" s="7">
        <v>580</v>
      </c>
      <c r="F6" s="7">
        <v>65</v>
      </c>
      <c r="G6" s="7">
        <f>SUM(HousingProblemsTbl[[#This Row],[T2_est77]:[T2_est91]])</f>
        <v>2000</v>
      </c>
      <c r="H6" s="7">
        <v>2130</v>
      </c>
      <c r="I6" s="7">
        <v>1445</v>
      </c>
      <c r="J6" s="7">
        <v>895</v>
      </c>
      <c r="K6" s="7">
        <f>SUM(HousingProblemsTbl[[#This Row],[T7_est109]:[T7_est151]])</f>
        <v>4470</v>
      </c>
      <c r="L6" s="5">
        <f>HousingProblemsTbl[[#This Row],[Total Rental Units with Severe Housing Problems and Equal to or less than 80% HAMFI]]/HousingProblemsTbl[[#This Row],[Total Rental Units Equal to or less than 80% HAMFI]]</f>
        <v>0.44742729306487694</v>
      </c>
    </row>
    <row r="7" spans="1:12" x14ac:dyDescent="0.35">
      <c r="A7" t="s">
        <v>207</v>
      </c>
      <c r="B7">
        <v>13011</v>
      </c>
      <c r="C7" t="s">
        <v>44</v>
      </c>
      <c r="D7" s="7">
        <v>140</v>
      </c>
      <c r="E7" s="7">
        <v>105</v>
      </c>
      <c r="F7" s="7">
        <v>75</v>
      </c>
      <c r="G7" s="7">
        <f>SUM(HousingProblemsTbl[[#This Row],[T2_est77]:[T2_est91]])</f>
        <v>320</v>
      </c>
      <c r="H7" s="7">
        <v>360</v>
      </c>
      <c r="I7" s="7">
        <v>280</v>
      </c>
      <c r="J7" s="7">
        <v>475</v>
      </c>
      <c r="K7" s="7">
        <f>SUM(HousingProblemsTbl[[#This Row],[T7_est109]:[T7_est151]])</f>
        <v>1115</v>
      </c>
      <c r="L7" s="5">
        <f>HousingProblemsTbl[[#This Row],[Total Rental Units with Severe Housing Problems and Equal to or less than 80% HAMFI]]/HousingProblemsTbl[[#This Row],[Total Rental Units Equal to or less than 80% HAMFI]]</f>
        <v>0.28699551569506726</v>
      </c>
    </row>
    <row r="8" spans="1:12" x14ac:dyDescent="0.35">
      <c r="A8" t="s">
        <v>208</v>
      </c>
      <c r="B8">
        <v>13013</v>
      </c>
      <c r="C8" t="s">
        <v>45</v>
      </c>
      <c r="D8" s="7">
        <v>950</v>
      </c>
      <c r="E8" s="7">
        <v>250</v>
      </c>
      <c r="F8" s="7">
        <v>55</v>
      </c>
      <c r="G8" s="7">
        <f>SUM(HousingProblemsTbl[[#This Row],[T2_est77]:[T2_est91]])</f>
        <v>1255</v>
      </c>
      <c r="H8" s="7">
        <v>1700</v>
      </c>
      <c r="I8" s="7">
        <v>1455</v>
      </c>
      <c r="J8" s="7">
        <v>1460</v>
      </c>
      <c r="K8" s="7">
        <f>SUM(HousingProblemsTbl[[#This Row],[T7_est109]:[T7_est151]])</f>
        <v>4615</v>
      </c>
      <c r="L8" s="5">
        <f>HousingProblemsTbl[[#This Row],[Total Rental Units with Severe Housing Problems and Equal to or less than 80% HAMFI]]/HousingProblemsTbl[[#This Row],[Total Rental Units Equal to or less than 80% HAMFI]]</f>
        <v>0.27193932827735645</v>
      </c>
    </row>
    <row r="9" spans="1:12" x14ac:dyDescent="0.35">
      <c r="A9" t="s">
        <v>209</v>
      </c>
      <c r="B9">
        <v>13015</v>
      </c>
      <c r="C9" t="s">
        <v>46</v>
      </c>
      <c r="D9" s="7">
        <v>2010</v>
      </c>
      <c r="E9" s="7">
        <v>370</v>
      </c>
      <c r="F9" s="7">
        <v>210</v>
      </c>
      <c r="G9" s="7">
        <f>SUM(HousingProblemsTbl[[#This Row],[T2_est77]:[T2_est91]])</f>
        <v>2590</v>
      </c>
      <c r="H9" s="7">
        <v>3270</v>
      </c>
      <c r="I9" s="7">
        <v>2720</v>
      </c>
      <c r="J9" s="7">
        <v>3335</v>
      </c>
      <c r="K9" s="7">
        <f>SUM(HousingProblemsTbl[[#This Row],[T7_est109]:[T7_est151]])</f>
        <v>9325</v>
      </c>
      <c r="L9" s="5">
        <f>HousingProblemsTbl[[#This Row],[Total Rental Units with Severe Housing Problems and Equal to or less than 80% HAMFI]]/HousingProblemsTbl[[#This Row],[Total Rental Units Equal to or less than 80% HAMFI]]</f>
        <v>0.27774798927613942</v>
      </c>
    </row>
    <row r="10" spans="1:12" x14ac:dyDescent="0.35">
      <c r="A10" t="s">
        <v>210</v>
      </c>
      <c r="B10">
        <v>13017</v>
      </c>
      <c r="C10" t="s">
        <v>47</v>
      </c>
      <c r="D10" s="7">
        <v>200</v>
      </c>
      <c r="E10" s="7">
        <v>150</v>
      </c>
      <c r="F10" s="7">
        <v>4</v>
      </c>
      <c r="G10" s="7">
        <f>SUM(HousingProblemsTbl[[#This Row],[T2_est77]:[T2_est91]])</f>
        <v>354</v>
      </c>
      <c r="H10" s="7">
        <v>850</v>
      </c>
      <c r="I10" s="7">
        <v>470</v>
      </c>
      <c r="J10" s="7">
        <v>600</v>
      </c>
      <c r="K10" s="7">
        <f>SUM(HousingProblemsTbl[[#This Row],[T7_est109]:[T7_est151]])</f>
        <v>1920</v>
      </c>
      <c r="L10" s="5">
        <f>HousingProblemsTbl[[#This Row],[Total Rental Units with Severe Housing Problems and Equal to or less than 80% HAMFI]]/HousingProblemsTbl[[#This Row],[Total Rental Units Equal to or less than 80% HAMFI]]</f>
        <v>0.18437500000000001</v>
      </c>
    </row>
    <row r="11" spans="1:12" x14ac:dyDescent="0.35">
      <c r="A11" t="s">
        <v>211</v>
      </c>
      <c r="B11">
        <v>13019</v>
      </c>
      <c r="C11" t="s">
        <v>48</v>
      </c>
      <c r="D11" s="7">
        <v>400</v>
      </c>
      <c r="E11" s="7">
        <v>135</v>
      </c>
      <c r="F11" s="7">
        <v>60</v>
      </c>
      <c r="G11" s="7">
        <f>SUM(HousingProblemsTbl[[#This Row],[T2_est77]:[T2_est91]])</f>
        <v>595</v>
      </c>
      <c r="H11" s="7">
        <v>765</v>
      </c>
      <c r="I11" s="7">
        <v>500</v>
      </c>
      <c r="J11" s="7">
        <v>455</v>
      </c>
      <c r="K11" s="7">
        <f>SUM(HousingProblemsTbl[[#This Row],[T7_est109]:[T7_est151]])</f>
        <v>1720</v>
      </c>
      <c r="L11" s="5">
        <f>HousingProblemsTbl[[#This Row],[Total Rental Units with Severe Housing Problems and Equal to or less than 80% HAMFI]]/HousingProblemsTbl[[#This Row],[Total Rental Units Equal to or less than 80% HAMFI]]</f>
        <v>0.34593023255813954</v>
      </c>
    </row>
    <row r="12" spans="1:12" x14ac:dyDescent="0.35">
      <c r="A12" t="s">
        <v>212</v>
      </c>
      <c r="B12">
        <v>13021</v>
      </c>
      <c r="C12" t="s">
        <v>49</v>
      </c>
      <c r="D12" s="7">
        <v>4865</v>
      </c>
      <c r="E12" s="7">
        <v>2010</v>
      </c>
      <c r="F12" s="7">
        <v>710</v>
      </c>
      <c r="G12" s="7">
        <f>SUM(HousingProblemsTbl[[#This Row],[T2_est77]:[T2_est91]])</f>
        <v>7585</v>
      </c>
      <c r="H12" s="7">
        <v>8370</v>
      </c>
      <c r="I12" s="7">
        <v>4570</v>
      </c>
      <c r="J12" s="7">
        <v>5195</v>
      </c>
      <c r="K12" s="7">
        <f>SUM(HousingProblemsTbl[[#This Row],[T7_est109]:[T7_est151]])</f>
        <v>18135</v>
      </c>
      <c r="L12" s="5">
        <f>HousingProblemsTbl[[#This Row],[Total Rental Units with Severe Housing Problems and Equal to or less than 80% HAMFI]]/HousingProblemsTbl[[#This Row],[Total Rental Units Equal to or less than 80% HAMFI]]</f>
        <v>0.41825199889716019</v>
      </c>
    </row>
    <row r="13" spans="1:12" x14ac:dyDescent="0.35">
      <c r="A13" t="s">
        <v>213</v>
      </c>
      <c r="B13">
        <v>13023</v>
      </c>
      <c r="C13" t="s">
        <v>50</v>
      </c>
      <c r="D13" s="7">
        <v>165</v>
      </c>
      <c r="E13" s="7">
        <v>10</v>
      </c>
      <c r="F13" s="7">
        <v>0</v>
      </c>
      <c r="G13" s="7">
        <f>SUM(HousingProblemsTbl[[#This Row],[T2_est77]:[T2_est91]])</f>
        <v>175</v>
      </c>
      <c r="H13" s="7">
        <v>335</v>
      </c>
      <c r="I13" s="7">
        <v>130</v>
      </c>
      <c r="J13" s="7">
        <v>215</v>
      </c>
      <c r="K13" s="7">
        <f>SUM(HousingProblemsTbl[[#This Row],[T7_est109]:[T7_est151]])</f>
        <v>680</v>
      </c>
      <c r="L13" s="5">
        <f>HousingProblemsTbl[[#This Row],[Total Rental Units with Severe Housing Problems and Equal to or less than 80% HAMFI]]/HousingProblemsTbl[[#This Row],[Total Rental Units Equal to or less than 80% HAMFI]]</f>
        <v>0.25735294117647056</v>
      </c>
    </row>
    <row r="14" spans="1:12" x14ac:dyDescent="0.35">
      <c r="A14" t="s">
        <v>214</v>
      </c>
      <c r="B14">
        <v>13025</v>
      </c>
      <c r="C14" t="s">
        <v>51</v>
      </c>
      <c r="D14" s="7">
        <v>245</v>
      </c>
      <c r="E14" s="7">
        <v>85</v>
      </c>
      <c r="F14" s="7">
        <v>4</v>
      </c>
      <c r="G14" s="7">
        <f>SUM(HousingProblemsTbl[[#This Row],[T2_est77]:[T2_est91]])</f>
        <v>334</v>
      </c>
      <c r="H14" s="7">
        <v>315</v>
      </c>
      <c r="I14" s="7">
        <v>500</v>
      </c>
      <c r="J14" s="7">
        <v>245</v>
      </c>
      <c r="K14" s="7">
        <f>SUM(HousingProblemsTbl[[#This Row],[T7_est109]:[T7_est151]])</f>
        <v>1060</v>
      </c>
      <c r="L14" s="5">
        <f>HousingProblemsTbl[[#This Row],[Total Rental Units with Severe Housing Problems and Equal to or less than 80% HAMFI]]/HousingProblemsTbl[[#This Row],[Total Rental Units Equal to or less than 80% HAMFI]]</f>
        <v>0.31509433962264149</v>
      </c>
    </row>
    <row r="15" spans="1:12" x14ac:dyDescent="0.35">
      <c r="A15" t="s">
        <v>215</v>
      </c>
      <c r="B15">
        <v>13027</v>
      </c>
      <c r="C15" t="s">
        <v>52</v>
      </c>
      <c r="D15" s="7">
        <v>285</v>
      </c>
      <c r="E15" s="7">
        <v>50</v>
      </c>
      <c r="F15" s="7">
        <v>0</v>
      </c>
      <c r="G15" s="7">
        <f>SUM(HousingProblemsTbl[[#This Row],[T2_est77]:[T2_est91]])</f>
        <v>335</v>
      </c>
      <c r="H15" s="7">
        <v>510</v>
      </c>
      <c r="I15" s="7">
        <v>220</v>
      </c>
      <c r="J15" s="7">
        <v>395</v>
      </c>
      <c r="K15" s="7">
        <f>SUM(HousingProblemsTbl[[#This Row],[T7_est109]:[T7_est151]])</f>
        <v>1125</v>
      </c>
      <c r="L15" s="5">
        <f>HousingProblemsTbl[[#This Row],[Total Rental Units with Severe Housing Problems and Equal to or less than 80% HAMFI]]/HousingProblemsTbl[[#This Row],[Total Rental Units Equal to or less than 80% HAMFI]]</f>
        <v>0.29777777777777775</v>
      </c>
    </row>
    <row r="16" spans="1:12" x14ac:dyDescent="0.35">
      <c r="A16" t="s">
        <v>216</v>
      </c>
      <c r="B16">
        <v>13029</v>
      </c>
      <c r="C16" t="s">
        <v>53</v>
      </c>
      <c r="D16" s="7">
        <v>495</v>
      </c>
      <c r="E16" s="7">
        <v>220</v>
      </c>
      <c r="F16" s="7">
        <v>130</v>
      </c>
      <c r="G16" s="7">
        <f>SUM(HousingProblemsTbl[[#This Row],[T2_est77]:[T2_est91]])</f>
        <v>845</v>
      </c>
      <c r="H16" s="7">
        <v>785</v>
      </c>
      <c r="I16" s="7">
        <v>750</v>
      </c>
      <c r="J16" s="7">
        <v>725</v>
      </c>
      <c r="K16" s="7">
        <f>SUM(HousingProblemsTbl[[#This Row],[T7_est109]:[T7_est151]])</f>
        <v>2260</v>
      </c>
      <c r="L16" s="5">
        <f>HousingProblemsTbl[[#This Row],[Total Rental Units with Severe Housing Problems and Equal to or less than 80% HAMFI]]/HousingProblemsTbl[[#This Row],[Total Rental Units Equal to or less than 80% HAMFI]]</f>
        <v>0.37389380530973454</v>
      </c>
    </row>
    <row r="17" spans="1:12" x14ac:dyDescent="0.35">
      <c r="A17" t="s">
        <v>217</v>
      </c>
      <c r="B17">
        <v>13031</v>
      </c>
      <c r="C17" t="s">
        <v>54</v>
      </c>
      <c r="D17" s="7">
        <v>2380</v>
      </c>
      <c r="E17" s="7">
        <v>1050</v>
      </c>
      <c r="F17" s="7">
        <v>270</v>
      </c>
      <c r="G17" s="7">
        <f>SUM(HousingProblemsTbl[[#This Row],[T2_est77]:[T2_est91]])</f>
        <v>3700</v>
      </c>
      <c r="H17" s="7">
        <v>3095</v>
      </c>
      <c r="I17" s="7">
        <v>2445</v>
      </c>
      <c r="J17" s="7">
        <v>2750</v>
      </c>
      <c r="K17" s="7">
        <f>SUM(HousingProblemsTbl[[#This Row],[T7_est109]:[T7_est151]])</f>
        <v>8290</v>
      </c>
      <c r="L17" s="5">
        <f>HousingProblemsTbl[[#This Row],[Total Rental Units with Severe Housing Problems and Equal to or less than 80% HAMFI]]/HousingProblemsTbl[[#This Row],[Total Rental Units Equal to or less than 80% HAMFI]]</f>
        <v>0.44632086851628466</v>
      </c>
    </row>
    <row r="18" spans="1:12" x14ac:dyDescent="0.35">
      <c r="A18" t="s">
        <v>218</v>
      </c>
      <c r="B18">
        <v>13033</v>
      </c>
      <c r="C18" t="s">
        <v>55</v>
      </c>
      <c r="D18" s="7">
        <v>440</v>
      </c>
      <c r="E18" s="7">
        <v>25</v>
      </c>
      <c r="F18" s="7">
        <v>4</v>
      </c>
      <c r="G18" s="7">
        <f>SUM(HousingProblemsTbl[[#This Row],[T2_est77]:[T2_est91]])</f>
        <v>469</v>
      </c>
      <c r="H18" s="7">
        <v>890</v>
      </c>
      <c r="I18" s="7">
        <v>335</v>
      </c>
      <c r="J18" s="7">
        <v>495</v>
      </c>
      <c r="K18" s="7">
        <f>SUM(HousingProblemsTbl[[#This Row],[T7_est109]:[T7_est151]])</f>
        <v>1720</v>
      </c>
      <c r="L18" s="5">
        <f>HousingProblemsTbl[[#This Row],[Total Rental Units with Severe Housing Problems and Equal to or less than 80% HAMFI]]/HousingProblemsTbl[[#This Row],[Total Rental Units Equal to or less than 80% HAMFI]]</f>
        <v>0.27267441860465114</v>
      </c>
    </row>
    <row r="19" spans="1:12" x14ac:dyDescent="0.35">
      <c r="A19" t="s">
        <v>219</v>
      </c>
      <c r="B19">
        <v>13035</v>
      </c>
      <c r="C19" t="s">
        <v>56</v>
      </c>
      <c r="D19" s="7">
        <v>215</v>
      </c>
      <c r="E19" s="7">
        <v>265</v>
      </c>
      <c r="F19" s="7">
        <v>70</v>
      </c>
      <c r="G19" s="7">
        <f>SUM(HousingProblemsTbl[[#This Row],[T2_est77]:[T2_est91]])</f>
        <v>550</v>
      </c>
      <c r="H19" s="7">
        <v>465</v>
      </c>
      <c r="I19" s="7">
        <v>550</v>
      </c>
      <c r="J19" s="7">
        <v>570</v>
      </c>
      <c r="K19" s="7">
        <f>SUM(HousingProblemsTbl[[#This Row],[T7_est109]:[T7_est151]])</f>
        <v>1585</v>
      </c>
      <c r="L19" s="5">
        <f>HousingProblemsTbl[[#This Row],[Total Rental Units with Severe Housing Problems and Equal to or less than 80% HAMFI]]/HousingProblemsTbl[[#This Row],[Total Rental Units Equal to or less than 80% HAMFI]]</f>
        <v>0.3470031545741325</v>
      </c>
    </row>
    <row r="20" spans="1:12" x14ac:dyDescent="0.35">
      <c r="A20" t="s">
        <v>220</v>
      </c>
      <c r="B20">
        <v>13037</v>
      </c>
      <c r="C20" t="s">
        <v>57</v>
      </c>
      <c r="D20" s="7">
        <v>85</v>
      </c>
      <c r="E20" s="7">
        <v>15</v>
      </c>
      <c r="F20" s="7">
        <v>15</v>
      </c>
      <c r="G20" s="7">
        <f>SUM(HousingProblemsTbl[[#This Row],[T2_est77]:[T2_est91]])</f>
        <v>115</v>
      </c>
      <c r="H20" s="7">
        <v>195</v>
      </c>
      <c r="I20" s="7">
        <v>100</v>
      </c>
      <c r="J20" s="7">
        <v>150</v>
      </c>
      <c r="K20" s="7">
        <f>SUM(HousingProblemsTbl[[#This Row],[T7_est109]:[T7_est151]])</f>
        <v>445</v>
      </c>
      <c r="L20" s="5">
        <f>HousingProblemsTbl[[#This Row],[Total Rental Units with Severe Housing Problems and Equal to or less than 80% HAMFI]]/HousingProblemsTbl[[#This Row],[Total Rental Units Equal to or less than 80% HAMFI]]</f>
        <v>0.25842696629213485</v>
      </c>
    </row>
    <row r="21" spans="1:12" x14ac:dyDescent="0.35">
      <c r="A21" t="s">
        <v>221</v>
      </c>
      <c r="B21">
        <v>13039</v>
      </c>
      <c r="C21" t="s">
        <v>58</v>
      </c>
      <c r="D21" s="7">
        <v>1140</v>
      </c>
      <c r="E21" s="7">
        <v>360</v>
      </c>
      <c r="F21" s="7">
        <v>260</v>
      </c>
      <c r="G21" s="7">
        <f>SUM(HousingProblemsTbl[[#This Row],[T2_est77]:[T2_est91]])</f>
        <v>1760</v>
      </c>
      <c r="H21" s="7">
        <v>1390</v>
      </c>
      <c r="I21" s="7">
        <v>1010</v>
      </c>
      <c r="J21" s="7">
        <v>1690</v>
      </c>
      <c r="K21" s="7">
        <f>SUM(HousingProblemsTbl[[#This Row],[T7_est109]:[T7_est151]])</f>
        <v>4090</v>
      </c>
      <c r="L21" s="5">
        <f>HousingProblemsTbl[[#This Row],[Total Rental Units with Severe Housing Problems and Equal to or less than 80% HAMFI]]/HousingProblemsTbl[[#This Row],[Total Rental Units Equal to or less than 80% HAMFI]]</f>
        <v>0.43031784841075793</v>
      </c>
    </row>
    <row r="22" spans="1:12" x14ac:dyDescent="0.35">
      <c r="A22" t="s">
        <v>222</v>
      </c>
      <c r="B22">
        <v>13043</v>
      </c>
      <c r="C22" t="s">
        <v>59</v>
      </c>
      <c r="D22" s="7">
        <v>395</v>
      </c>
      <c r="E22" s="7">
        <v>15</v>
      </c>
      <c r="F22" s="7">
        <v>75</v>
      </c>
      <c r="G22" s="7">
        <f>SUM(HousingProblemsTbl[[#This Row],[T2_est77]:[T2_est91]])</f>
        <v>485</v>
      </c>
      <c r="H22" s="7">
        <v>680</v>
      </c>
      <c r="I22" s="7">
        <v>330</v>
      </c>
      <c r="J22" s="7">
        <v>365</v>
      </c>
      <c r="K22" s="7">
        <f>SUM(HousingProblemsTbl[[#This Row],[T7_est109]:[T7_est151]])</f>
        <v>1375</v>
      </c>
      <c r="L22" s="5">
        <f>HousingProblemsTbl[[#This Row],[Total Rental Units with Severe Housing Problems and Equal to or less than 80% HAMFI]]/HousingProblemsTbl[[#This Row],[Total Rental Units Equal to or less than 80% HAMFI]]</f>
        <v>0.35272727272727272</v>
      </c>
    </row>
    <row r="23" spans="1:12" x14ac:dyDescent="0.35">
      <c r="A23" t="s">
        <v>223</v>
      </c>
      <c r="B23">
        <v>13045</v>
      </c>
      <c r="C23" t="s">
        <v>60</v>
      </c>
      <c r="D23" s="7">
        <v>2755</v>
      </c>
      <c r="E23" s="7">
        <v>400</v>
      </c>
      <c r="F23" s="7">
        <v>145</v>
      </c>
      <c r="G23" s="7">
        <f>SUM(HousingProblemsTbl[[#This Row],[T2_est77]:[T2_est91]])</f>
        <v>3300</v>
      </c>
      <c r="H23" s="7">
        <v>4530</v>
      </c>
      <c r="I23" s="7">
        <v>2580</v>
      </c>
      <c r="J23" s="7">
        <v>3020</v>
      </c>
      <c r="K23" s="7">
        <f>SUM(HousingProblemsTbl[[#This Row],[T7_est109]:[T7_est151]])</f>
        <v>10130</v>
      </c>
      <c r="L23" s="5">
        <f>HousingProblemsTbl[[#This Row],[Total Rental Units with Severe Housing Problems and Equal to or less than 80% HAMFI]]/HousingProblemsTbl[[#This Row],[Total Rental Units Equal to or less than 80% HAMFI]]</f>
        <v>0.32576505429417574</v>
      </c>
    </row>
    <row r="24" spans="1:12" x14ac:dyDescent="0.35">
      <c r="A24" t="s">
        <v>224</v>
      </c>
      <c r="B24">
        <v>13047</v>
      </c>
      <c r="C24" t="s">
        <v>61</v>
      </c>
      <c r="D24" s="7">
        <v>770</v>
      </c>
      <c r="E24" s="7">
        <v>235</v>
      </c>
      <c r="F24" s="7">
        <v>10</v>
      </c>
      <c r="G24" s="7">
        <f>SUM(HousingProblemsTbl[[#This Row],[T2_est77]:[T2_est91]])</f>
        <v>1015</v>
      </c>
      <c r="H24" s="7">
        <v>1345</v>
      </c>
      <c r="I24" s="7">
        <v>1050</v>
      </c>
      <c r="J24" s="7">
        <v>1745</v>
      </c>
      <c r="K24" s="7">
        <f>SUM(HousingProblemsTbl[[#This Row],[T7_est109]:[T7_est151]])</f>
        <v>4140</v>
      </c>
      <c r="L24" s="5">
        <f>HousingProblemsTbl[[#This Row],[Total Rental Units with Severe Housing Problems and Equal to or less than 80% HAMFI]]/HousingProblemsTbl[[#This Row],[Total Rental Units Equal to or less than 80% HAMFI]]</f>
        <v>0.24516908212560387</v>
      </c>
    </row>
    <row r="25" spans="1:12" x14ac:dyDescent="0.35">
      <c r="A25" t="s">
        <v>225</v>
      </c>
      <c r="B25">
        <v>13049</v>
      </c>
      <c r="C25" t="s">
        <v>62</v>
      </c>
      <c r="D25" s="7">
        <v>125</v>
      </c>
      <c r="E25" s="7">
        <v>85</v>
      </c>
      <c r="F25" s="7">
        <v>20</v>
      </c>
      <c r="G25" s="7">
        <f>SUM(HousingProblemsTbl[[#This Row],[T2_est77]:[T2_est91]])</f>
        <v>230</v>
      </c>
      <c r="H25" s="7">
        <v>325</v>
      </c>
      <c r="I25" s="7">
        <v>245</v>
      </c>
      <c r="J25" s="7">
        <v>140</v>
      </c>
      <c r="K25" s="7">
        <f>SUM(HousingProblemsTbl[[#This Row],[T7_est109]:[T7_est151]])</f>
        <v>710</v>
      </c>
      <c r="L25" s="5">
        <f>HousingProblemsTbl[[#This Row],[Total Rental Units with Severe Housing Problems and Equal to or less than 80% HAMFI]]/HousingProblemsTbl[[#This Row],[Total Rental Units Equal to or less than 80% HAMFI]]</f>
        <v>0.323943661971831</v>
      </c>
    </row>
    <row r="26" spans="1:12" x14ac:dyDescent="0.35">
      <c r="A26" t="s">
        <v>226</v>
      </c>
      <c r="B26">
        <v>13051</v>
      </c>
      <c r="C26" t="s">
        <v>63</v>
      </c>
      <c r="D26" s="7">
        <v>7135</v>
      </c>
      <c r="E26" s="7">
        <v>3995</v>
      </c>
      <c r="F26" s="7">
        <v>970</v>
      </c>
      <c r="G26" s="7">
        <f>SUM(HousingProblemsTbl[[#This Row],[T2_est77]:[T2_est91]])</f>
        <v>12100</v>
      </c>
      <c r="H26" s="7">
        <v>11065</v>
      </c>
      <c r="I26" s="7">
        <v>8240</v>
      </c>
      <c r="J26" s="7">
        <v>9875</v>
      </c>
      <c r="K26" s="7">
        <f>SUM(HousingProblemsTbl[[#This Row],[T7_est109]:[T7_est151]])</f>
        <v>29180</v>
      </c>
      <c r="L26" s="5">
        <f>HousingProblemsTbl[[#This Row],[Total Rental Units with Severe Housing Problems and Equal to or less than 80% HAMFI]]/HousingProblemsTbl[[#This Row],[Total Rental Units Equal to or less than 80% HAMFI]]</f>
        <v>0.41466758053461272</v>
      </c>
    </row>
    <row r="27" spans="1:12" x14ac:dyDescent="0.35">
      <c r="A27" t="s">
        <v>227</v>
      </c>
      <c r="B27">
        <v>13053</v>
      </c>
      <c r="C27" t="s">
        <v>64</v>
      </c>
      <c r="D27" s="7">
        <v>195</v>
      </c>
      <c r="E27" s="7">
        <v>115</v>
      </c>
      <c r="F27" s="7">
        <v>95</v>
      </c>
      <c r="G27" s="7">
        <f>SUM(HousingProblemsTbl[[#This Row],[T2_est77]:[T2_est91]])</f>
        <v>405</v>
      </c>
      <c r="H27" s="7">
        <v>280</v>
      </c>
      <c r="I27" s="7">
        <v>210</v>
      </c>
      <c r="J27" s="7">
        <v>445</v>
      </c>
      <c r="K27" s="7">
        <f>SUM(HousingProblemsTbl[[#This Row],[T7_est109]:[T7_est151]])</f>
        <v>935</v>
      </c>
      <c r="L27" s="5">
        <f>HousingProblemsTbl[[#This Row],[Total Rental Units with Severe Housing Problems and Equal to or less than 80% HAMFI]]/HousingProblemsTbl[[#This Row],[Total Rental Units Equal to or less than 80% HAMFI]]</f>
        <v>0.43315508021390375</v>
      </c>
    </row>
    <row r="28" spans="1:12" x14ac:dyDescent="0.35">
      <c r="A28" t="s">
        <v>228</v>
      </c>
      <c r="B28">
        <v>13055</v>
      </c>
      <c r="C28" t="s">
        <v>65</v>
      </c>
      <c r="D28" s="7">
        <v>255</v>
      </c>
      <c r="E28" s="7">
        <v>160</v>
      </c>
      <c r="F28" s="7">
        <v>165</v>
      </c>
      <c r="G28" s="7">
        <f>SUM(HousingProblemsTbl[[#This Row],[T2_est77]:[T2_est91]])</f>
        <v>580</v>
      </c>
      <c r="H28" s="7">
        <v>680</v>
      </c>
      <c r="I28" s="7">
        <v>690</v>
      </c>
      <c r="J28" s="7">
        <v>690</v>
      </c>
      <c r="K28" s="7">
        <f>SUM(HousingProblemsTbl[[#This Row],[T7_est109]:[T7_est151]])</f>
        <v>2060</v>
      </c>
      <c r="L28" s="5">
        <f>HousingProblemsTbl[[#This Row],[Total Rental Units with Severe Housing Problems and Equal to or less than 80% HAMFI]]/HousingProblemsTbl[[#This Row],[Total Rental Units Equal to or less than 80% HAMFI]]</f>
        <v>0.28155339805825241</v>
      </c>
    </row>
    <row r="29" spans="1:12" x14ac:dyDescent="0.35">
      <c r="A29" t="s">
        <v>229</v>
      </c>
      <c r="B29">
        <v>13057</v>
      </c>
      <c r="C29" t="s">
        <v>66</v>
      </c>
      <c r="D29" s="7">
        <v>2800</v>
      </c>
      <c r="E29" s="7">
        <v>1250</v>
      </c>
      <c r="F29" s="7">
        <v>400</v>
      </c>
      <c r="G29" s="7">
        <f>SUM(HousingProblemsTbl[[#This Row],[T2_est77]:[T2_est91]])</f>
        <v>4450</v>
      </c>
      <c r="H29" s="7">
        <v>4005</v>
      </c>
      <c r="I29" s="7">
        <v>3330</v>
      </c>
      <c r="J29" s="7">
        <v>4430</v>
      </c>
      <c r="K29" s="7">
        <f>SUM(HousingProblemsTbl[[#This Row],[T7_est109]:[T7_est151]])</f>
        <v>11765</v>
      </c>
      <c r="L29" s="5">
        <f>HousingProblemsTbl[[#This Row],[Total Rental Units with Severe Housing Problems and Equal to or less than 80% HAMFI]]/HousingProblemsTbl[[#This Row],[Total Rental Units Equal to or less than 80% HAMFI]]</f>
        <v>0.37824054398640033</v>
      </c>
    </row>
    <row r="30" spans="1:12" x14ac:dyDescent="0.35">
      <c r="A30" t="s">
        <v>230</v>
      </c>
      <c r="B30">
        <v>13059</v>
      </c>
      <c r="C30" t="s">
        <v>67</v>
      </c>
      <c r="D30" s="7">
        <v>7320</v>
      </c>
      <c r="E30" s="7">
        <v>1710</v>
      </c>
      <c r="F30" s="7">
        <v>615</v>
      </c>
      <c r="G30" s="7">
        <f>SUM(HousingProblemsTbl[[#This Row],[T2_est77]:[T2_est91]])</f>
        <v>9645</v>
      </c>
      <c r="H30" s="7">
        <v>10245</v>
      </c>
      <c r="I30" s="7">
        <v>5455</v>
      </c>
      <c r="J30" s="7">
        <v>6350</v>
      </c>
      <c r="K30" s="7">
        <f>SUM(HousingProblemsTbl[[#This Row],[T7_est109]:[T7_est151]])</f>
        <v>22050</v>
      </c>
      <c r="L30" s="5">
        <f>HousingProblemsTbl[[#This Row],[Total Rental Units with Severe Housing Problems and Equal to or less than 80% HAMFI]]/HousingProblemsTbl[[#This Row],[Total Rental Units Equal to or less than 80% HAMFI]]</f>
        <v>0.43741496598639457</v>
      </c>
    </row>
    <row r="31" spans="1:12" x14ac:dyDescent="0.35">
      <c r="A31" t="s">
        <v>231</v>
      </c>
      <c r="B31">
        <v>13061</v>
      </c>
      <c r="C31" t="s">
        <v>68</v>
      </c>
      <c r="D31" s="7">
        <v>20</v>
      </c>
      <c r="E31" s="7">
        <v>4</v>
      </c>
      <c r="F31" s="7">
        <v>4</v>
      </c>
      <c r="G31" s="7">
        <f>SUM(HousingProblemsTbl[[#This Row],[T2_est77]:[T2_est91]])</f>
        <v>28</v>
      </c>
      <c r="H31" s="7">
        <v>115</v>
      </c>
      <c r="I31" s="7">
        <v>85</v>
      </c>
      <c r="J31" s="7">
        <v>70</v>
      </c>
      <c r="K31" s="7">
        <f>SUM(HousingProblemsTbl[[#This Row],[T7_est109]:[T7_est151]])</f>
        <v>270</v>
      </c>
      <c r="L31" s="5">
        <f>HousingProblemsTbl[[#This Row],[Total Rental Units with Severe Housing Problems and Equal to or less than 80% HAMFI]]/HousingProblemsTbl[[#This Row],[Total Rental Units Equal to or less than 80% HAMFI]]</f>
        <v>0.1037037037037037</v>
      </c>
    </row>
    <row r="32" spans="1:12" x14ac:dyDescent="0.35">
      <c r="A32" t="s">
        <v>232</v>
      </c>
      <c r="B32">
        <v>13063</v>
      </c>
      <c r="C32" t="s">
        <v>69</v>
      </c>
      <c r="D32" s="7">
        <v>9405</v>
      </c>
      <c r="E32" s="7">
        <v>2815</v>
      </c>
      <c r="F32" s="7">
        <v>915</v>
      </c>
      <c r="G32" s="7">
        <f>SUM(HousingProblemsTbl[[#This Row],[T2_est77]:[T2_est91]])</f>
        <v>13135</v>
      </c>
      <c r="H32" s="7">
        <v>12645</v>
      </c>
      <c r="I32" s="7">
        <v>10535</v>
      </c>
      <c r="J32" s="7">
        <v>11855</v>
      </c>
      <c r="K32" s="7">
        <f>SUM(HousingProblemsTbl[[#This Row],[T7_est109]:[T7_est151]])</f>
        <v>35035</v>
      </c>
      <c r="L32" s="5">
        <f>HousingProblemsTbl[[#This Row],[Total Rental Units with Severe Housing Problems and Equal to or less than 80% HAMFI]]/HousingProblemsTbl[[#This Row],[Total Rental Units Equal to or less than 80% HAMFI]]</f>
        <v>0.37491080348223205</v>
      </c>
    </row>
    <row r="33" spans="1:12" x14ac:dyDescent="0.35">
      <c r="A33" t="s">
        <v>233</v>
      </c>
      <c r="B33">
        <v>13065</v>
      </c>
      <c r="C33" t="s">
        <v>70</v>
      </c>
      <c r="D33" s="7">
        <v>115</v>
      </c>
      <c r="E33" s="7">
        <v>0</v>
      </c>
      <c r="F33" s="7">
        <v>30</v>
      </c>
      <c r="G33" s="7">
        <f>SUM(HousingProblemsTbl[[#This Row],[T2_est77]:[T2_est91]])</f>
        <v>145</v>
      </c>
      <c r="H33" s="7">
        <v>285</v>
      </c>
      <c r="I33" s="7">
        <v>85</v>
      </c>
      <c r="J33" s="7">
        <v>95</v>
      </c>
      <c r="K33" s="7">
        <f>SUM(HousingProblemsTbl[[#This Row],[T7_est109]:[T7_est151]])</f>
        <v>465</v>
      </c>
      <c r="L33" s="5">
        <f>HousingProblemsTbl[[#This Row],[Total Rental Units with Severe Housing Problems and Equal to or less than 80% HAMFI]]/HousingProblemsTbl[[#This Row],[Total Rental Units Equal to or less than 80% HAMFI]]</f>
        <v>0.31182795698924731</v>
      </c>
    </row>
    <row r="34" spans="1:12" x14ac:dyDescent="0.35">
      <c r="A34" t="s">
        <v>234</v>
      </c>
      <c r="B34">
        <v>13067</v>
      </c>
      <c r="C34" t="s">
        <v>71</v>
      </c>
      <c r="D34" s="7">
        <v>12265</v>
      </c>
      <c r="E34" s="7">
        <v>6390</v>
      </c>
      <c r="F34" s="7">
        <v>2545</v>
      </c>
      <c r="G34" s="7">
        <f>SUM(HousingProblemsTbl[[#This Row],[T2_est77]:[T2_est91]])</f>
        <v>21200</v>
      </c>
      <c r="H34" s="7">
        <v>16420</v>
      </c>
      <c r="I34" s="7">
        <v>16080</v>
      </c>
      <c r="J34" s="7">
        <v>22420</v>
      </c>
      <c r="K34" s="7">
        <f>SUM(HousingProblemsTbl[[#This Row],[T7_est109]:[T7_est151]])</f>
        <v>54920</v>
      </c>
      <c r="L34" s="5">
        <f>HousingProblemsTbl[[#This Row],[Total Rental Units with Severe Housing Problems and Equal to or less than 80% HAMFI]]/HousingProblemsTbl[[#This Row],[Total Rental Units Equal to or less than 80% HAMFI]]</f>
        <v>0.38601602330662782</v>
      </c>
    </row>
    <row r="35" spans="1:12" x14ac:dyDescent="0.35">
      <c r="A35" t="s">
        <v>235</v>
      </c>
      <c r="B35">
        <v>13069</v>
      </c>
      <c r="C35" t="s">
        <v>72</v>
      </c>
      <c r="D35" s="7">
        <v>705</v>
      </c>
      <c r="E35" s="7">
        <v>180</v>
      </c>
      <c r="F35" s="7">
        <v>100</v>
      </c>
      <c r="G35" s="7">
        <f>SUM(HousingProblemsTbl[[#This Row],[T2_est77]:[T2_est91]])</f>
        <v>985</v>
      </c>
      <c r="H35" s="7">
        <v>1370</v>
      </c>
      <c r="I35" s="7">
        <v>930</v>
      </c>
      <c r="J35" s="7">
        <v>1265</v>
      </c>
      <c r="K35" s="7">
        <f>SUM(HousingProblemsTbl[[#This Row],[T7_est109]:[T7_est151]])</f>
        <v>3565</v>
      </c>
      <c r="L35" s="5">
        <f>HousingProblemsTbl[[#This Row],[Total Rental Units with Severe Housing Problems and Equal to or less than 80% HAMFI]]/HousingProblemsTbl[[#This Row],[Total Rental Units Equal to or less than 80% HAMFI]]</f>
        <v>0.27629733520336608</v>
      </c>
    </row>
    <row r="36" spans="1:12" x14ac:dyDescent="0.35">
      <c r="A36" t="s">
        <v>236</v>
      </c>
      <c r="B36">
        <v>13071</v>
      </c>
      <c r="C36" t="s">
        <v>73</v>
      </c>
      <c r="D36" s="7">
        <v>755</v>
      </c>
      <c r="E36" s="7">
        <v>485</v>
      </c>
      <c r="F36" s="7">
        <v>140</v>
      </c>
      <c r="G36" s="7">
        <f>SUM(HousingProblemsTbl[[#This Row],[T2_est77]:[T2_est91]])</f>
        <v>1380</v>
      </c>
      <c r="H36" s="7">
        <v>1540</v>
      </c>
      <c r="I36" s="7">
        <v>1205</v>
      </c>
      <c r="J36" s="7">
        <v>1520</v>
      </c>
      <c r="K36" s="7">
        <f>SUM(HousingProblemsTbl[[#This Row],[T7_est109]:[T7_est151]])</f>
        <v>4265</v>
      </c>
      <c r="L36" s="5">
        <f>HousingProblemsTbl[[#This Row],[Total Rental Units with Severe Housing Problems and Equal to or less than 80% HAMFI]]/HousingProblemsTbl[[#This Row],[Total Rental Units Equal to or less than 80% HAMFI]]</f>
        <v>0.32356389214536929</v>
      </c>
    </row>
    <row r="37" spans="1:12" x14ac:dyDescent="0.35">
      <c r="A37" t="s">
        <v>237</v>
      </c>
      <c r="B37">
        <v>13073</v>
      </c>
      <c r="C37" t="s">
        <v>74</v>
      </c>
      <c r="D37" s="7">
        <v>800</v>
      </c>
      <c r="E37" s="7">
        <v>555</v>
      </c>
      <c r="F37" s="7">
        <v>235</v>
      </c>
      <c r="G37" s="7">
        <f>SUM(HousingProblemsTbl[[#This Row],[T2_est77]:[T2_est91]])</f>
        <v>1590</v>
      </c>
      <c r="H37" s="7">
        <v>1050</v>
      </c>
      <c r="I37" s="7">
        <v>1160</v>
      </c>
      <c r="J37" s="7">
        <v>1625</v>
      </c>
      <c r="K37" s="7">
        <f>SUM(HousingProblemsTbl[[#This Row],[T7_est109]:[T7_est151]])</f>
        <v>3835</v>
      </c>
      <c r="L37" s="5">
        <f>HousingProblemsTbl[[#This Row],[Total Rental Units with Severe Housing Problems and Equal to or less than 80% HAMFI]]/HousingProblemsTbl[[#This Row],[Total Rental Units Equal to or less than 80% HAMFI]]</f>
        <v>0.41460234680573665</v>
      </c>
    </row>
    <row r="38" spans="1:12" x14ac:dyDescent="0.35">
      <c r="A38" t="s">
        <v>238</v>
      </c>
      <c r="B38">
        <v>13075</v>
      </c>
      <c r="C38" t="s">
        <v>75</v>
      </c>
      <c r="D38" s="7">
        <v>265</v>
      </c>
      <c r="E38" s="7">
        <v>75</v>
      </c>
      <c r="F38" s="7">
        <v>105</v>
      </c>
      <c r="G38" s="7">
        <f>SUM(HousingProblemsTbl[[#This Row],[T2_est77]:[T2_est91]])</f>
        <v>445</v>
      </c>
      <c r="H38" s="7">
        <v>520</v>
      </c>
      <c r="I38" s="7">
        <v>315</v>
      </c>
      <c r="J38" s="7">
        <v>460</v>
      </c>
      <c r="K38" s="7">
        <f>SUM(HousingProblemsTbl[[#This Row],[T7_est109]:[T7_est151]])</f>
        <v>1295</v>
      </c>
      <c r="L38" s="5">
        <f>HousingProblemsTbl[[#This Row],[Total Rental Units with Severe Housing Problems and Equal to or less than 80% HAMFI]]/HousingProblemsTbl[[#This Row],[Total Rental Units Equal to or less than 80% HAMFI]]</f>
        <v>0.34362934362934361</v>
      </c>
    </row>
    <row r="39" spans="1:12" x14ac:dyDescent="0.35">
      <c r="A39" t="s">
        <v>239</v>
      </c>
      <c r="B39">
        <v>13077</v>
      </c>
      <c r="C39" t="s">
        <v>76</v>
      </c>
      <c r="D39" s="7">
        <v>2340</v>
      </c>
      <c r="E39" s="7">
        <v>565</v>
      </c>
      <c r="F39" s="7">
        <v>170</v>
      </c>
      <c r="G39" s="7">
        <f>SUM(HousingProblemsTbl[[#This Row],[T2_est77]:[T2_est91]])</f>
        <v>3075</v>
      </c>
      <c r="H39" s="7">
        <v>3405</v>
      </c>
      <c r="I39" s="7">
        <v>2750</v>
      </c>
      <c r="J39" s="7">
        <v>2750</v>
      </c>
      <c r="K39" s="7">
        <f>SUM(HousingProblemsTbl[[#This Row],[T7_est109]:[T7_est151]])</f>
        <v>8905</v>
      </c>
      <c r="L39" s="5">
        <f>HousingProblemsTbl[[#This Row],[Total Rental Units with Severe Housing Problems and Equal to or less than 80% HAMFI]]/HousingProblemsTbl[[#This Row],[Total Rental Units Equal to or less than 80% HAMFI]]</f>
        <v>0.34531162268388543</v>
      </c>
    </row>
    <row r="40" spans="1:12" x14ac:dyDescent="0.35">
      <c r="A40" t="s">
        <v>240</v>
      </c>
      <c r="B40">
        <v>13079</v>
      </c>
      <c r="C40" t="s">
        <v>77</v>
      </c>
      <c r="D40" s="7">
        <v>90</v>
      </c>
      <c r="E40" s="7">
        <v>35</v>
      </c>
      <c r="F40" s="7">
        <v>4</v>
      </c>
      <c r="G40" s="7">
        <f>SUM(HousingProblemsTbl[[#This Row],[T2_est77]:[T2_est91]])</f>
        <v>129</v>
      </c>
      <c r="H40" s="7">
        <v>240</v>
      </c>
      <c r="I40" s="7">
        <v>100</v>
      </c>
      <c r="J40" s="7">
        <v>230</v>
      </c>
      <c r="K40" s="7">
        <f>SUM(HousingProblemsTbl[[#This Row],[T7_est109]:[T7_est151]])</f>
        <v>570</v>
      </c>
      <c r="L40" s="5">
        <f>HousingProblemsTbl[[#This Row],[Total Rental Units with Severe Housing Problems and Equal to or less than 80% HAMFI]]/HousingProblemsTbl[[#This Row],[Total Rental Units Equal to or less than 80% HAMFI]]</f>
        <v>0.22631578947368422</v>
      </c>
    </row>
    <row r="41" spans="1:12" x14ac:dyDescent="0.35">
      <c r="A41" t="s">
        <v>241</v>
      </c>
      <c r="B41">
        <v>13081</v>
      </c>
      <c r="C41" t="s">
        <v>78</v>
      </c>
      <c r="D41" s="7">
        <v>695</v>
      </c>
      <c r="E41" s="7">
        <v>370</v>
      </c>
      <c r="F41" s="7">
        <v>70</v>
      </c>
      <c r="G41" s="7">
        <f>SUM(HousingProblemsTbl[[#This Row],[T2_est77]:[T2_est91]])</f>
        <v>1135</v>
      </c>
      <c r="H41" s="7">
        <v>1470</v>
      </c>
      <c r="I41" s="7">
        <v>965</v>
      </c>
      <c r="J41" s="7">
        <v>555</v>
      </c>
      <c r="K41" s="7">
        <f>SUM(HousingProblemsTbl[[#This Row],[T7_est109]:[T7_est151]])</f>
        <v>2990</v>
      </c>
      <c r="L41" s="5">
        <f>HousingProblemsTbl[[#This Row],[Total Rental Units with Severe Housing Problems and Equal to or less than 80% HAMFI]]/HousingProblemsTbl[[#This Row],[Total Rental Units Equal to or less than 80% HAMFI]]</f>
        <v>0.37959866220735788</v>
      </c>
    </row>
    <row r="42" spans="1:12" x14ac:dyDescent="0.35">
      <c r="A42" t="s">
        <v>242</v>
      </c>
      <c r="B42">
        <v>13083</v>
      </c>
      <c r="C42" t="s">
        <v>79</v>
      </c>
      <c r="D42" s="7">
        <v>165</v>
      </c>
      <c r="E42" s="7">
        <v>80</v>
      </c>
      <c r="F42" s="7">
        <v>25</v>
      </c>
      <c r="G42" s="7">
        <f>SUM(HousingProblemsTbl[[#This Row],[T2_est77]:[T2_est91]])</f>
        <v>270</v>
      </c>
      <c r="H42" s="7">
        <v>270</v>
      </c>
      <c r="I42" s="7">
        <v>290</v>
      </c>
      <c r="J42" s="7">
        <v>520</v>
      </c>
      <c r="K42" s="7">
        <f>SUM(HousingProblemsTbl[[#This Row],[T7_est109]:[T7_est151]])</f>
        <v>1080</v>
      </c>
      <c r="L42" s="5">
        <f>HousingProblemsTbl[[#This Row],[Total Rental Units with Severe Housing Problems and Equal to or less than 80% HAMFI]]/HousingProblemsTbl[[#This Row],[Total Rental Units Equal to or less than 80% HAMFI]]</f>
        <v>0.25</v>
      </c>
    </row>
    <row r="43" spans="1:12" x14ac:dyDescent="0.35">
      <c r="A43" t="s">
        <v>243</v>
      </c>
      <c r="B43">
        <v>13085</v>
      </c>
      <c r="C43" t="s">
        <v>80</v>
      </c>
      <c r="D43" s="7">
        <v>250</v>
      </c>
      <c r="E43" s="7">
        <v>50</v>
      </c>
      <c r="F43" s="7">
        <v>10</v>
      </c>
      <c r="G43" s="7">
        <f>SUM(HousingProblemsTbl[[#This Row],[T2_est77]:[T2_est91]])</f>
        <v>310</v>
      </c>
      <c r="H43" s="7">
        <v>380</v>
      </c>
      <c r="I43" s="7">
        <v>325</v>
      </c>
      <c r="J43" s="7">
        <v>480</v>
      </c>
      <c r="K43" s="7">
        <f>SUM(HousingProblemsTbl[[#This Row],[T7_est109]:[T7_est151]])</f>
        <v>1185</v>
      </c>
      <c r="L43" s="5">
        <f>HousingProblemsTbl[[#This Row],[Total Rental Units with Severe Housing Problems and Equal to or less than 80% HAMFI]]/HousingProblemsTbl[[#This Row],[Total Rental Units Equal to or less than 80% HAMFI]]</f>
        <v>0.26160337552742619</v>
      </c>
    </row>
    <row r="44" spans="1:12" x14ac:dyDescent="0.35">
      <c r="A44" t="s">
        <v>244</v>
      </c>
      <c r="B44">
        <v>13087</v>
      </c>
      <c r="C44" t="s">
        <v>81</v>
      </c>
      <c r="D44" s="7">
        <v>585</v>
      </c>
      <c r="E44" s="7">
        <v>295</v>
      </c>
      <c r="F44" s="7">
        <v>230</v>
      </c>
      <c r="G44" s="7">
        <f>SUM(HousingProblemsTbl[[#This Row],[T2_est77]:[T2_est91]])</f>
        <v>1110</v>
      </c>
      <c r="H44" s="7">
        <v>1140</v>
      </c>
      <c r="I44" s="7">
        <v>585</v>
      </c>
      <c r="J44" s="7">
        <v>820</v>
      </c>
      <c r="K44" s="7">
        <f>SUM(HousingProblemsTbl[[#This Row],[T7_est109]:[T7_est151]])</f>
        <v>2545</v>
      </c>
      <c r="L44" s="5">
        <f>HousingProblemsTbl[[#This Row],[Total Rental Units with Severe Housing Problems and Equal to or less than 80% HAMFI]]/HousingProblemsTbl[[#This Row],[Total Rental Units Equal to or less than 80% HAMFI]]</f>
        <v>0.43614931237721022</v>
      </c>
    </row>
    <row r="45" spans="1:12" x14ac:dyDescent="0.35">
      <c r="A45" t="s">
        <v>245</v>
      </c>
      <c r="B45">
        <v>13089</v>
      </c>
      <c r="C45" t="s">
        <v>82</v>
      </c>
      <c r="D45" s="7">
        <v>20525</v>
      </c>
      <c r="E45" s="7">
        <v>8650</v>
      </c>
      <c r="F45" s="7">
        <v>3160</v>
      </c>
      <c r="G45" s="7">
        <f>SUM(HousingProblemsTbl[[#This Row],[T2_est77]:[T2_est91]])</f>
        <v>32335</v>
      </c>
      <c r="H45" s="7">
        <v>29040</v>
      </c>
      <c r="I45" s="7">
        <v>23120</v>
      </c>
      <c r="J45" s="7">
        <v>29050</v>
      </c>
      <c r="K45" s="7">
        <f>SUM(HousingProblemsTbl[[#This Row],[T7_est109]:[T7_est151]])</f>
        <v>81210</v>
      </c>
      <c r="L45" s="5">
        <f>HousingProblemsTbl[[#This Row],[Total Rental Units with Severe Housing Problems and Equal to or less than 80% HAMFI]]/HousingProblemsTbl[[#This Row],[Total Rental Units Equal to or less than 80% HAMFI]]</f>
        <v>0.39816525058490332</v>
      </c>
    </row>
    <row r="46" spans="1:12" x14ac:dyDescent="0.35">
      <c r="A46" t="s">
        <v>246</v>
      </c>
      <c r="B46">
        <v>13091</v>
      </c>
      <c r="C46" t="s">
        <v>83</v>
      </c>
      <c r="D46" s="7">
        <v>290</v>
      </c>
      <c r="E46" s="7">
        <v>75</v>
      </c>
      <c r="F46" s="7">
        <v>10</v>
      </c>
      <c r="G46" s="7">
        <f>SUM(HousingProblemsTbl[[#This Row],[T2_est77]:[T2_est91]])</f>
        <v>375</v>
      </c>
      <c r="H46" s="7">
        <v>665</v>
      </c>
      <c r="I46" s="7">
        <v>515</v>
      </c>
      <c r="J46" s="7">
        <v>470</v>
      </c>
      <c r="K46" s="7">
        <f>SUM(HousingProblemsTbl[[#This Row],[T7_est109]:[T7_est151]])</f>
        <v>1650</v>
      </c>
      <c r="L46" s="5">
        <f>HousingProblemsTbl[[#This Row],[Total Rental Units with Severe Housing Problems and Equal to or less than 80% HAMFI]]/HousingProblemsTbl[[#This Row],[Total Rental Units Equal to or less than 80% HAMFI]]</f>
        <v>0.22727272727272727</v>
      </c>
    </row>
    <row r="47" spans="1:12" x14ac:dyDescent="0.35">
      <c r="A47" t="s">
        <v>247</v>
      </c>
      <c r="B47">
        <v>13093</v>
      </c>
      <c r="C47" t="s">
        <v>84</v>
      </c>
      <c r="D47" s="7">
        <v>220</v>
      </c>
      <c r="E47" s="7">
        <v>20</v>
      </c>
      <c r="F47" s="7">
        <v>65</v>
      </c>
      <c r="G47" s="7">
        <f>SUM(HousingProblemsTbl[[#This Row],[T2_est77]:[T2_est91]])</f>
        <v>305</v>
      </c>
      <c r="H47" s="7">
        <v>405</v>
      </c>
      <c r="I47" s="7">
        <v>400</v>
      </c>
      <c r="J47" s="7">
        <v>340</v>
      </c>
      <c r="K47" s="7">
        <f>SUM(HousingProblemsTbl[[#This Row],[T7_est109]:[T7_est151]])</f>
        <v>1145</v>
      </c>
      <c r="L47" s="5">
        <f>HousingProblemsTbl[[#This Row],[Total Rental Units with Severe Housing Problems and Equal to or less than 80% HAMFI]]/HousingProblemsTbl[[#This Row],[Total Rental Units Equal to or less than 80% HAMFI]]</f>
        <v>0.26637554585152839</v>
      </c>
    </row>
    <row r="48" spans="1:12" x14ac:dyDescent="0.35">
      <c r="A48" t="s">
        <v>248</v>
      </c>
      <c r="B48">
        <v>13095</v>
      </c>
      <c r="C48" t="s">
        <v>85</v>
      </c>
      <c r="D48" s="7">
        <v>3485</v>
      </c>
      <c r="E48" s="7">
        <v>1455</v>
      </c>
      <c r="F48" s="7">
        <v>390</v>
      </c>
      <c r="G48" s="7">
        <f>SUM(HousingProblemsTbl[[#This Row],[T2_est77]:[T2_est91]])</f>
        <v>5330</v>
      </c>
      <c r="H48" s="7">
        <v>4915</v>
      </c>
      <c r="I48" s="7">
        <v>3190</v>
      </c>
      <c r="J48" s="7">
        <v>3745</v>
      </c>
      <c r="K48" s="7">
        <f>SUM(HousingProblemsTbl[[#This Row],[T7_est109]:[T7_est151]])</f>
        <v>11850</v>
      </c>
      <c r="L48" s="5">
        <f>HousingProblemsTbl[[#This Row],[Total Rental Units with Severe Housing Problems and Equal to or less than 80% HAMFI]]/HousingProblemsTbl[[#This Row],[Total Rental Units Equal to or less than 80% HAMFI]]</f>
        <v>0.44978902953586497</v>
      </c>
    </row>
    <row r="49" spans="1:12" x14ac:dyDescent="0.35">
      <c r="A49" t="s">
        <v>249</v>
      </c>
      <c r="B49">
        <v>13097</v>
      </c>
      <c r="C49" t="s">
        <v>86</v>
      </c>
      <c r="D49" s="7">
        <v>2475</v>
      </c>
      <c r="E49" s="7">
        <v>1090</v>
      </c>
      <c r="F49" s="7">
        <v>400</v>
      </c>
      <c r="G49" s="7">
        <f>SUM(HousingProblemsTbl[[#This Row],[T2_est77]:[T2_est91]])</f>
        <v>3965</v>
      </c>
      <c r="H49" s="7">
        <v>3570</v>
      </c>
      <c r="I49" s="7">
        <v>3410</v>
      </c>
      <c r="J49" s="7">
        <v>4330</v>
      </c>
      <c r="K49" s="7">
        <f>SUM(HousingProblemsTbl[[#This Row],[T7_est109]:[T7_est151]])</f>
        <v>11310</v>
      </c>
      <c r="L49" s="5">
        <f>HousingProblemsTbl[[#This Row],[Total Rental Units with Severe Housing Problems and Equal to or less than 80% HAMFI]]/HousingProblemsTbl[[#This Row],[Total Rental Units Equal to or less than 80% HAMFI]]</f>
        <v>0.35057471264367818</v>
      </c>
    </row>
    <row r="50" spans="1:12" x14ac:dyDescent="0.35">
      <c r="A50" t="s">
        <v>250</v>
      </c>
      <c r="B50">
        <v>13099</v>
      </c>
      <c r="C50" t="s">
        <v>87</v>
      </c>
      <c r="D50" s="7">
        <v>150</v>
      </c>
      <c r="E50" s="7">
        <v>240</v>
      </c>
      <c r="F50" s="7">
        <v>65</v>
      </c>
      <c r="G50" s="7">
        <f>SUM(HousingProblemsTbl[[#This Row],[T2_est77]:[T2_est91]])</f>
        <v>455</v>
      </c>
      <c r="H50" s="7">
        <v>405</v>
      </c>
      <c r="I50" s="7">
        <v>435</v>
      </c>
      <c r="J50" s="7">
        <v>250</v>
      </c>
      <c r="K50" s="7">
        <f>SUM(HousingProblemsTbl[[#This Row],[T7_est109]:[T7_est151]])</f>
        <v>1090</v>
      </c>
      <c r="L50" s="5">
        <f>HousingProblemsTbl[[#This Row],[Total Rental Units with Severe Housing Problems and Equal to or less than 80% HAMFI]]/HousingProblemsTbl[[#This Row],[Total Rental Units Equal to or less than 80% HAMFI]]</f>
        <v>0.41743119266055045</v>
      </c>
    </row>
    <row r="51" spans="1:12" x14ac:dyDescent="0.35">
      <c r="A51" t="s">
        <v>251</v>
      </c>
      <c r="B51">
        <v>13101</v>
      </c>
      <c r="C51" t="s">
        <v>88</v>
      </c>
      <c r="D51" s="7">
        <v>75</v>
      </c>
      <c r="E51" s="7">
        <v>20</v>
      </c>
      <c r="F51" s="7">
        <v>0</v>
      </c>
      <c r="G51" s="7">
        <f>SUM(HousingProblemsTbl[[#This Row],[T2_est77]:[T2_est91]])</f>
        <v>95</v>
      </c>
      <c r="H51" s="7">
        <v>180</v>
      </c>
      <c r="I51" s="7">
        <v>75</v>
      </c>
      <c r="J51" s="7">
        <v>80</v>
      </c>
      <c r="K51" s="7">
        <f>SUM(HousingProblemsTbl[[#This Row],[T7_est109]:[T7_est151]])</f>
        <v>335</v>
      </c>
      <c r="L51" s="5">
        <f>HousingProblemsTbl[[#This Row],[Total Rental Units with Severe Housing Problems and Equal to or less than 80% HAMFI]]/HousingProblemsTbl[[#This Row],[Total Rental Units Equal to or less than 80% HAMFI]]</f>
        <v>0.28358208955223879</v>
      </c>
    </row>
    <row r="52" spans="1:12" x14ac:dyDescent="0.35">
      <c r="A52" t="s">
        <v>252</v>
      </c>
      <c r="B52">
        <v>13103</v>
      </c>
      <c r="C52" t="s">
        <v>89</v>
      </c>
      <c r="D52" s="7">
        <v>580</v>
      </c>
      <c r="E52" s="7">
        <v>195</v>
      </c>
      <c r="F52" s="7">
        <v>40</v>
      </c>
      <c r="G52" s="7">
        <f>SUM(HousingProblemsTbl[[#This Row],[T2_est77]:[T2_est91]])</f>
        <v>815</v>
      </c>
      <c r="H52" s="7">
        <v>930</v>
      </c>
      <c r="I52" s="7">
        <v>875</v>
      </c>
      <c r="J52" s="7">
        <v>1165</v>
      </c>
      <c r="K52" s="7">
        <f>SUM(HousingProblemsTbl[[#This Row],[T7_est109]:[T7_est151]])</f>
        <v>2970</v>
      </c>
      <c r="L52" s="5">
        <f>HousingProblemsTbl[[#This Row],[Total Rental Units with Severe Housing Problems and Equal to or less than 80% HAMFI]]/HousingProblemsTbl[[#This Row],[Total Rental Units Equal to or less than 80% HAMFI]]</f>
        <v>0.27441077441077444</v>
      </c>
    </row>
    <row r="53" spans="1:12" x14ac:dyDescent="0.35">
      <c r="A53" t="s">
        <v>253</v>
      </c>
      <c r="B53">
        <v>13105</v>
      </c>
      <c r="C53" t="s">
        <v>90</v>
      </c>
      <c r="D53" s="7">
        <v>320</v>
      </c>
      <c r="E53" s="7">
        <v>140</v>
      </c>
      <c r="F53" s="7">
        <v>40</v>
      </c>
      <c r="G53" s="7">
        <f>SUM(HousingProblemsTbl[[#This Row],[T2_est77]:[T2_est91]])</f>
        <v>500</v>
      </c>
      <c r="H53" s="7">
        <v>635</v>
      </c>
      <c r="I53" s="7">
        <v>470</v>
      </c>
      <c r="J53" s="7">
        <v>360</v>
      </c>
      <c r="K53" s="7">
        <f>SUM(HousingProblemsTbl[[#This Row],[T7_est109]:[T7_est151]])</f>
        <v>1465</v>
      </c>
      <c r="L53" s="5">
        <f>HousingProblemsTbl[[#This Row],[Total Rental Units with Severe Housing Problems and Equal to or less than 80% HAMFI]]/HousingProblemsTbl[[#This Row],[Total Rental Units Equal to or less than 80% HAMFI]]</f>
        <v>0.34129692832764508</v>
      </c>
    </row>
    <row r="54" spans="1:12" x14ac:dyDescent="0.35">
      <c r="A54" t="s">
        <v>254</v>
      </c>
      <c r="B54">
        <v>13107</v>
      </c>
      <c r="C54" t="s">
        <v>91</v>
      </c>
      <c r="D54" s="7">
        <v>505</v>
      </c>
      <c r="E54" s="7">
        <v>80</v>
      </c>
      <c r="F54" s="7">
        <v>30</v>
      </c>
      <c r="G54" s="7">
        <f>SUM(HousingProblemsTbl[[#This Row],[T2_est77]:[T2_est91]])</f>
        <v>615</v>
      </c>
      <c r="H54" s="7">
        <v>1020</v>
      </c>
      <c r="I54" s="7">
        <v>385</v>
      </c>
      <c r="J54" s="7">
        <v>705</v>
      </c>
      <c r="K54" s="7">
        <f>SUM(HousingProblemsTbl[[#This Row],[T7_est109]:[T7_est151]])</f>
        <v>2110</v>
      </c>
      <c r="L54" s="5">
        <f>HousingProblemsTbl[[#This Row],[Total Rental Units with Severe Housing Problems and Equal to or less than 80% HAMFI]]/HousingProblemsTbl[[#This Row],[Total Rental Units Equal to or less than 80% HAMFI]]</f>
        <v>0.29146919431279622</v>
      </c>
    </row>
    <row r="55" spans="1:12" x14ac:dyDescent="0.35">
      <c r="A55" t="s">
        <v>255</v>
      </c>
      <c r="B55">
        <v>13109</v>
      </c>
      <c r="C55" t="s">
        <v>92</v>
      </c>
      <c r="D55" s="7">
        <v>250</v>
      </c>
      <c r="E55" s="7">
        <v>135</v>
      </c>
      <c r="F55" s="7">
        <v>4</v>
      </c>
      <c r="G55" s="7">
        <f>SUM(HousingProblemsTbl[[#This Row],[T2_est77]:[T2_est91]])</f>
        <v>389</v>
      </c>
      <c r="H55" s="7">
        <v>340</v>
      </c>
      <c r="I55" s="7">
        <v>250</v>
      </c>
      <c r="J55" s="7">
        <v>255</v>
      </c>
      <c r="K55" s="7">
        <f>SUM(HousingProblemsTbl[[#This Row],[T7_est109]:[T7_est151]])</f>
        <v>845</v>
      </c>
      <c r="L55" s="5">
        <f>HousingProblemsTbl[[#This Row],[Total Rental Units with Severe Housing Problems and Equal to or less than 80% HAMFI]]/HousingProblemsTbl[[#This Row],[Total Rental Units Equal to or less than 80% HAMFI]]</f>
        <v>0.46035502958579883</v>
      </c>
    </row>
    <row r="56" spans="1:12" x14ac:dyDescent="0.35">
      <c r="A56" t="s">
        <v>256</v>
      </c>
      <c r="B56">
        <v>13111</v>
      </c>
      <c r="C56" t="s">
        <v>93</v>
      </c>
      <c r="D56" s="7">
        <v>155</v>
      </c>
      <c r="E56" s="7">
        <v>65</v>
      </c>
      <c r="F56" s="7">
        <v>0</v>
      </c>
      <c r="G56" s="7">
        <f>SUM(HousingProblemsTbl[[#This Row],[T2_est77]:[T2_est91]])</f>
        <v>220</v>
      </c>
      <c r="H56" s="7">
        <v>445</v>
      </c>
      <c r="I56" s="7">
        <v>325</v>
      </c>
      <c r="J56" s="7">
        <v>375</v>
      </c>
      <c r="K56" s="7">
        <f>SUM(HousingProblemsTbl[[#This Row],[T7_est109]:[T7_est151]])</f>
        <v>1145</v>
      </c>
      <c r="L56" s="5">
        <f>HousingProblemsTbl[[#This Row],[Total Rental Units with Severe Housing Problems and Equal to or less than 80% HAMFI]]/HousingProblemsTbl[[#This Row],[Total Rental Units Equal to or less than 80% HAMFI]]</f>
        <v>0.19213973799126638</v>
      </c>
    </row>
    <row r="57" spans="1:12" x14ac:dyDescent="0.35">
      <c r="A57" t="s">
        <v>257</v>
      </c>
      <c r="B57">
        <v>13113</v>
      </c>
      <c r="C57" t="s">
        <v>94</v>
      </c>
      <c r="D57" s="7">
        <v>955</v>
      </c>
      <c r="E57" s="7">
        <v>405</v>
      </c>
      <c r="F57" s="7">
        <v>265</v>
      </c>
      <c r="G57" s="7">
        <f>SUM(HousingProblemsTbl[[#This Row],[T2_est77]:[T2_est91]])</f>
        <v>1625</v>
      </c>
      <c r="H57" s="7">
        <v>1175</v>
      </c>
      <c r="I57" s="7">
        <v>945</v>
      </c>
      <c r="J57" s="7">
        <v>1495</v>
      </c>
      <c r="K57" s="7">
        <f>SUM(HousingProblemsTbl[[#This Row],[T7_est109]:[T7_est151]])</f>
        <v>3615</v>
      </c>
      <c r="L57" s="5">
        <f>HousingProblemsTbl[[#This Row],[Total Rental Units with Severe Housing Problems and Equal to or less than 80% HAMFI]]/HousingProblemsTbl[[#This Row],[Total Rental Units Equal to or less than 80% HAMFI]]</f>
        <v>0.44951590594744123</v>
      </c>
    </row>
    <row r="58" spans="1:12" x14ac:dyDescent="0.35">
      <c r="A58" t="s">
        <v>258</v>
      </c>
      <c r="B58">
        <v>13115</v>
      </c>
      <c r="C58" t="s">
        <v>95</v>
      </c>
      <c r="D58" s="7">
        <v>1720</v>
      </c>
      <c r="E58" s="7">
        <v>930</v>
      </c>
      <c r="F58" s="7">
        <v>240</v>
      </c>
      <c r="G58" s="7">
        <f>SUM(HousingProblemsTbl[[#This Row],[T2_est77]:[T2_est91]])</f>
        <v>2890</v>
      </c>
      <c r="H58" s="7">
        <v>2980</v>
      </c>
      <c r="I58" s="7">
        <v>2575</v>
      </c>
      <c r="J58" s="7">
        <v>3150</v>
      </c>
      <c r="K58" s="7">
        <f>SUM(HousingProblemsTbl[[#This Row],[T7_est109]:[T7_est151]])</f>
        <v>8705</v>
      </c>
      <c r="L58" s="5">
        <f>HousingProblemsTbl[[#This Row],[Total Rental Units with Severe Housing Problems and Equal to or less than 80% HAMFI]]/HousingProblemsTbl[[#This Row],[Total Rental Units Equal to or less than 80% HAMFI]]</f>
        <v>0.33199310740953475</v>
      </c>
    </row>
    <row r="59" spans="1:12" x14ac:dyDescent="0.35">
      <c r="A59" t="s">
        <v>259</v>
      </c>
      <c r="B59">
        <v>13117</v>
      </c>
      <c r="C59" t="s">
        <v>96</v>
      </c>
      <c r="D59" s="7">
        <v>1460</v>
      </c>
      <c r="E59" s="7">
        <v>590</v>
      </c>
      <c r="F59" s="7">
        <v>420</v>
      </c>
      <c r="G59" s="7">
        <f>SUM(HousingProblemsTbl[[#This Row],[T2_est77]:[T2_est91]])</f>
        <v>2470</v>
      </c>
      <c r="H59" s="7">
        <v>2105</v>
      </c>
      <c r="I59" s="7">
        <v>1575</v>
      </c>
      <c r="J59" s="7">
        <v>2910</v>
      </c>
      <c r="K59" s="7">
        <f>SUM(HousingProblemsTbl[[#This Row],[T7_est109]:[T7_est151]])</f>
        <v>6590</v>
      </c>
      <c r="L59" s="5">
        <f>HousingProblemsTbl[[#This Row],[Total Rental Units with Severe Housing Problems and Equal to or less than 80% HAMFI]]/HousingProblemsTbl[[#This Row],[Total Rental Units Equal to or less than 80% HAMFI]]</f>
        <v>0.37481031866464337</v>
      </c>
    </row>
    <row r="60" spans="1:12" x14ac:dyDescent="0.35">
      <c r="A60" t="s">
        <v>260</v>
      </c>
      <c r="B60">
        <v>13119</v>
      </c>
      <c r="C60" t="s">
        <v>97</v>
      </c>
      <c r="D60" s="7">
        <v>420</v>
      </c>
      <c r="E60" s="7">
        <v>110</v>
      </c>
      <c r="F60" s="7">
        <v>15</v>
      </c>
      <c r="G60" s="7">
        <f>SUM(HousingProblemsTbl[[#This Row],[T2_est77]:[T2_est91]])</f>
        <v>545</v>
      </c>
      <c r="H60" s="7">
        <v>895</v>
      </c>
      <c r="I60" s="7">
        <v>490</v>
      </c>
      <c r="J60" s="7">
        <v>610</v>
      </c>
      <c r="K60" s="7">
        <f>SUM(HousingProblemsTbl[[#This Row],[T7_est109]:[T7_est151]])</f>
        <v>1995</v>
      </c>
      <c r="L60" s="5">
        <f>HousingProblemsTbl[[#This Row],[Total Rental Units with Severe Housing Problems and Equal to or less than 80% HAMFI]]/HousingProblemsTbl[[#This Row],[Total Rental Units Equal to or less than 80% HAMFI]]</f>
        <v>0.27318295739348369</v>
      </c>
    </row>
    <row r="61" spans="1:12" x14ac:dyDescent="0.35">
      <c r="A61" t="s">
        <v>261</v>
      </c>
      <c r="B61">
        <v>13121</v>
      </c>
      <c r="C61" t="s">
        <v>98</v>
      </c>
      <c r="D61" s="7">
        <v>30890</v>
      </c>
      <c r="E61" s="7">
        <v>12820</v>
      </c>
      <c r="F61" s="7">
        <v>4225</v>
      </c>
      <c r="G61" s="7">
        <f>SUM(HousingProblemsTbl[[#This Row],[T2_est77]:[T2_est91]])</f>
        <v>47935</v>
      </c>
      <c r="H61" s="7">
        <v>47590</v>
      </c>
      <c r="I61" s="7">
        <v>30945</v>
      </c>
      <c r="J61" s="7">
        <v>36720</v>
      </c>
      <c r="K61" s="7">
        <f>SUM(HousingProblemsTbl[[#This Row],[T7_est109]:[T7_est151]])</f>
        <v>115255</v>
      </c>
      <c r="L61" s="5">
        <f>HousingProblemsTbl[[#This Row],[Total Rental Units with Severe Housing Problems and Equal to or less than 80% HAMFI]]/HousingProblemsTbl[[#This Row],[Total Rental Units Equal to or less than 80% HAMFI]]</f>
        <v>0.41590386534206758</v>
      </c>
    </row>
    <row r="62" spans="1:12" x14ac:dyDescent="0.35">
      <c r="A62" t="s">
        <v>262</v>
      </c>
      <c r="B62">
        <v>13123</v>
      </c>
      <c r="C62" t="s">
        <v>99</v>
      </c>
      <c r="D62" s="7">
        <v>215</v>
      </c>
      <c r="E62" s="7">
        <v>225</v>
      </c>
      <c r="F62" s="7">
        <v>45</v>
      </c>
      <c r="G62" s="7">
        <f>SUM(HousingProblemsTbl[[#This Row],[T2_est77]:[T2_est91]])</f>
        <v>485</v>
      </c>
      <c r="H62" s="7">
        <v>550</v>
      </c>
      <c r="I62" s="7">
        <v>715</v>
      </c>
      <c r="J62" s="7">
        <v>690</v>
      </c>
      <c r="K62" s="7">
        <f>SUM(HousingProblemsTbl[[#This Row],[T7_est109]:[T7_est151]])</f>
        <v>1955</v>
      </c>
      <c r="L62" s="5">
        <f>HousingProblemsTbl[[#This Row],[Total Rental Units with Severe Housing Problems and Equal to or less than 80% HAMFI]]/HousingProblemsTbl[[#This Row],[Total Rental Units Equal to or less than 80% HAMFI]]</f>
        <v>0.24808184143222506</v>
      </c>
    </row>
    <row r="63" spans="1:12" x14ac:dyDescent="0.35">
      <c r="A63" t="s">
        <v>263</v>
      </c>
      <c r="B63">
        <v>13125</v>
      </c>
      <c r="C63" t="s">
        <v>100</v>
      </c>
      <c r="D63" s="7">
        <v>45</v>
      </c>
      <c r="E63" s="7">
        <v>10</v>
      </c>
      <c r="F63" s="7">
        <v>10</v>
      </c>
      <c r="G63" s="7">
        <f>SUM(HousingProblemsTbl[[#This Row],[T2_est77]:[T2_est91]])</f>
        <v>65</v>
      </c>
      <c r="H63" s="7">
        <v>80</v>
      </c>
      <c r="I63" s="7">
        <v>55</v>
      </c>
      <c r="J63" s="7">
        <v>40</v>
      </c>
      <c r="K63" s="7">
        <f>SUM(HousingProblemsTbl[[#This Row],[T7_est109]:[T7_est151]])</f>
        <v>175</v>
      </c>
      <c r="L63" s="5">
        <f>HousingProblemsTbl[[#This Row],[Total Rental Units with Severe Housing Problems and Equal to or less than 80% HAMFI]]/HousingProblemsTbl[[#This Row],[Total Rental Units Equal to or less than 80% HAMFI]]</f>
        <v>0.37142857142857144</v>
      </c>
    </row>
    <row r="64" spans="1:12" x14ac:dyDescent="0.35">
      <c r="A64" t="s">
        <v>264</v>
      </c>
      <c r="B64">
        <v>13127</v>
      </c>
      <c r="C64" t="s">
        <v>101</v>
      </c>
      <c r="D64" s="7">
        <v>1735</v>
      </c>
      <c r="E64" s="7">
        <v>1020</v>
      </c>
      <c r="F64" s="7">
        <v>220</v>
      </c>
      <c r="G64" s="7">
        <f>SUM(HousingProblemsTbl[[#This Row],[T2_est77]:[T2_est91]])</f>
        <v>2975</v>
      </c>
      <c r="H64" s="7">
        <v>2825</v>
      </c>
      <c r="I64" s="7">
        <v>2395</v>
      </c>
      <c r="J64" s="7">
        <v>2410</v>
      </c>
      <c r="K64" s="7">
        <f>SUM(HousingProblemsTbl[[#This Row],[T7_est109]:[T7_est151]])</f>
        <v>7630</v>
      </c>
      <c r="L64" s="5">
        <f>HousingProblemsTbl[[#This Row],[Total Rental Units with Severe Housing Problems and Equal to or less than 80% HAMFI]]/HousingProblemsTbl[[#This Row],[Total Rental Units Equal to or less than 80% HAMFI]]</f>
        <v>0.38990825688073394</v>
      </c>
    </row>
    <row r="65" spans="1:12" x14ac:dyDescent="0.35">
      <c r="A65" t="s">
        <v>265</v>
      </c>
      <c r="B65">
        <v>13129</v>
      </c>
      <c r="C65" t="s">
        <v>102</v>
      </c>
      <c r="D65" s="7">
        <v>705</v>
      </c>
      <c r="E65" s="7">
        <v>610</v>
      </c>
      <c r="F65" s="7">
        <v>250</v>
      </c>
      <c r="G65" s="7">
        <f>SUM(HousingProblemsTbl[[#This Row],[T2_est77]:[T2_est91]])</f>
        <v>1565</v>
      </c>
      <c r="H65" s="7">
        <v>1350</v>
      </c>
      <c r="I65" s="7">
        <v>1545</v>
      </c>
      <c r="J65" s="7">
        <v>1945</v>
      </c>
      <c r="K65" s="7">
        <f>SUM(HousingProblemsTbl[[#This Row],[T7_est109]:[T7_est151]])</f>
        <v>4840</v>
      </c>
      <c r="L65" s="5">
        <f>HousingProblemsTbl[[#This Row],[Total Rental Units with Severe Housing Problems and Equal to or less than 80% HAMFI]]/HousingProblemsTbl[[#This Row],[Total Rental Units Equal to or less than 80% HAMFI]]</f>
        <v>0.32334710743801653</v>
      </c>
    </row>
    <row r="66" spans="1:12" x14ac:dyDescent="0.35">
      <c r="A66" t="s">
        <v>266</v>
      </c>
      <c r="B66">
        <v>13131</v>
      </c>
      <c r="C66" t="s">
        <v>103</v>
      </c>
      <c r="D66" s="7">
        <v>430</v>
      </c>
      <c r="E66" s="7">
        <v>370</v>
      </c>
      <c r="F66" s="7">
        <v>75</v>
      </c>
      <c r="G66" s="7">
        <f>SUM(HousingProblemsTbl[[#This Row],[T2_est77]:[T2_est91]])</f>
        <v>875</v>
      </c>
      <c r="H66" s="7">
        <v>835</v>
      </c>
      <c r="I66" s="7">
        <v>805</v>
      </c>
      <c r="J66" s="7">
        <v>660</v>
      </c>
      <c r="K66" s="7">
        <f>SUM(HousingProblemsTbl[[#This Row],[T7_est109]:[T7_est151]])</f>
        <v>2300</v>
      </c>
      <c r="L66" s="5">
        <f>HousingProblemsTbl[[#This Row],[Total Rental Units with Severe Housing Problems and Equal to or less than 80% HAMFI]]/HousingProblemsTbl[[#This Row],[Total Rental Units Equal to or less than 80% HAMFI]]</f>
        <v>0.38043478260869568</v>
      </c>
    </row>
    <row r="67" spans="1:12" x14ac:dyDescent="0.35">
      <c r="A67" t="s">
        <v>267</v>
      </c>
      <c r="B67">
        <v>13133</v>
      </c>
      <c r="C67" t="s">
        <v>104</v>
      </c>
      <c r="D67" s="7">
        <v>300</v>
      </c>
      <c r="E67" s="7">
        <v>90</v>
      </c>
      <c r="F67" s="7">
        <v>15</v>
      </c>
      <c r="G67" s="7">
        <f>SUM(HousingProblemsTbl[[#This Row],[T2_est77]:[T2_est91]])</f>
        <v>405</v>
      </c>
      <c r="H67" s="7">
        <v>500</v>
      </c>
      <c r="I67" s="7">
        <v>330</v>
      </c>
      <c r="J67" s="7">
        <v>340</v>
      </c>
      <c r="K67" s="7">
        <f>SUM(HousingProblemsTbl[[#This Row],[T7_est109]:[T7_est151]])</f>
        <v>1170</v>
      </c>
      <c r="L67" s="5">
        <f>HousingProblemsTbl[[#This Row],[Total Rental Units with Severe Housing Problems and Equal to or less than 80% HAMFI]]/HousingProblemsTbl[[#This Row],[Total Rental Units Equal to or less than 80% HAMFI]]</f>
        <v>0.34615384615384615</v>
      </c>
    </row>
    <row r="68" spans="1:12" x14ac:dyDescent="0.35">
      <c r="A68" t="s">
        <v>268</v>
      </c>
      <c r="B68">
        <v>13135</v>
      </c>
      <c r="C68" t="s">
        <v>105</v>
      </c>
      <c r="D68" s="7">
        <v>13885</v>
      </c>
      <c r="E68" s="7">
        <v>9455</v>
      </c>
      <c r="F68" s="7">
        <v>2705</v>
      </c>
      <c r="G68" s="7">
        <f>SUM(HousingProblemsTbl[[#This Row],[T2_est77]:[T2_est91]])</f>
        <v>26045</v>
      </c>
      <c r="H68" s="7">
        <v>17350</v>
      </c>
      <c r="I68" s="7">
        <v>19350</v>
      </c>
      <c r="J68" s="7">
        <v>24730</v>
      </c>
      <c r="K68" s="7">
        <f>SUM(HousingProblemsTbl[[#This Row],[T7_est109]:[T7_est151]])</f>
        <v>61430</v>
      </c>
      <c r="L68" s="5">
        <f>HousingProblemsTbl[[#This Row],[Total Rental Units with Severe Housing Problems and Equal to or less than 80% HAMFI]]/HousingProblemsTbl[[#This Row],[Total Rental Units Equal to or less than 80% HAMFI]]</f>
        <v>0.42397851212762494</v>
      </c>
    </row>
    <row r="69" spans="1:12" x14ac:dyDescent="0.35">
      <c r="A69" t="s">
        <v>269</v>
      </c>
      <c r="B69">
        <v>13137</v>
      </c>
      <c r="C69" t="s">
        <v>106</v>
      </c>
      <c r="D69" s="7">
        <v>410</v>
      </c>
      <c r="E69" s="7">
        <v>140</v>
      </c>
      <c r="F69" s="7">
        <v>75</v>
      </c>
      <c r="G69" s="7">
        <f>SUM(HousingProblemsTbl[[#This Row],[T2_est77]:[T2_est91]])</f>
        <v>625</v>
      </c>
      <c r="H69" s="7">
        <v>680</v>
      </c>
      <c r="I69" s="7">
        <v>555</v>
      </c>
      <c r="J69" s="7">
        <v>605</v>
      </c>
      <c r="K69" s="7">
        <f>SUM(HousingProblemsTbl[[#This Row],[T7_est109]:[T7_est151]])</f>
        <v>1840</v>
      </c>
      <c r="L69" s="5">
        <f>HousingProblemsTbl[[#This Row],[Total Rental Units with Severe Housing Problems and Equal to or less than 80% HAMFI]]/HousingProblemsTbl[[#This Row],[Total Rental Units Equal to or less than 80% HAMFI]]</f>
        <v>0.33967391304347827</v>
      </c>
    </row>
    <row r="70" spans="1:12" x14ac:dyDescent="0.35">
      <c r="A70" t="s">
        <v>270</v>
      </c>
      <c r="B70">
        <v>13139</v>
      </c>
      <c r="C70" t="s">
        <v>107</v>
      </c>
      <c r="D70" s="7">
        <v>3200</v>
      </c>
      <c r="E70" s="7">
        <v>1395</v>
      </c>
      <c r="F70" s="7">
        <v>540</v>
      </c>
      <c r="G70" s="7">
        <f>SUM(HousingProblemsTbl[[#This Row],[T2_est77]:[T2_est91]])</f>
        <v>5135</v>
      </c>
      <c r="H70" s="7">
        <v>4225</v>
      </c>
      <c r="I70" s="7">
        <v>3435</v>
      </c>
      <c r="J70" s="7">
        <v>4710</v>
      </c>
      <c r="K70" s="7">
        <f>SUM(HousingProblemsTbl[[#This Row],[T7_est109]:[T7_est151]])</f>
        <v>12370</v>
      </c>
      <c r="L70" s="5">
        <f>HousingProblemsTbl[[#This Row],[Total Rental Units with Severe Housing Problems and Equal to or less than 80% HAMFI]]/HousingProblemsTbl[[#This Row],[Total Rental Units Equal to or less than 80% HAMFI]]</f>
        <v>0.41511721907841553</v>
      </c>
    </row>
    <row r="71" spans="1:12" x14ac:dyDescent="0.35">
      <c r="A71" t="s">
        <v>271</v>
      </c>
      <c r="B71">
        <v>13141</v>
      </c>
      <c r="C71" t="s">
        <v>108</v>
      </c>
      <c r="D71" s="7">
        <v>130</v>
      </c>
      <c r="E71" s="7">
        <v>75</v>
      </c>
      <c r="F71" s="7">
        <v>0</v>
      </c>
      <c r="G71" s="7">
        <f>SUM(HousingProblemsTbl[[#This Row],[T2_est77]:[T2_est91]])</f>
        <v>205</v>
      </c>
      <c r="H71" s="7">
        <v>340</v>
      </c>
      <c r="I71" s="7">
        <v>195</v>
      </c>
      <c r="J71" s="7">
        <v>195</v>
      </c>
      <c r="K71" s="7">
        <f>SUM(HousingProblemsTbl[[#This Row],[T7_est109]:[T7_est151]])</f>
        <v>730</v>
      </c>
      <c r="L71" s="5">
        <f>HousingProblemsTbl[[#This Row],[Total Rental Units with Severe Housing Problems and Equal to or less than 80% HAMFI]]/HousingProblemsTbl[[#This Row],[Total Rental Units Equal to or less than 80% HAMFI]]</f>
        <v>0.28082191780821919</v>
      </c>
    </row>
    <row r="72" spans="1:12" x14ac:dyDescent="0.35">
      <c r="A72" t="s">
        <v>272</v>
      </c>
      <c r="B72">
        <v>13143</v>
      </c>
      <c r="C72" t="s">
        <v>109</v>
      </c>
      <c r="D72" s="7">
        <v>635</v>
      </c>
      <c r="E72" s="7">
        <v>190</v>
      </c>
      <c r="F72" s="7">
        <v>15</v>
      </c>
      <c r="G72" s="7">
        <f>SUM(HousingProblemsTbl[[#This Row],[T2_est77]:[T2_est91]])</f>
        <v>840</v>
      </c>
      <c r="H72" s="7">
        <v>915</v>
      </c>
      <c r="I72" s="7">
        <v>660</v>
      </c>
      <c r="J72" s="7">
        <v>640</v>
      </c>
      <c r="K72" s="7">
        <f>SUM(HousingProblemsTbl[[#This Row],[T7_est109]:[T7_est151]])</f>
        <v>2215</v>
      </c>
      <c r="L72" s="5">
        <f>HousingProblemsTbl[[#This Row],[Total Rental Units with Severe Housing Problems and Equal to or less than 80% HAMFI]]/HousingProblemsTbl[[#This Row],[Total Rental Units Equal to or less than 80% HAMFI]]</f>
        <v>0.37923250564334088</v>
      </c>
    </row>
    <row r="73" spans="1:12" x14ac:dyDescent="0.35">
      <c r="A73" t="s">
        <v>273</v>
      </c>
      <c r="B73">
        <v>13145</v>
      </c>
      <c r="C73" t="s">
        <v>110</v>
      </c>
      <c r="D73" s="7">
        <v>120</v>
      </c>
      <c r="E73" s="7">
        <v>55</v>
      </c>
      <c r="F73" s="7">
        <v>25</v>
      </c>
      <c r="G73" s="7">
        <f>SUM(HousingProblemsTbl[[#This Row],[T2_est77]:[T2_est91]])</f>
        <v>200</v>
      </c>
      <c r="H73" s="7">
        <v>245</v>
      </c>
      <c r="I73" s="7">
        <v>260</v>
      </c>
      <c r="J73" s="7">
        <v>320</v>
      </c>
      <c r="K73" s="7">
        <f>SUM(HousingProblemsTbl[[#This Row],[T7_est109]:[T7_est151]])</f>
        <v>825</v>
      </c>
      <c r="L73" s="5">
        <f>HousingProblemsTbl[[#This Row],[Total Rental Units with Severe Housing Problems and Equal to or less than 80% HAMFI]]/HousingProblemsTbl[[#This Row],[Total Rental Units Equal to or less than 80% HAMFI]]</f>
        <v>0.24242424242424243</v>
      </c>
    </row>
    <row r="74" spans="1:12" x14ac:dyDescent="0.35">
      <c r="A74" t="s">
        <v>274</v>
      </c>
      <c r="B74">
        <v>13147</v>
      </c>
      <c r="C74" t="s">
        <v>111</v>
      </c>
      <c r="D74" s="7">
        <v>330</v>
      </c>
      <c r="E74" s="7">
        <v>225</v>
      </c>
      <c r="F74" s="7">
        <v>70</v>
      </c>
      <c r="G74" s="7">
        <f>SUM(HousingProblemsTbl[[#This Row],[T2_est77]:[T2_est91]])</f>
        <v>625</v>
      </c>
      <c r="H74" s="7">
        <v>605</v>
      </c>
      <c r="I74" s="7">
        <v>585</v>
      </c>
      <c r="J74" s="7">
        <v>555</v>
      </c>
      <c r="K74" s="7">
        <f>SUM(HousingProblemsTbl[[#This Row],[T7_est109]:[T7_est151]])</f>
        <v>1745</v>
      </c>
      <c r="L74" s="5">
        <f>HousingProblemsTbl[[#This Row],[Total Rental Units with Severe Housing Problems and Equal to or less than 80% HAMFI]]/HousingProblemsTbl[[#This Row],[Total Rental Units Equal to or less than 80% HAMFI]]</f>
        <v>0.35816618911174786</v>
      </c>
    </row>
    <row r="75" spans="1:12" x14ac:dyDescent="0.35">
      <c r="A75" t="s">
        <v>275</v>
      </c>
      <c r="B75">
        <v>13149</v>
      </c>
      <c r="C75" t="s">
        <v>112</v>
      </c>
      <c r="D75" s="7">
        <v>175</v>
      </c>
      <c r="E75" s="7">
        <v>40</v>
      </c>
      <c r="F75" s="7">
        <v>0</v>
      </c>
      <c r="G75" s="7">
        <f>SUM(HousingProblemsTbl[[#This Row],[T2_est77]:[T2_est91]])</f>
        <v>215</v>
      </c>
      <c r="H75" s="7">
        <v>500</v>
      </c>
      <c r="I75" s="7">
        <v>210</v>
      </c>
      <c r="J75" s="7">
        <v>245</v>
      </c>
      <c r="K75" s="7">
        <f>SUM(HousingProblemsTbl[[#This Row],[T7_est109]:[T7_est151]])</f>
        <v>955</v>
      </c>
      <c r="L75" s="5">
        <f>HousingProblemsTbl[[#This Row],[Total Rental Units with Severe Housing Problems and Equal to or less than 80% HAMFI]]/HousingProblemsTbl[[#This Row],[Total Rental Units Equal to or less than 80% HAMFI]]</f>
        <v>0.22513089005235601</v>
      </c>
    </row>
    <row r="76" spans="1:12" x14ac:dyDescent="0.35">
      <c r="A76" t="s">
        <v>276</v>
      </c>
      <c r="B76">
        <v>13151</v>
      </c>
      <c r="C76" t="s">
        <v>113</v>
      </c>
      <c r="D76" s="7">
        <v>2855</v>
      </c>
      <c r="E76" s="7">
        <v>1550</v>
      </c>
      <c r="F76" s="7">
        <v>295</v>
      </c>
      <c r="G76" s="7">
        <f>SUM(HousingProblemsTbl[[#This Row],[T2_est77]:[T2_est91]])</f>
        <v>4700</v>
      </c>
      <c r="H76" s="7">
        <v>3905</v>
      </c>
      <c r="I76" s="7">
        <v>4335</v>
      </c>
      <c r="J76" s="7">
        <v>4725</v>
      </c>
      <c r="K76" s="7">
        <f>SUM(HousingProblemsTbl[[#This Row],[T7_est109]:[T7_est151]])</f>
        <v>12965</v>
      </c>
      <c r="L76" s="5">
        <f>HousingProblemsTbl[[#This Row],[Total Rental Units with Severe Housing Problems and Equal to or less than 80% HAMFI]]/HousingProblemsTbl[[#This Row],[Total Rental Units Equal to or less than 80% HAMFI]]</f>
        <v>0.36251446201311222</v>
      </c>
    </row>
    <row r="77" spans="1:12" x14ac:dyDescent="0.35">
      <c r="A77" t="s">
        <v>277</v>
      </c>
      <c r="B77">
        <v>13153</v>
      </c>
      <c r="C77" t="s">
        <v>114</v>
      </c>
      <c r="D77" s="7">
        <v>3565</v>
      </c>
      <c r="E77" s="7">
        <v>1060</v>
      </c>
      <c r="F77" s="7">
        <v>400</v>
      </c>
      <c r="G77" s="7">
        <f>SUM(HousingProblemsTbl[[#This Row],[T2_est77]:[T2_est91]])</f>
        <v>5025</v>
      </c>
      <c r="H77" s="7">
        <v>4940</v>
      </c>
      <c r="I77" s="7">
        <v>3535</v>
      </c>
      <c r="J77" s="7">
        <v>4730</v>
      </c>
      <c r="K77" s="7">
        <f>SUM(HousingProblemsTbl[[#This Row],[T7_est109]:[T7_est151]])</f>
        <v>13205</v>
      </c>
      <c r="L77" s="5">
        <f>HousingProblemsTbl[[#This Row],[Total Rental Units with Severe Housing Problems and Equal to or less than 80% HAMFI]]/HousingProblemsTbl[[#This Row],[Total Rental Units Equal to or less than 80% HAMFI]]</f>
        <v>0.38053767512305947</v>
      </c>
    </row>
    <row r="78" spans="1:12" x14ac:dyDescent="0.35">
      <c r="A78" t="s">
        <v>278</v>
      </c>
      <c r="B78">
        <v>13155</v>
      </c>
      <c r="C78" t="s">
        <v>115</v>
      </c>
      <c r="D78" s="7">
        <v>85</v>
      </c>
      <c r="E78" s="7">
        <v>35</v>
      </c>
      <c r="F78" s="7">
        <v>35</v>
      </c>
      <c r="G78" s="7">
        <f>SUM(HousingProblemsTbl[[#This Row],[T2_est77]:[T2_est91]])</f>
        <v>155</v>
      </c>
      <c r="H78" s="7">
        <v>235</v>
      </c>
      <c r="I78" s="7">
        <v>215</v>
      </c>
      <c r="J78" s="7">
        <v>190</v>
      </c>
      <c r="K78" s="7">
        <f>SUM(HousingProblemsTbl[[#This Row],[T7_est109]:[T7_est151]])</f>
        <v>640</v>
      </c>
      <c r="L78" s="5">
        <f>HousingProblemsTbl[[#This Row],[Total Rental Units with Severe Housing Problems and Equal to or less than 80% HAMFI]]/HousingProblemsTbl[[#This Row],[Total Rental Units Equal to or less than 80% HAMFI]]</f>
        <v>0.2421875</v>
      </c>
    </row>
    <row r="79" spans="1:12" x14ac:dyDescent="0.35">
      <c r="A79" t="s">
        <v>279</v>
      </c>
      <c r="B79">
        <v>13157</v>
      </c>
      <c r="C79" t="s">
        <v>116</v>
      </c>
      <c r="D79" s="7">
        <v>700</v>
      </c>
      <c r="E79" s="7">
        <v>305</v>
      </c>
      <c r="F79" s="7">
        <v>55</v>
      </c>
      <c r="G79" s="7">
        <f>SUM(HousingProblemsTbl[[#This Row],[T2_est77]:[T2_est91]])</f>
        <v>1060</v>
      </c>
      <c r="H79" s="7">
        <v>1270</v>
      </c>
      <c r="I79" s="7">
        <v>1025</v>
      </c>
      <c r="J79" s="7">
        <v>1090</v>
      </c>
      <c r="K79" s="7">
        <f>SUM(HousingProblemsTbl[[#This Row],[T7_est109]:[T7_est151]])</f>
        <v>3385</v>
      </c>
      <c r="L79" s="5">
        <f>HousingProblemsTbl[[#This Row],[Total Rental Units with Severe Housing Problems and Equal to or less than 80% HAMFI]]/HousingProblemsTbl[[#This Row],[Total Rental Units Equal to or less than 80% HAMFI]]</f>
        <v>0.31314623338257014</v>
      </c>
    </row>
    <row r="80" spans="1:12" x14ac:dyDescent="0.35">
      <c r="A80" t="s">
        <v>280</v>
      </c>
      <c r="B80">
        <v>13159</v>
      </c>
      <c r="C80" t="s">
        <v>117</v>
      </c>
      <c r="D80" s="7">
        <v>155</v>
      </c>
      <c r="E80" s="7">
        <v>35</v>
      </c>
      <c r="F80" s="7">
        <v>10</v>
      </c>
      <c r="G80" s="7">
        <f>SUM(HousingProblemsTbl[[#This Row],[T2_est77]:[T2_est91]])</f>
        <v>200</v>
      </c>
      <c r="H80" s="7">
        <v>430</v>
      </c>
      <c r="I80" s="7">
        <v>305</v>
      </c>
      <c r="J80" s="7">
        <v>235</v>
      </c>
      <c r="K80" s="7">
        <f>SUM(HousingProblemsTbl[[#This Row],[T7_est109]:[T7_est151]])</f>
        <v>970</v>
      </c>
      <c r="L80" s="5">
        <f>HousingProblemsTbl[[#This Row],[Total Rental Units with Severe Housing Problems and Equal to or less than 80% HAMFI]]/HousingProblemsTbl[[#This Row],[Total Rental Units Equal to or less than 80% HAMFI]]</f>
        <v>0.20618556701030927</v>
      </c>
    </row>
    <row r="81" spans="1:12" x14ac:dyDescent="0.35">
      <c r="A81" t="s">
        <v>281</v>
      </c>
      <c r="B81">
        <v>13161</v>
      </c>
      <c r="C81" t="s">
        <v>118</v>
      </c>
      <c r="D81" s="7">
        <v>300</v>
      </c>
      <c r="E81" s="7">
        <v>55</v>
      </c>
      <c r="F81" s="7">
        <v>80</v>
      </c>
      <c r="G81" s="7">
        <f>SUM(HousingProblemsTbl[[#This Row],[T2_est77]:[T2_est91]])</f>
        <v>435</v>
      </c>
      <c r="H81" s="7">
        <v>465</v>
      </c>
      <c r="I81" s="7">
        <v>265</v>
      </c>
      <c r="J81" s="7">
        <v>630</v>
      </c>
      <c r="K81" s="7">
        <f>SUM(HousingProblemsTbl[[#This Row],[T7_est109]:[T7_est151]])</f>
        <v>1360</v>
      </c>
      <c r="L81" s="5">
        <f>HousingProblemsTbl[[#This Row],[Total Rental Units with Severe Housing Problems and Equal to or less than 80% HAMFI]]/HousingProblemsTbl[[#This Row],[Total Rental Units Equal to or less than 80% HAMFI]]</f>
        <v>0.31985294117647056</v>
      </c>
    </row>
    <row r="82" spans="1:12" x14ac:dyDescent="0.35">
      <c r="A82" t="s">
        <v>282</v>
      </c>
      <c r="B82">
        <v>13163</v>
      </c>
      <c r="C82" t="s">
        <v>119</v>
      </c>
      <c r="D82" s="7">
        <v>425</v>
      </c>
      <c r="E82" s="7">
        <v>50</v>
      </c>
      <c r="F82" s="7">
        <v>30</v>
      </c>
      <c r="G82" s="7">
        <f>SUM(HousingProblemsTbl[[#This Row],[T2_est77]:[T2_est91]])</f>
        <v>505</v>
      </c>
      <c r="H82" s="7">
        <v>795</v>
      </c>
      <c r="I82" s="7">
        <v>305</v>
      </c>
      <c r="J82" s="7">
        <v>555</v>
      </c>
      <c r="K82" s="7">
        <f>SUM(HousingProblemsTbl[[#This Row],[T7_est109]:[T7_est151]])</f>
        <v>1655</v>
      </c>
      <c r="L82" s="5">
        <f>HousingProblemsTbl[[#This Row],[Total Rental Units with Severe Housing Problems and Equal to or less than 80% HAMFI]]/HousingProblemsTbl[[#This Row],[Total Rental Units Equal to or less than 80% HAMFI]]</f>
        <v>0.30513595166163143</v>
      </c>
    </row>
    <row r="83" spans="1:12" x14ac:dyDescent="0.35">
      <c r="A83" t="s">
        <v>283</v>
      </c>
      <c r="B83">
        <v>13165</v>
      </c>
      <c r="C83" t="s">
        <v>120</v>
      </c>
      <c r="D83" s="7">
        <v>325</v>
      </c>
      <c r="E83" s="7">
        <v>25</v>
      </c>
      <c r="F83" s="7">
        <v>40</v>
      </c>
      <c r="G83" s="7">
        <f>SUM(HousingProblemsTbl[[#This Row],[T2_est77]:[T2_est91]])</f>
        <v>390</v>
      </c>
      <c r="H83" s="7">
        <v>460</v>
      </c>
      <c r="I83" s="7">
        <v>145</v>
      </c>
      <c r="J83" s="7">
        <v>220</v>
      </c>
      <c r="K83" s="7">
        <f>SUM(HousingProblemsTbl[[#This Row],[T7_est109]:[T7_est151]])</f>
        <v>825</v>
      </c>
      <c r="L83" s="5">
        <f>HousingProblemsTbl[[#This Row],[Total Rental Units with Severe Housing Problems and Equal to or less than 80% HAMFI]]/HousingProblemsTbl[[#This Row],[Total Rental Units Equal to or less than 80% HAMFI]]</f>
        <v>0.47272727272727272</v>
      </c>
    </row>
    <row r="84" spans="1:12" x14ac:dyDescent="0.35">
      <c r="A84" t="s">
        <v>284</v>
      </c>
      <c r="B84">
        <v>13167</v>
      </c>
      <c r="C84" t="s">
        <v>121</v>
      </c>
      <c r="D84" s="7">
        <v>155</v>
      </c>
      <c r="E84" s="7">
        <v>85</v>
      </c>
      <c r="F84" s="7">
        <v>40</v>
      </c>
      <c r="G84" s="7">
        <f>SUM(HousingProblemsTbl[[#This Row],[T2_est77]:[T2_est91]])</f>
        <v>280</v>
      </c>
      <c r="H84" s="7">
        <v>375</v>
      </c>
      <c r="I84" s="7">
        <v>225</v>
      </c>
      <c r="J84" s="7">
        <v>155</v>
      </c>
      <c r="K84" s="7">
        <f>SUM(HousingProblemsTbl[[#This Row],[T7_est109]:[T7_est151]])</f>
        <v>755</v>
      </c>
      <c r="L84" s="5">
        <f>HousingProblemsTbl[[#This Row],[Total Rental Units with Severe Housing Problems and Equal to or less than 80% HAMFI]]/HousingProblemsTbl[[#This Row],[Total Rental Units Equal to or less than 80% HAMFI]]</f>
        <v>0.37086092715231789</v>
      </c>
    </row>
    <row r="85" spans="1:12" x14ac:dyDescent="0.35">
      <c r="A85" t="s">
        <v>285</v>
      </c>
      <c r="B85">
        <v>13169</v>
      </c>
      <c r="C85" t="s">
        <v>122</v>
      </c>
      <c r="D85" s="7">
        <v>400</v>
      </c>
      <c r="E85" s="7">
        <v>185</v>
      </c>
      <c r="F85" s="7">
        <v>0</v>
      </c>
      <c r="G85" s="7">
        <f>SUM(HousingProblemsTbl[[#This Row],[T2_est77]:[T2_est91]])</f>
        <v>585</v>
      </c>
      <c r="H85" s="7">
        <v>545</v>
      </c>
      <c r="I85" s="7">
        <v>410</v>
      </c>
      <c r="J85" s="7">
        <v>390</v>
      </c>
      <c r="K85" s="7">
        <f>SUM(HousingProblemsTbl[[#This Row],[T7_est109]:[T7_est151]])</f>
        <v>1345</v>
      </c>
      <c r="L85" s="5">
        <f>HousingProblemsTbl[[#This Row],[Total Rental Units with Severe Housing Problems and Equal to or less than 80% HAMFI]]/HousingProblemsTbl[[#This Row],[Total Rental Units Equal to or less than 80% HAMFI]]</f>
        <v>0.43494423791821563</v>
      </c>
    </row>
    <row r="86" spans="1:12" x14ac:dyDescent="0.35">
      <c r="A86" t="s">
        <v>286</v>
      </c>
      <c r="B86">
        <v>13171</v>
      </c>
      <c r="C86" t="s">
        <v>123</v>
      </c>
      <c r="D86" s="7">
        <v>265</v>
      </c>
      <c r="E86" s="7">
        <v>200</v>
      </c>
      <c r="F86" s="7">
        <v>30</v>
      </c>
      <c r="G86" s="7">
        <f>SUM(HousingProblemsTbl[[#This Row],[T2_est77]:[T2_est91]])</f>
        <v>495</v>
      </c>
      <c r="H86" s="7">
        <v>590</v>
      </c>
      <c r="I86" s="7">
        <v>525</v>
      </c>
      <c r="J86" s="7">
        <v>415</v>
      </c>
      <c r="K86" s="7">
        <f>SUM(HousingProblemsTbl[[#This Row],[T7_est109]:[T7_est151]])</f>
        <v>1530</v>
      </c>
      <c r="L86" s="5">
        <f>HousingProblemsTbl[[#This Row],[Total Rental Units with Severe Housing Problems and Equal to or less than 80% HAMFI]]/HousingProblemsTbl[[#This Row],[Total Rental Units Equal to or less than 80% HAMFI]]</f>
        <v>0.3235294117647059</v>
      </c>
    </row>
    <row r="87" spans="1:12" x14ac:dyDescent="0.35">
      <c r="A87" t="s">
        <v>287</v>
      </c>
      <c r="B87">
        <v>13173</v>
      </c>
      <c r="C87" t="s">
        <v>124</v>
      </c>
      <c r="D87" s="7">
        <v>320</v>
      </c>
      <c r="E87" s="7">
        <v>70</v>
      </c>
      <c r="F87" s="7">
        <v>35</v>
      </c>
      <c r="G87" s="7">
        <f>SUM(HousingProblemsTbl[[#This Row],[T2_est77]:[T2_est91]])</f>
        <v>425</v>
      </c>
      <c r="H87" s="7">
        <v>445</v>
      </c>
      <c r="I87" s="7">
        <v>195</v>
      </c>
      <c r="J87" s="7">
        <v>300</v>
      </c>
      <c r="K87" s="7">
        <f>SUM(HousingProblemsTbl[[#This Row],[T7_est109]:[T7_est151]])</f>
        <v>940</v>
      </c>
      <c r="L87" s="5">
        <f>HousingProblemsTbl[[#This Row],[Total Rental Units with Severe Housing Problems and Equal to or less than 80% HAMFI]]/HousingProblemsTbl[[#This Row],[Total Rental Units Equal to or less than 80% HAMFI]]</f>
        <v>0.4521276595744681</v>
      </c>
    </row>
    <row r="88" spans="1:12" x14ac:dyDescent="0.35">
      <c r="A88" t="s">
        <v>288</v>
      </c>
      <c r="B88">
        <v>13175</v>
      </c>
      <c r="C88" t="s">
        <v>125</v>
      </c>
      <c r="D88" s="7">
        <v>925</v>
      </c>
      <c r="E88" s="7">
        <v>205</v>
      </c>
      <c r="F88" s="7">
        <v>25</v>
      </c>
      <c r="G88" s="7">
        <f>SUM(HousingProblemsTbl[[#This Row],[T2_est77]:[T2_est91]])</f>
        <v>1155</v>
      </c>
      <c r="H88" s="7">
        <v>1795</v>
      </c>
      <c r="I88" s="7">
        <v>1140</v>
      </c>
      <c r="J88" s="7">
        <v>1260</v>
      </c>
      <c r="K88" s="7">
        <f>SUM(HousingProblemsTbl[[#This Row],[T7_est109]:[T7_est151]])</f>
        <v>4195</v>
      </c>
      <c r="L88" s="5">
        <f>HousingProblemsTbl[[#This Row],[Total Rental Units with Severe Housing Problems and Equal to or less than 80% HAMFI]]/HousingProblemsTbl[[#This Row],[Total Rental Units Equal to or less than 80% HAMFI]]</f>
        <v>0.27532777115613827</v>
      </c>
    </row>
    <row r="89" spans="1:12" x14ac:dyDescent="0.35">
      <c r="A89" t="s">
        <v>289</v>
      </c>
      <c r="B89">
        <v>13177</v>
      </c>
      <c r="C89" t="s">
        <v>126</v>
      </c>
      <c r="D89" s="7">
        <v>250</v>
      </c>
      <c r="E89" s="7">
        <v>285</v>
      </c>
      <c r="F89" s="7">
        <v>40</v>
      </c>
      <c r="G89" s="7">
        <f>SUM(HousingProblemsTbl[[#This Row],[T2_est77]:[T2_est91]])</f>
        <v>575</v>
      </c>
      <c r="H89" s="7">
        <v>360</v>
      </c>
      <c r="I89" s="7">
        <v>395</v>
      </c>
      <c r="J89" s="7">
        <v>490</v>
      </c>
      <c r="K89" s="7">
        <f>SUM(HousingProblemsTbl[[#This Row],[T7_est109]:[T7_est151]])</f>
        <v>1245</v>
      </c>
      <c r="L89" s="5">
        <f>HousingProblemsTbl[[#This Row],[Total Rental Units with Severe Housing Problems and Equal to or less than 80% HAMFI]]/HousingProblemsTbl[[#This Row],[Total Rental Units Equal to or less than 80% HAMFI]]</f>
        <v>0.46184738955823296</v>
      </c>
    </row>
    <row r="90" spans="1:12" x14ac:dyDescent="0.35">
      <c r="A90" t="s">
        <v>290</v>
      </c>
      <c r="B90">
        <v>13179</v>
      </c>
      <c r="C90" t="s">
        <v>127</v>
      </c>
      <c r="D90" s="7">
        <v>1295</v>
      </c>
      <c r="E90" s="7">
        <v>855</v>
      </c>
      <c r="F90" s="7">
        <v>635</v>
      </c>
      <c r="G90" s="7">
        <f>SUM(HousingProblemsTbl[[#This Row],[T2_est77]:[T2_est91]])</f>
        <v>2785</v>
      </c>
      <c r="H90" s="7">
        <v>1875</v>
      </c>
      <c r="I90" s="7">
        <v>1395</v>
      </c>
      <c r="J90" s="7">
        <v>3175</v>
      </c>
      <c r="K90" s="7">
        <f>SUM(HousingProblemsTbl[[#This Row],[T7_est109]:[T7_est151]])</f>
        <v>6445</v>
      </c>
      <c r="L90" s="5">
        <f>HousingProblemsTbl[[#This Row],[Total Rental Units with Severe Housing Problems and Equal to or less than 80% HAMFI]]/HousingProblemsTbl[[#This Row],[Total Rental Units Equal to or less than 80% HAMFI]]</f>
        <v>0.43211792086889061</v>
      </c>
    </row>
    <row r="91" spans="1:12" x14ac:dyDescent="0.35">
      <c r="A91" t="s">
        <v>291</v>
      </c>
      <c r="B91">
        <v>13181</v>
      </c>
      <c r="C91" t="s">
        <v>128</v>
      </c>
      <c r="D91" s="7">
        <v>105</v>
      </c>
      <c r="E91" s="7">
        <v>70</v>
      </c>
      <c r="F91" s="7">
        <v>0</v>
      </c>
      <c r="G91" s="7">
        <f>SUM(HousingProblemsTbl[[#This Row],[T2_est77]:[T2_est91]])</f>
        <v>175</v>
      </c>
      <c r="H91" s="7">
        <v>270</v>
      </c>
      <c r="I91" s="7">
        <v>210</v>
      </c>
      <c r="J91" s="7">
        <v>150</v>
      </c>
      <c r="K91" s="7">
        <f>SUM(HousingProblemsTbl[[#This Row],[T7_est109]:[T7_est151]])</f>
        <v>630</v>
      </c>
      <c r="L91" s="5">
        <f>HousingProblemsTbl[[#This Row],[Total Rental Units with Severe Housing Problems and Equal to or less than 80% HAMFI]]/HousingProblemsTbl[[#This Row],[Total Rental Units Equal to or less than 80% HAMFI]]</f>
        <v>0.27777777777777779</v>
      </c>
    </row>
    <row r="92" spans="1:12" x14ac:dyDescent="0.35">
      <c r="A92" t="s">
        <v>292</v>
      </c>
      <c r="B92">
        <v>13183</v>
      </c>
      <c r="C92" t="s">
        <v>129</v>
      </c>
      <c r="D92" s="7">
        <v>175</v>
      </c>
      <c r="E92" s="7">
        <v>95</v>
      </c>
      <c r="F92" s="7">
        <v>40</v>
      </c>
      <c r="G92" s="7">
        <f>SUM(HousingProblemsTbl[[#This Row],[T2_est77]:[T2_est91]])</f>
        <v>310</v>
      </c>
      <c r="H92" s="7">
        <v>330</v>
      </c>
      <c r="I92" s="7">
        <v>395</v>
      </c>
      <c r="J92" s="7">
        <v>365</v>
      </c>
      <c r="K92" s="7">
        <f>SUM(HousingProblemsTbl[[#This Row],[T7_est109]:[T7_est151]])</f>
        <v>1090</v>
      </c>
      <c r="L92" s="5">
        <f>HousingProblemsTbl[[#This Row],[Total Rental Units with Severe Housing Problems and Equal to or less than 80% HAMFI]]/HousingProblemsTbl[[#This Row],[Total Rental Units Equal to or less than 80% HAMFI]]</f>
        <v>0.28440366972477066</v>
      </c>
    </row>
    <row r="93" spans="1:12" x14ac:dyDescent="0.35">
      <c r="A93" t="s">
        <v>293</v>
      </c>
      <c r="B93">
        <v>13185</v>
      </c>
      <c r="C93" t="s">
        <v>130</v>
      </c>
      <c r="D93" s="7">
        <v>2925</v>
      </c>
      <c r="E93" s="7">
        <v>1135</v>
      </c>
      <c r="F93" s="7">
        <v>410</v>
      </c>
      <c r="G93" s="7">
        <f>SUM(HousingProblemsTbl[[#This Row],[T2_est77]:[T2_est91]])</f>
        <v>4470</v>
      </c>
      <c r="H93" s="7">
        <v>5360</v>
      </c>
      <c r="I93" s="7">
        <v>3120</v>
      </c>
      <c r="J93" s="7">
        <v>3985</v>
      </c>
      <c r="K93" s="7">
        <f>SUM(HousingProblemsTbl[[#This Row],[T7_est109]:[T7_est151]])</f>
        <v>12465</v>
      </c>
      <c r="L93" s="5">
        <f>HousingProblemsTbl[[#This Row],[Total Rental Units with Severe Housing Problems and Equal to or less than 80% HAMFI]]/HousingProblemsTbl[[#This Row],[Total Rental Units Equal to or less than 80% HAMFI]]</f>
        <v>0.35860409145607702</v>
      </c>
    </row>
    <row r="94" spans="1:12" x14ac:dyDescent="0.35">
      <c r="A94" t="s">
        <v>294</v>
      </c>
      <c r="B94">
        <v>13187</v>
      </c>
      <c r="C94" t="s">
        <v>131</v>
      </c>
      <c r="D94" s="7">
        <v>550</v>
      </c>
      <c r="E94" s="7">
        <v>220</v>
      </c>
      <c r="F94" s="7">
        <v>150</v>
      </c>
      <c r="G94" s="7">
        <f>SUM(HousingProblemsTbl[[#This Row],[T2_est77]:[T2_est91]])</f>
        <v>920</v>
      </c>
      <c r="H94" s="7">
        <v>805</v>
      </c>
      <c r="I94" s="7">
        <v>795</v>
      </c>
      <c r="J94" s="7">
        <v>670</v>
      </c>
      <c r="K94" s="7">
        <f>SUM(HousingProblemsTbl[[#This Row],[T7_est109]:[T7_est151]])</f>
        <v>2270</v>
      </c>
      <c r="L94" s="5">
        <f>HousingProblemsTbl[[#This Row],[Total Rental Units with Severe Housing Problems and Equal to or less than 80% HAMFI]]/HousingProblemsTbl[[#This Row],[Total Rental Units Equal to or less than 80% HAMFI]]</f>
        <v>0.40528634361233479</v>
      </c>
    </row>
    <row r="95" spans="1:12" x14ac:dyDescent="0.35">
      <c r="A95" t="s">
        <v>295</v>
      </c>
      <c r="B95">
        <v>13189</v>
      </c>
      <c r="C95" t="s">
        <v>135</v>
      </c>
      <c r="D95" s="7">
        <v>555</v>
      </c>
      <c r="E95" s="7">
        <v>255</v>
      </c>
      <c r="F95" s="7">
        <v>25</v>
      </c>
      <c r="G95" s="7">
        <f>SUM(HousingProblemsTbl[[#This Row],[T2_est77]:[T2_est91]])</f>
        <v>835</v>
      </c>
      <c r="H95" s="7">
        <v>1085</v>
      </c>
      <c r="I95" s="7">
        <v>685</v>
      </c>
      <c r="J95" s="7">
        <v>490</v>
      </c>
      <c r="K95" s="7">
        <f>SUM(HousingProblemsTbl[[#This Row],[T7_est109]:[T7_est151]])</f>
        <v>2260</v>
      </c>
      <c r="L95" s="5">
        <f>HousingProblemsTbl[[#This Row],[Total Rental Units with Severe Housing Problems and Equal to or less than 80% HAMFI]]/HousingProblemsTbl[[#This Row],[Total Rental Units Equal to or less than 80% HAMFI]]</f>
        <v>0.36946902654867259</v>
      </c>
    </row>
    <row r="96" spans="1:12" x14ac:dyDescent="0.35">
      <c r="A96" t="s">
        <v>296</v>
      </c>
      <c r="B96">
        <v>13191</v>
      </c>
      <c r="C96" t="s">
        <v>136</v>
      </c>
      <c r="D96" s="7">
        <v>180</v>
      </c>
      <c r="E96" s="7">
        <v>35</v>
      </c>
      <c r="F96" s="7">
        <v>25</v>
      </c>
      <c r="G96" s="7">
        <f>SUM(HousingProblemsTbl[[#This Row],[T2_est77]:[T2_est91]])</f>
        <v>240</v>
      </c>
      <c r="H96" s="7">
        <v>335</v>
      </c>
      <c r="I96" s="7">
        <v>220</v>
      </c>
      <c r="J96" s="7">
        <v>275</v>
      </c>
      <c r="K96" s="7">
        <f>SUM(HousingProblemsTbl[[#This Row],[T7_est109]:[T7_est151]])</f>
        <v>830</v>
      </c>
      <c r="L96" s="5">
        <f>HousingProblemsTbl[[#This Row],[Total Rental Units with Severe Housing Problems and Equal to or less than 80% HAMFI]]/HousingProblemsTbl[[#This Row],[Total Rental Units Equal to or less than 80% HAMFI]]</f>
        <v>0.28915662650602408</v>
      </c>
    </row>
    <row r="97" spans="1:12" x14ac:dyDescent="0.35">
      <c r="A97" t="s">
        <v>297</v>
      </c>
      <c r="B97">
        <v>13193</v>
      </c>
      <c r="C97" t="s">
        <v>132</v>
      </c>
      <c r="D97" s="7">
        <v>230</v>
      </c>
      <c r="E97" s="7">
        <v>135</v>
      </c>
      <c r="F97" s="7">
        <v>30</v>
      </c>
      <c r="G97" s="7">
        <f>SUM(HousingProblemsTbl[[#This Row],[T2_est77]:[T2_est91]])</f>
        <v>395</v>
      </c>
      <c r="H97" s="7">
        <v>470</v>
      </c>
      <c r="I97" s="7">
        <v>370</v>
      </c>
      <c r="J97" s="7">
        <v>305</v>
      </c>
      <c r="K97" s="7">
        <f>SUM(HousingProblemsTbl[[#This Row],[T7_est109]:[T7_est151]])</f>
        <v>1145</v>
      </c>
      <c r="L97" s="5">
        <f>HousingProblemsTbl[[#This Row],[Total Rental Units with Severe Housing Problems and Equal to or less than 80% HAMFI]]/HousingProblemsTbl[[#This Row],[Total Rental Units Equal to or less than 80% HAMFI]]</f>
        <v>0.34497816593886466</v>
      </c>
    </row>
    <row r="98" spans="1:12" x14ac:dyDescent="0.35">
      <c r="A98" t="s">
        <v>298</v>
      </c>
      <c r="B98">
        <v>13195</v>
      </c>
      <c r="C98" t="s">
        <v>133</v>
      </c>
      <c r="D98" s="7">
        <v>390</v>
      </c>
      <c r="E98" s="7">
        <v>80</v>
      </c>
      <c r="F98" s="7">
        <v>75</v>
      </c>
      <c r="G98" s="7">
        <f>SUM(HousingProblemsTbl[[#This Row],[T2_est77]:[T2_est91]])</f>
        <v>545</v>
      </c>
      <c r="H98" s="7">
        <v>615</v>
      </c>
      <c r="I98" s="7">
        <v>580</v>
      </c>
      <c r="J98" s="7">
        <v>585</v>
      </c>
      <c r="K98" s="7">
        <f>SUM(HousingProblemsTbl[[#This Row],[T7_est109]:[T7_est151]])</f>
        <v>1780</v>
      </c>
      <c r="L98" s="5">
        <f>HousingProblemsTbl[[#This Row],[Total Rental Units with Severe Housing Problems and Equal to or less than 80% HAMFI]]/HousingProblemsTbl[[#This Row],[Total Rental Units Equal to or less than 80% HAMFI]]</f>
        <v>0.3061797752808989</v>
      </c>
    </row>
    <row r="99" spans="1:12" x14ac:dyDescent="0.35">
      <c r="A99" t="s">
        <v>299</v>
      </c>
      <c r="B99">
        <v>13197</v>
      </c>
      <c r="C99" t="s">
        <v>134</v>
      </c>
      <c r="D99" s="7">
        <v>105</v>
      </c>
      <c r="E99" s="7">
        <v>20</v>
      </c>
      <c r="F99" s="7">
        <v>0</v>
      </c>
      <c r="G99" s="7">
        <f>SUM(HousingProblemsTbl[[#This Row],[T2_est77]:[T2_est91]])</f>
        <v>125</v>
      </c>
      <c r="H99" s="7">
        <v>240</v>
      </c>
      <c r="I99" s="7">
        <v>205</v>
      </c>
      <c r="J99" s="7">
        <v>90</v>
      </c>
      <c r="K99" s="7">
        <f>SUM(HousingProblemsTbl[[#This Row],[T7_est109]:[T7_est151]])</f>
        <v>535</v>
      </c>
      <c r="L99" s="5">
        <f>HousingProblemsTbl[[#This Row],[Total Rental Units with Severe Housing Problems and Equal to or less than 80% HAMFI]]/HousingProblemsTbl[[#This Row],[Total Rental Units Equal to or less than 80% HAMFI]]</f>
        <v>0.23364485981308411</v>
      </c>
    </row>
    <row r="100" spans="1:12" x14ac:dyDescent="0.35">
      <c r="A100" t="s">
        <v>300</v>
      </c>
      <c r="B100">
        <v>13199</v>
      </c>
      <c r="C100" t="s">
        <v>137</v>
      </c>
      <c r="D100" s="7">
        <v>410</v>
      </c>
      <c r="E100" s="7">
        <v>95</v>
      </c>
      <c r="F100" s="7">
        <v>4</v>
      </c>
      <c r="G100" s="7">
        <f>SUM(HousingProblemsTbl[[#This Row],[T2_est77]:[T2_est91]])</f>
        <v>509</v>
      </c>
      <c r="H100" s="7">
        <v>755</v>
      </c>
      <c r="I100" s="7">
        <v>620</v>
      </c>
      <c r="J100" s="7">
        <v>595</v>
      </c>
      <c r="K100" s="7">
        <f>SUM(HousingProblemsTbl[[#This Row],[T7_est109]:[T7_est151]])</f>
        <v>1970</v>
      </c>
      <c r="L100" s="5">
        <f>HousingProblemsTbl[[#This Row],[Total Rental Units with Severe Housing Problems and Equal to or less than 80% HAMFI]]/HousingProblemsTbl[[#This Row],[Total Rental Units Equal to or less than 80% HAMFI]]</f>
        <v>0.25837563451776652</v>
      </c>
    </row>
    <row r="101" spans="1:12" x14ac:dyDescent="0.35">
      <c r="A101" t="s">
        <v>301</v>
      </c>
      <c r="B101">
        <v>13201</v>
      </c>
      <c r="C101" t="s">
        <v>138</v>
      </c>
      <c r="D101" s="7">
        <v>115</v>
      </c>
      <c r="E101" s="7">
        <v>50</v>
      </c>
      <c r="F101" s="7">
        <v>15</v>
      </c>
      <c r="G101" s="7">
        <f>SUM(HousingProblemsTbl[[#This Row],[T2_est77]:[T2_est91]])</f>
        <v>180</v>
      </c>
      <c r="H101" s="7">
        <v>255</v>
      </c>
      <c r="I101" s="7">
        <v>145</v>
      </c>
      <c r="J101" s="7">
        <v>105</v>
      </c>
      <c r="K101" s="7">
        <f>SUM(HousingProblemsTbl[[#This Row],[T7_est109]:[T7_est151]])</f>
        <v>505</v>
      </c>
      <c r="L101" s="5">
        <f>HousingProblemsTbl[[#This Row],[Total Rental Units with Severe Housing Problems and Equal to or less than 80% HAMFI]]/HousingProblemsTbl[[#This Row],[Total Rental Units Equal to or less than 80% HAMFI]]</f>
        <v>0.35643564356435642</v>
      </c>
    </row>
    <row r="102" spans="1:12" x14ac:dyDescent="0.35">
      <c r="A102" t="s">
        <v>302</v>
      </c>
      <c r="B102">
        <v>13205</v>
      </c>
      <c r="C102" t="s">
        <v>139</v>
      </c>
      <c r="D102" s="7">
        <v>480</v>
      </c>
      <c r="E102" s="7">
        <v>90</v>
      </c>
      <c r="F102" s="7">
        <v>160</v>
      </c>
      <c r="G102" s="7">
        <f>SUM(HousingProblemsTbl[[#This Row],[T2_est77]:[T2_est91]])</f>
        <v>730</v>
      </c>
      <c r="H102" s="7">
        <v>685</v>
      </c>
      <c r="I102" s="7">
        <v>645</v>
      </c>
      <c r="J102" s="7">
        <v>605</v>
      </c>
      <c r="K102" s="7">
        <f>SUM(HousingProblemsTbl[[#This Row],[T7_est109]:[T7_est151]])</f>
        <v>1935</v>
      </c>
      <c r="L102" s="5">
        <f>HousingProblemsTbl[[#This Row],[Total Rental Units with Severe Housing Problems and Equal to or less than 80% HAMFI]]/HousingProblemsTbl[[#This Row],[Total Rental Units Equal to or less than 80% HAMFI]]</f>
        <v>0.37726098191214469</v>
      </c>
    </row>
    <row r="103" spans="1:12" x14ac:dyDescent="0.35">
      <c r="A103" t="s">
        <v>303</v>
      </c>
      <c r="B103">
        <v>13207</v>
      </c>
      <c r="C103" t="s">
        <v>140</v>
      </c>
      <c r="D103" s="7">
        <v>210</v>
      </c>
      <c r="E103" s="7">
        <v>85</v>
      </c>
      <c r="F103" s="7">
        <v>40</v>
      </c>
      <c r="G103" s="7">
        <f>SUM(HousingProblemsTbl[[#This Row],[T2_est77]:[T2_est91]])</f>
        <v>335</v>
      </c>
      <c r="H103" s="7">
        <v>515</v>
      </c>
      <c r="I103" s="7">
        <v>435</v>
      </c>
      <c r="J103" s="7">
        <v>570</v>
      </c>
      <c r="K103" s="7">
        <f>SUM(HousingProblemsTbl[[#This Row],[T7_est109]:[T7_est151]])</f>
        <v>1520</v>
      </c>
      <c r="L103" s="5">
        <f>HousingProblemsTbl[[#This Row],[Total Rental Units with Severe Housing Problems and Equal to or less than 80% HAMFI]]/HousingProblemsTbl[[#This Row],[Total Rental Units Equal to or less than 80% HAMFI]]</f>
        <v>0.22039473684210525</v>
      </c>
    </row>
    <row r="104" spans="1:12" x14ac:dyDescent="0.35">
      <c r="A104" t="s">
        <v>304</v>
      </c>
      <c r="B104">
        <v>13209</v>
      </c>
      <c r="C104" t="s">
        <v>141</v>
      </c>
      <c r="D104" s="7">
        <v>150</v>
      </c>
      <c r="E104" s="7">
        <v>40</v>
      </c>
      <c r="F104" s="7">
        <v>4</v>
      </c>
      <c r="G104" s="7">
        <f>SUM(HousingProblemsTbl[[#This Row],[T2_est77]:[T2_est91]])</f>
        <v>194</v>
      </c>
      <c r="H104" s="7">
        <v>270</v>
      </c>
      <c r="I104" s="7">
        <v>190</v>
      </c>
      <c r="J104" s="7">
        <v>190</v>
      </c>
      <c r="K104" s="7">
        <f>SUM(HousingProblemsTbl[[#This Row],[T7_est109]:[T7_est151]])</f>
        <v>650</v>
      </c>
      <c r="L104" s="5">
        <f>HousingProblemsTbl[[#This Row],[Total Rental Units with Severe Housing Problems and Equal to or less than 80% HAMFI]]/HousingProblemsTbl[[#This Row],[Total Rental Units Equal to or less than 80% HAMFI]]</f>
        <v>0.29846153846153844</v>
      </c>
    </row>
    <row r="105" spans="1:12" x14ac:dyDescent="0.35">
      <c r="A105" t="s">
        <v>305</v>
      </c>
      <c r="B105">
        <v>13211</v>
      </c>
      <c r="C105" t="s">
        <v>142</v>
      </c>
      <c r="D105" s="7">
        <v>225</v>
      </c>
      <c r="E105" s="7">
        <v>25</v>
      </c>
      <c r="F105" s="7">
        <v>15</v>
      </c>
      <c r="G105" s="7">
        <f>SUM(HousingProblemsTbl[[#This Row],[T2_est77]:[T2_est91]])</f>
        <v>265</v>
      </c>
      <c r="H105" s="7">
        <v>385</v>
      </c>
      <c r="I105" s="7">
        <v>265</v>
      </c>
      <c r="J105" s="7">
        <v>250</v>
      </c>
      <c r="K105" s="7">
        <f>SUM(HousingProblemsTbl[[#This Row],[T7_est109]:[T7_est151]])</f>
        <v>900</v>
      </c>
      <c r="L105" s="5">
        <f>HousingProblemsTbl[[#This Row],[Total Rental Units with Severe Housing Problems and Equal to or less than 80% HAMFI]]/HousingProblemsTbl[[#This Row],[Total Rental Units Equal to or less than 80% HAMFI]]</f>
        <v>0.29444444444444445</v>
      </c>
    </row>
    <row r="106" spans="1:12" x14ac:dyDescent="0.35">
      <c r="A106" t="s">
        <v>306</v>
      </c>
      <c r="B106">
        <v>13213</v>
      </c>
      <c r="C106" t="s">
        <v>143</v>
      </c>
      <c r="D106" s="7">
        <v>345</v>
      </c>
      <c r="E106" s="7">
        <v>290</v>
      </c>
      <c r="F106" s="7">
        <v>125</v>
      </c>
      <c r="G106" s="7">
        <f>SUM(HousingProblemsTbl[[#This Row],[T2_est77]:[T2_est91]])</f>
        <v>760</v>
      </c>
      <c r="H106" s="7">
        <v>595</v>
      </c>
      <c r="I106" s="7">
        <v>860</v>
      </c>
      <c r="J106" s="7">
        <v>1225</v>
      </c>
      <c r="K106" s="7">
        <f>SUM(HousingProblemsTbl[[#This Row],[T7_est109]:[T7_est151]])</f>
        <v>2680</v>
      </c>
      <c r="L106" s="5">
        <f>HousingProblemsTbl[[#This Row],[Total Rental Units with Severe Housing Problems and Equal to or less than 80% HAMFI]]/HousingProblemsTbl[[#This Row],[Total Rental Units Equal to or less than 80% HAMFI]]</f>
        <v>0.28358208955223879</v>
      </c>
    </row>
    <row r="107" spans="1:12" x14ac:dyDescent="0.35">
      <c r="A107" t="s">
        <v>307</v>
      </c>
      <c r="B107">
        <v>13215</v>
      </c>
      <c r="C107" t="s">
        <v>144</v>
      </c>
      <c r="D107" s="7">
        <v>6165</v>
      </c>
      <c r="E107" s="7">
        <v>2685</v>
      </c>
      <c r="F107" s="7">
        <v>795</v>
      </c>
      <c r="G107" s="7">
        <f>SUM(HousingProblemsTbl[[#This Row],[T2_est77]:[T2_est91]])</f>
        <v>9645</v>
      </c>
      <c r="H107" s="7">
        <v>8545</v>
      </c>
      <c r="I107" s="7">
        <v>5840</v>
      </c>
      <c r="J107" s="7">
        <v>6995</v>
      </c>
      <c r="K107" s="7">
        <f>SUM(HousingProblemsTbl[[#This Row],[T7_est109]:[T7_est151]])</f>
        <v>21380</v>
      </c>
      <c r="L107" s="5">
        <f>HousingProblemsTbl[[#This Row],[Total Rental Units with Severe Housing Problems and Equal to or less than 80% HAMFI]]/HousingProblemsTbl[[#This Row],[Total Rental Units Equal to or less than 80% HAMFI]]</f>
        <v>0.45112254443405053</v>
      </c>
    </row>
    <row r="108" spans="1:12" x14ac:dyDescent="0.35">
      <c r="A108" t="s">
        <v>308</v>
      </c>
      <c r="B108">
        <v>13217</v>
      </c>
      <c r="C108" t="s">
        <v>145</v>
      </c>
      <c r="D108" s="7">
        <v>2750</v>
      </c>
      <c r="E108" s="7">
        <v>785</v>
      </c>
      <c r="F108" s="7">
        <v>275</v>
      </c>
      <c r="G108" s="7">
        <f>SUM(HousingProblemsTbl[[#This Row],[T2_est77]:[T2_est91]])</f>
        <v>3810</v>
      </c>
      <c r="H108" s="7">
        <v>3670</v>
      </c>
      <c r="I108" s="7">
        <v>2730</v>
      </c>
      <c r="J108" s="7">
        <v>2720</v>
      </c>
      <c r="K108" s="7">
        <f>SUM(HousingProblemsTbl[[#This Row],[T7_est109]:[T7_est151]])</f>
        <v>9120</v>
      </c>
      <c r="L108" s="5">
        <f>HousingProblemsTbl[[#This Row],[Total Rental Units with Severe Housing Problems and Equal to or less than 80% HAMFI]]/HousingProblemsTbl[[#This Row],[Total Rental Units Equal to or less than 80% HAMFI]]</f>
        <v>0.41776315789473684</v>
      </c>
    </row>
    <row r="109" spans="1:12" x14ac:dyDescent="0.35">
      <c r="A109" t="s">
        <v>309</v>
      </c>
      <c r="B109">
        <v>13219</v>
      </c>
      <c r="C109" t="s">
        <v>146</v>
      </c>
      <c r="D109" s="7">
        <v>195</v>
      </c>
      <c r="E109" s="7">
        <v>65</v>
      </c>
      <c r="F109" s="7">
        <v>60</v>
      </c>
      <c r="G109" s="7">
        <f>SUM(HousingProblemsTbl[[#This Row],[T2_est77]:[T2_est91]])</f>
        <v>320</v>
      </c>
      <c r="H109" s="7">
        <v>250</v>
      </c>
      <c r="I109" s="7">
        <v>315</v>
      </c>
      <c r="J109" s="7">
        <v>730</v>
      </c>
      <c r="K109" s="7">
        <f>SUM(HousingProblemsTbl[[#This Row],[T7_est109]:[T7_est151]])</f>
        <v>1295</v>
      </c>
      <c r="L109" s="5">
        <f>HousingProblemsTbl[[#This Row],[Total Rental Units with Severe Housing Problems and Equal to or less than 80% HAMFI]]/HousingProblemsTbl[[#This Row],[Total Rental Units Equal to or less than 80% HAMFI]]</f>
        <v>0.24710424710424711</v>
      </c>
    </row>
    <row r="110" spans="1:12" x14ac:dyDescent="0.35">
      <c r="A110" t="s">
        <v>310</v>
      </c>
      <c r="B110">
        <v>13221</v>
      </c>
      <c r="C110" t="s">
        <v>147</v>
      </c>
      <c r="D110" s="7">
        <v>215</v>
      </c>
      <c r="E110" s="7">
        <v>30</v>
      </c>
      <c r="F110" s="7">
        <v>4</v>
      </c>
      <c r="G110" s="7">
        <f>SUM(HousingProblemsTbl[[#This Row],[T2_est77]:[T2_est91]])</f>
        <v>249</v>
      </c>
      <c r="H110" s="7">
        <v>400</v>
      </c>
      <c r="I110" s="7">
        <v>320</v>
      </c>
      <c r="J110" s="7">
        <v>225</v>
      </c>
      <c r="K110" s="7">
        <f>SUM(HousingProblemsTbl[[#This Row],[T7_est109]:[T7_est151]])</f>
        <v>945</v>
      </c>
      <c r="L110" s="5">
        <f>HousingProblemsTbl[[#This Row],[Total Rental Units with Severe Housing Problems and Equal to or less than 80% HAMFI]]/HousingProblemsTbl[[#This Row],[Total Rental Units Equal to or less than 80% HAMFI]]</f>
        <v>0.2634920634920635</v>
      </c>
    </row>
    <row r="111" spans="1:12" x14ac:dyDescent="0.35">
      <c r="A111" t="s">
        <v>311</v>
      </c>
      <c r="B111">
        <v>13223</v>
      </c>
      <c r="C111" t="s">
        <v>148</v>
      </c>
      <c r="D111" s="7">
        <v>1735</v>
      </c>
      <c r="E111" s="7">
        <v>675</v>
      </c>
      <c r="F111" s="7">
        <v>270</v>
      </c>
      <c r="G111" s="7">
        <f>SUM(HousingProblemsTbl[[#This Row],[T2_est77]:[T2_est91]])</f>
        <v>2680</v>
      </c>
      <c r="H111" s="7">
        <v>2355</v>
      </c>
      <c r="I111" s="7">
        <v>1960</v>
      </c>
      <c r="J111" s="7">
        <v>3825</v>
      </c>
      <c r="K111" s="7">
        <f>SUM(HousingProblemsTbl[[#This Row],[T7_est109]:[T7_est151]])</f>
        <v>8140</v>
      </c>
      <c r="L111" s="5">
        <f>HousingProblemsTbl[[#This Row],[Total Rental Units with Severe Housing Problems and Equal to or less than 80% HAMFI]]/HousingProblemsTbl[[#This Row],[Total Rental Units Equal to or less than 80% HAMFI]]</f>
        <v>0.32923832923832924</v>
      </c>
    </row>
    <row r="112" spans="1:12" x14ac:dyDescent="0.35">
      <c r="A112" t="s">
        <v>312</v>
      </c>
      <c r="B112">
        <v>13225</v>
      </c>
      <c r="C112" t="s">
        <v>149</v>
      </c>
      <c r="D112" s="7">
        <v>520</v>
      </c>
      <c r="E112" s="7">
        <v>225</v>
      </c>
      <c r="F112" s="7">
        <v>35</v>
      </c>
      <c r="G112" s="7">
        <f>SUM(HousingProblemsTbl[[#This Row],[T2_est77]:[T2_est91]])</f>
        <v>780</v>
      </c>
      <c r="H112" s="7">
        <v>920</v>
      </c>
      <c r="I112" s="7">
        <v>800</v>
      </c>
      <c r="J112" s="7">
        <v>875</v>
      </c>
      <c r="K112" s="7">
        <f>SUM(HousingProblemsTbl[[#This Row],[T7_est109]:[T7_est151]])</f>
        <v>2595</v>
      </c>
      <c r="L112" s="5">
        <f>HousingProblemsTbl[[#This Row],[Total Rental Units with Severe Housing Problems and Equal to or less than 80% HAMFI]]/HousingProblemsTbl[[#This Row],[Total Rental Units Equal to or less than 80% HAMFI]]</f>
        <v>0.30057803468208094</v>
      </c>
    </row>
    <row r="113" spans="1:12" x14ac:dyDescent="0.35">
      <c r="A113" t="s">
        <v>313</v>
      </c>
      <c r="B113">
        <v>13227</v>
      </c>
      <c r="C113" t="s">
        <v>150</v>
      </c>
      <c r="D113" s="7">
        <v>510</v>
      </c>
      <c r="E113" s="7">
        <v>55</v>
      </c>
      <c r="F113" s="7">
        <v>45</v>
      </c>
      <c r="G113" s="7">
        <f>SUM(HousingProblemsTbl[[#This Row],[T2_est77]:[T2_est91]])</f>
        <v>610</v>
      </c>
      <c r="H113" s="7">
        <v>755</v>
      </c>
      <c r="I113" s="7">
        <v>685</v>
      </c>
      <c r="J113" s="7">
        <v>440</v>
      </c>
      <c r="K113" s="7">
        <f>SUM(HousingProblemsTbl[[#This Row],[T7_est109]:[T7_est151]])</f>
        <v>1880</v>
      </c>
      <c r="L113" s="5">
        <f>HousingProblemsTbl[[#This Row],[Total Rental Units with Severe Housing Problems and Equal to or less than 80% HAMFI]]/HousingProblemsTbl[[#This Row],[Total Rental Units Equal to or less than 80% HAMFI]]</f>
        <v>0.32446808510638298</v>
      </c>
    </row>
    <row r="114" spans="1:12" x14ac:dyDescent="0.35">
      <c r="A114" t="s">
        <v>314</v>
      </c>
      <c r="B114">
        <v>13229</v>
      </c>
      <c r="C114" t="s">
        <v>151</v>
      </c>
      <c r="D114" s="7">
        <v>155</v>
      </c>
      <c r="E114" s="7">
        <v>60</v>
      </c>
      <c r="F114" s="7">
        <v>0</v>
      </c>
      <c r="G114" s="7">
        <f>SUM(HousingProblemsTbl[[#This Row],[T2_est77]:[T2_est91]])</f>
        <v>215</v>
      </c>
      <c r="H114" s="7">
        <v>275</v>
      </c>
      <c r="I114" s="7">
        <v>575</v>
      </c>
      <c r="J114" s="7">
        <v>300</v>
      </c>
      <c r="K114" s="7">
        <f>SUM(HousingProblemsTbl[[#This Row],[T7_est109]:[T7_est151]])</f>
        <v>1150</v>
      </c>
      <c r="L114" s="5">
        <f>HousingProblemsTbl[[#This Row],[Total Rental Units with Severe Housing Problems and Equal to or less than 80% HAMFI]]/HousingProblemsTbl[[#This Row],[Total Rental Units Equal to or less than 80% HAMFI]]</f>
        <v>0.18695652173913044</v>
      </c>
    </row>
    <row r="115" spans="1:12" x14ac:dyDescent="0.35">
      <c r="A115" t="s">
        <v>315</v>
      </c>
      <c r="B115">
        <v>13231</v>
      </c>
      <c r="C115" t="s">
        <v>152</v>
      </c>
      <c r="D115" s="7">
        <v>95</v>
      </c>
      <c r="E115" s="7">
        <v>30</v>
      </c>
      <c r="F115" s="7">
        <v>15</v>
      </c>
      <c r="G115" s="7">
        <f>SUM(HousingProblemsTbl[[#This Row],[T2_est77]:[T2_est91]])</f>
        <v>140</v>
      </c>
      <c r="H115" s="7">
        <v>225</v>
      </c>
      <c r="I115" s="7">
        <v>175</v>
      </c>
      <c r="J115" s="7">
        <v>260</v>
      </c>
      <c r="K115" s="7">
        <f>SUM(HousingProblemsTbl[[#This Row],[T7_est109]:[T7_est151]])</f>
        <v>660</v>
      </c>
      <c r="L115" s="5">
        <f>HousingProblemsTbl[[#This Row],[Total Rental Units with Severe Housing Problems and Equal to or less than 80% HAMFI]]/HousingProblemsTbl[[#This Row],[Total Rental Units Equal to or less than 80% HAMFI]]</f>
        <v>0.21212121212121213</v>
      </c>
    </row>
    <row r="116" spans="1:12" x14ac:dyDescent="0.35">
      <c r="A116" t="s">
        <v>316</v>
      </c>
      <c r="B116">
        <v>13233</v>
      </c>
      <c r="C116" t="s">
        <v>153</v>
      </c>
      <c r="D116" s="7">
        <v>830</v>
      </c>
      <c r="E116" s="7">
        <v>580</v>
      </c>
      <c r="F116" s="7">
        <v>140</v>
      </c>
      <c r="G116" s="7">
        <f>SUM(HousingProblemsTbl[[#This Row],[T2_est77]:[T2_est91]])</f>
        <v>1550</v>
      </c>
      <c r="H116" s="7">
        <v>1170</v>
      </c>
      <c r="I116" s="7">
        <v>1115</v>
      </c>
      <c r="J116" s="7">
        <v>1225</v>
      </c>
      <c r="K116" s="7">
        <f>SUM(HousingProblemsTbl[[#This Row],[T7_est109]:[T7_est151]])</f>
        <v>3510</v>
      </c>
      <c r="L116" s="5">
        <f>HousingProblemsTbl[[#This Row],[Total Rental Units with Severe Housing Problems and Equal to or less than 80% HAMFI]]/HousingProblemsTbl[[#This Row],[Total Rental Units Equal to or less than 80% HAMFI]]</f>
        <v>0.44159544159544162</v>
      </c>
    </row>
    <row r="117" spans="1:12" x14ac:dyDescent="0.35">
      <c r="A117" t="s">
        <v>317</v>
      </c>
      <c r="B117">
        <v>13235</v>
      </c>
      <c r="C117" t="s">
        <v>154</v>
      </c>
      <c r="D117" s="7">
        <v>315</v>
      </c>
      <c r="E117" s="7">
        <v>115</v>
      </c>
      <c r="F117" s="7">
        <v>0</v>
      </c>
      <c r="G117" s="7">
        <f>SUM(HousingProblemsTbl[[#This Row],[T2_est77]:[T2_est91]])</f>
        <v>430</v>
      </c>
      <c r="H117" s="7">
        <v>385</v>
      </c>
      <c r="I117" s="7">
        <v>280</v>
      </c>
      <c r="J117" s="7">
        <v>190</v>
      </c>
      <c r="K117" s="7">
        <f>SUM(HousingProblemsTbl[[#This Row],[T7_est109]:[T7_est151]])</f>
        <v>855</v>
      </c>
      <c r="L117" s="5">
        <f>HousingProblemsTbl[[#This Row],[Total Rental Units with Severe Housing Problems and Equal to or less than 80% HAMFI]]/HousingProblemsTbl[[#This Row],[Total Rental Units Equal to or less than 80% HAMFI]]</f>
        <v>0.50292397660818711</v>
      </c>
    </row>
    <row r="118" spans="1:12" x14ac:dyDescent="0.35">
      <c r="A118" t="s">
        <v>318</v>
      </c>
      <c r="B118">
        <v>13237</v>
      </c>
      <c r="C118" t="s">
        <v>155</v>
      </c>
      <c r="D118" s="7">
        <v>425</v>
      </c>
      <c r="E118" s="7">
        <v>30</v>
      </c>
      <c r="F118" s="7">
        <v>90</v>
      </c>
      <c r="G118" s="7">
        <f>SUM(HousingProblemsTbl[[#This Row],[T2_est77]:[T2_est91]])</f>
        <v>545</v>
      </c>
      <c r="H118" s="7">
        <v>650</v>
      </c>
      <c r="I118" s="7">
        <v>215</v>
      </c>
      <c r="J118" s="7">
        <v>530</v>
      </c>
      <c r="K118" s="7">
        <f>SUM(HousingProblemsTbl[[#This Row],[T7_est109]:[T7_est151]])</f>
        <v>1395</v>
      </c>
      <c r="L118" s="5">
        <f>HousingProblemsTbl[[#This Row],[Total Rental Units with Severe Housing Problems and Equal to or less than 80% HAMFI]]/HousingProblemsTbl[[#This Row],[Total Rental Units Equal to or less than 80% HAMFI]]</f>
        <v>0.39068100358422941</v>
      </c>
    </row>
    <row r="119" spans="1:12" x14ac:dyDescent="0.35">
      <c r="A119" t="s">
        <v>319</v>
      </c>
      <c r="B119">
        <v>13239</v>
      </c>
      <c r="C119" t="s">
        <v>156</v>
      </c>
      <c r="D119" s="7">
        <v>60</v>
      </c>
      <c r="E119" s="7">
        <v>20</v>
      </c>
      <c r="F119" s="7">
        <v>0</v>
      </c>
      <c r="G119" s="7">
        <f>SUM(HousingProblemsTbl[[#This Row],[T2_est77]:[T2_est91]])</f>
        <v>80</v>
      </c>
      <c r="H119" s="7">
        <v>85</v>
      </c>
      <c r="I119" s="7">
        <v>65</v>
      </c>
      <c r="J119" s="7">
        <v>10</v>
      </c>
      <c r="K119" s="7">
        <f>SUM(HousingProblemsTbl[[#This Row],[T7_est109]:[T7_est151]])</f>
        <v>160</v>
      </c>
      <c r="L119" s="5">
        <f>HousingProblemsTbl[[#This Row],[Total Rental Units with Severe Housing Problems and Equal to or less than 80% HAMFI]]/HousingProblemsTbl[[#This Row],[Total Rental Units Equal to or less than 80% HAMFI]]</f>
        <v>0.5</v>
      </c>
    </row>
    <row r="120" spans="1:12" x14ac:dyDescent="0.35">
      <c r="A120" t="s">
        <v>320</v>
      </c>
      <c r="B120">
        <v>13241</v>
      </c>
      <c r="C120" t="s">
        <v>157</v>
      </c>
      <c r="D120" s="7">
        <v>370</v>
      </c>
      <c r="E120" s="7">
        <v>170</v>
      </c>
      <c r="F120" s="7">
        <v>35</v>
      </c>
      <c r="G120" s="7">
        <f>SUM(HousingProblemsTbl[[#This Row],[T2_est77]:[T2_est91]])</f>
        <v>575</v>
      </c>
      <c r="H120" s="7">
        <v>485</v>
      </c>
      <c r="I120" s="7">
        <v>315</v>
      </c>
      <c r="J120" s="7">
        <v>335</v>
      </c>
      <c r="K120" s="7">
        <f>SUM(HousingProblemsTbl[[#This Row],[T7_est109]:[T7_est151]])</f>
        <v>1135</v>
      </c>
      <c r="L120" s="5">
        <f>HousingProblemsTbl[[#This Row],[Total Rental Units with Severe Housing Problems and Equal to or less than 80% HAMFI]]/HousingProblemsTbl[[#This Row],[Total Rental Units Equal to or less than 80% HAMFI]]</f>
        <v>0.50660792951541855</v>
      </c>
    </row>
    <row r="121" spans="1:12" x14ac:dyDescent="0.35">
      <c r="A121" t="s">
        <v>321</v>
      </c>
      <c r="B121">
        <v>13243</v>
      </c>
      <c r="C121" t="s">
        <v>158</v>
      </c>
      <c r="D121" s="7">
        <v>95</v>
      </c>
      <c r="E121" s="7">
        <v>70</v>
      </c>
      <c r="F121" s="7">
        <v>20</v>
      </c>
      <c r="G121" s="7">
        <f>SUM(HousingProblemsTbl[[#This Row],[T2_est77]:[T2_est91]])</f>
        <v>185</v>
      </c>
      <c r="H121" s="7">
        <v>220</v>
      </c>
      <c r="I121" s="7">
        <v>295</v>
      </c>
      <c r="J121" s="7">
        <v>280</v>
      </c>
      <c r="K121" s="7">
        <f>SUM(HousingProblemsTbl[[#This Row],[T7_est109]:[T7_est151]])</f>
        <v>795</v>
      </c>
      <c r="L121" s="5">
        <f>HousingProblemsTbl[[#This Row],[Total Rental Units with Severe Housing Problems and Equal to or less than 80% HAMFI]]/HousingProblemsTbl[[#This Row],[Total Rental Units Equal to or less than 80% HAMFI]]</f>
        <v>0.23270440251572327</v>
      </c>
    </row>
    <row r="122" spans="1:12" x14ac:dyDescent="0.35">
      <c r="A122" t="s">
        <v>322</v>
      </c>
      <c r="B122">
        <v>13245</v>
      </c>
      <c r="C122" t="s">
        <v>159</v>
      </c>
      <c r="D122" s="7">
        <v>6530</v>
      </c>
      <c r="E122" s="7">
        <v>2565</v>
      </c>
      <c r="F122" s="7">
        <v>585</v>
      </c>
      <c r="G122" s="7">
        <f>SUM(HousingProblemsTbl[[#This Row],[T2_est77]:[T2_est91]])</f>
        <v>9680</v>
      </c>
      <c r="H122" s="7">
        <v>9775</v>
      </c>
      <c r="I122" s="7">
        <v>6630</v>
      </c>
      <c r="J122" s="7">
        <v>6325</v>
      </c>
      <c r="K122" s="7">
        <f>SUM(HousingProblemsTbl[[#This Row],[T7_est109]:[T7_est151]])</f>
        <v>22730</v>
      </c>
      <c r="L122" s="5">
        <f>HousingProblemsTbl[[#This Row],[Total Rental Units with Severe Housing Problems and Equal to or less than 80% HAMFI]]/HousingProblemsTbl[[#This Row],[Total Rental Units Equal to or less than 80% HAMFI]]</f>
        <v>0.42586889573251208</v>
      </c>
    </row>
    <row r="123" spans="1:12" x14ac:dyDescent="0.35">
      <c r="A123" t="s">
        <v>323</v>
      </c>
      <c r="B123">
        <v>13247</v>
      </c>
      <c r="C123" t="s">
        <v>160</v>
      </c>
      <c r="D123" s="7">
        <v>1595</v>
      </c>
      <c r="E123" s="7">
        <v>765</v>
      </c>
      <c r="F123" s="7">
        <v>130</v>
      </c>
      <c r="G123" s="7">
        <f>SUM(HousingProblemsTbl[[#This Row],[T2_est77]:[T2_est91]])</f>
        <v>2490</v>
      </c>
      <c r="H123" s="7">
        <v>2285</v>
      </c>
      <c r="I123" s="7">
        <v>1930</v>
      </c>
      <c r="J123" s="7">
        <v>2740</v>
      </c>
      <c r="K123" s="7">
        <f>SUM(HousingProblemsTbl[[#This Row],[T7_est109]:[T7_est151]])</f>
        <v>6955</v>
      </c>
      <c r="L123" s="5">
        <f>HousingProblemsTbl[[#This Row],[Total Rental Units with Severe Housing Problems and Equal to or less than 80% HAMFI]]/HousingProblemsTbl[[#This Row],[Total Rental Units Equal to or less than 80% HAMFI]]</f>
        <v>0.35801581595974119</v>
      </c>
    </row>
    <row r="124" spans="1:12" x14ac:dyDescent="0.35">
      <c r="A124" t="s">
        <v>324</v>
      </c>
      <c r="B124">
        <v>13249</v>
      </c>
      <c r="C124" t="s">
        <v>161</v>
      </c>
      <c r="D124" s="7">
        <v>110</v>
      </c>
      <c r="E124" s="7">
        <v>4</v>
      </c>
      <c r="F124" s="7">
        <v>15</v>
      </c>
      <c r="G124" s="7">
        <f>SUM(HousingProblemsTbl[[#This Row],[T2_est77]:[T2_est91]])</f>
        <v>129</v>
      </c>
      <c r="H124" s="7">
        <v>205</v>
      </c>
      <c r="I124" s="7">
        <v>50</v>
      </c>
      <c r="J124" s="7">
        <v>125</v>
      </c>
      <c r="K124" s="7">
        <f>SUM(HousingProblemsTbl[[#This Row],[T7_est109]:[T7_est151]])</f>
        <v>380</v>
      </c>
      <c r="L124" s="5">
        <f>HousingProblemsTbl[[#This Row],[Total Rental Units with Severe Housing Problems and Equal to or less than 80% HAMFI]]/HousingProblemsTbl[[#This Row],[Total Rental Units Equal to or less than 80% HAMFI]]</f>
        <v>0.33947368421052632</v>
      </c>
    </row>
    <row r="125" spans="1:12" x14ac:dyDescent="0.35">
      <c r="A125" t="s">
        <v>325</v>
      </c>
      <c r="B125">
        <v>13251</v>
      </c>
      <c r="C125" t="s">
        <v>162</v>
      </c>
      <c r="D125" s="7">
        <v>145</v>
      </c>
      <c r="E125" s="7">
        <v>55</v>
      </c>
      <c r="F125" s="7">
        <v>35</v>
      </c>
      <c r="G125" s="7">
        <f>SUM(HousingProblemsTbl[[#This Row],[T2_est77]:[T2_est91]])</f>
        <v>235</v>
      </c>
      <c r="H125" s="7">
        <v>330</v>
      </c>
      <c r="I125" s="7">
        <v>285</v>
      </c>
      <c r="J125" s="7">
        <v>315</v>
      </c>
      <c r="K125" s="7">
        <f>SUM(HousingProblemsTbl[[#This Row],[T7_est109]:[T7_est151]])</f>
        <v>930</v>
      </c>
      <c r="L125" s="5">
        <f>HousingProblemsTbl[[#This Row],[Total Rental Units with Severe Housing Problems and Equal to or less than 80% HAMFI]]/HousingProblemsTbl[[#This Row],[Total Rental Units Equal to or less than 80% HAMFI]]</f>
        <v>0.25268817204301075</v>
      </c>
    </row>
    <row r="126" spans="1:12" x14ac:dyDescent="0.35">
      <c r="A126" t="s">
        <v>326</v>
      </c>
      <c r="B126">
        <v>13253</v>
      </c>
      <c r="C126" t="s">
        <v>163</v>
      </c>
      <c r="D126" s="7">
        <v>240</v>
      </c>
      <c r="E126" s="7">
        <v>65</v>
      </c>
      <c r="F126" s="7">
        <v>0</v>
      </c>
      <c r="G126" s="7">
        <f>SUM(HousingProblemsTbl[[#This Row],[T2_est77]:[T2_est91]])</f>
        <v>305</v>
      </c>
      <c r="H126" s="7">
        <v>355</v>
      </c>
      <c r="I126" s="7">
        <v>185</v>
      </c>
      <c r="J126" s="7">
        <v>265</v>
      </c>
      <c r="K126" s="7">
        <f>SUM(HousingProblemsTbl[[#This Row],[T7_est109]:[T7_est151]])</f>
        <v>805</v>
      </c>
      <c r="L126" s="5">
        <f>HousingProblemsTbl[[#This Row],[Total Rental Units with Severe Housing Problems and Equal to or less than 80% HAMFI]]/HousingProblemsTbl[[#This Row],[Total Rental Units Equal to or less than 80% HAMFI]]</f>
        <v>0.37888198757763975</v>
      </c>
    </row>
    <row r="127" spans="1:12" x14ac:dyDescent="0.35">
      <c r="A127" t="s">
        <v>327</v>
      </c>
      <c r="B127">
        <v>13255</v>
      </c>
      <c r="C127" t="s">
        <v>164</v>
      </c>
      <c r="D127" s="7">
        <v>1900</v>
      </c>
      <c r="E127" s="7">
        <v>130</v>
      </c>
      <c r="F127" s="7">
        <v>80</v>
      </c>
      <c r="G127" s="7">
        <f>SUM(HousingProblemsTbl[[#This Row],[T2_est77]:[T2_est91]])</f>
        <v>2110</v>
      </c>
      <c r="H127" s="7">
        <v>3080</v>
      </c>
      <c r="I127" s="7">
        <v>2010</v>
      </c>
      <c r="J127" s="7">
        <v>2070</v>
      </c>
      <c r="K127" s="7">
        <f>SUM(HousingProblemsTbl[[#This Row],[T7_est109]:[T7_est151]])</f>
        <v>7160</v>
      </c>
      <c r="L127" s="5">
        <f>HousingProblemsTbl[[#This Row],[Total Rental Units with Severe Housing Problems and Equal to or less than 80% HAMFI]]/HousingProblemsTbl[[#This Row],[Total Rental Units Equal to or less than 80% HAMFI]]</f>
        <v>0.29469273743016761</v>
      </c>
    </row>
    <row r="128" spans="1:12" x14ac:dyDescent="0.35">
      <c r="A128" t="s">
        <v>328</v>
      </c>
      <c r="B128">
        <v>13257</v>
      </c>
      <c r="C128" t="s">
        <v>165</v>
      </c>
      <c r="D128" s="7">
        <v>310</v>
      </c>
      <c r="E128" s="7">
        <v>140</v>
      </c>
      <c r="F128" s="7">
        <v>45</v>
      </c>
      <c r="G128" s="7">
        <f>SUM(HousingProblemsTbl[[#This Row],[T2_est77]:[T2_est91]])</f>
        <v>495</v>
      </c>
      <c r="H128" s="7">
        <v>605</v>
      </c>
      <c r="I128" s="7">
        <v>635</v>
      </c>
      <c r="J128" s="7">
        <v>885</v>
      </c>
      <c r="K128" s="7">
        <f>SUM(HousingProblemsTbl[[#This Row],[T7_est109]:[T7_est151]])</f>
        <v>2125</v>
      </c>
      <c r="L128" s="5">
        <f>HousingProblemsTbl[[#This Row],[Total Rental Units with Severe Housing Problems and Equal to or less than 80% HAMFI]]/HousingProblemsTbl[[#This Row],[Total Rental Units Equal to or less than 80% HAMFI]]</f>
        <v>0.23294117647058823</v>
      </c>
    </row>
    <row r="129" spans="1:12" x14ac:dyDescent="0.35">
      <c r="A129" t="s">
        <v>329</v>
      </c>
      <c r="B129">
        <v>13259</v>
      </c>
      <c r="C129" t="s">
        <v>166</v>
      </c>
      <c r="D129" s="7">
        <v>95</v>
      </c>
      <c r="E129" s="7">
        <v>20</v>
      </c>
      <c r="F129" s="7">
        <v>0</v>
      </c>
      <c r="G129" s="7">
        <f>SUM(HousingProblemsTbl[[#This Row],[T2_est77]:[T2_est91]])</f>
        <v>115</v>
      </c>
      <c r="H129" s="7">
        <v>210</v>
      </c>
      <c r="I129" s="7">
        <v>70</v>
      </c>
      <c r="J129" s="7">
        <v>105</v>
      </c>
      <c r="K129" s="7">
        <f>SUM(HousingProblemsTbl[[#This Row],[T7_est109]:[T7_est151]])</f>
        <v>385</v>
      </c>
      <c r="L129" s="5">
        <f>HousingProblemsTbl[[#This Row],[Total Rental Units with Severe Housing Problems and Equal to or less than 80% HAMFI]]/HousingProblemsTbl[[#This Row],[Total Rental Units Equal to or less than 80% HAMFI]]</f>
        <v>0.29870129870129869</v>
      </c>
    </row>
    <row r="130" spans="1:12" x14ac:dyDescent="0.35">
      <c r="A130" t="s">
        <v>330</v>
      </c>
      <c r="B130">
        <v>13261</v>
      </c>
      <c r="C130" t="s">
        <v>167</v>
      </c>
      <c r="D130" s="7">
        <v>785</v>
      </c>
      <c r="E130" s="7">
        <v>315</v>
      </c>
      <c r="F130" s="7">
        <v>245</v>
      </c>
      <c r="G130" s="7">
        <f>SUM(HousingProblemsTbl[[#This Row],[T2_est77]:[T2_est91]])</f>
        <v>1345</v>
      </c>
      <c r="H130" s="7">
        <v>1355</v>
      </c>
      <c r="I130" s="7">
        <v>905</v>
      </c>
      <c r="J130" s="7">
        <v>1160</v>
      </c>
      <c r="K130" s="7">
        <f>SUM(HousingProblemsTbl[[#This Row],[T7_est109]:[T7_est151]])</f>
        <v>3420</v>
      </c>
      <c r="L130" s="5">
        <f>HousingProblemsTbl[[#This Row],[Total Rental Units with Severe Housing Problems and Equal to or less than 80% HAMFI]]/HousingProblemsTbl[[#This Row],[Total Rental Units Equal to or less than 80% HAMFI]]</f>
        <v>0.39327485380116961</v>
      </c>
    </row>
    <row r="131" spans="1:12" x14ac:dyDescent="0.35">
      <c r="A131" t="s">
        <v>331</v>
      </c>
      <c r="B131">
        <v>13263</v>
      </c>
      <c r="C131" t="s">
        <v>168</v>
      </c>
      <c r="D131" s="7">
        <v>45</v>
      </c>
      <c r="E131" s="7">
        <v>30</v>
      </c>
      <c r="F131" s="7">
        <v>45</v>
      </c>
      <c r="G131" s="7">
        <f>SUM(HousingProblemsTbl[[#This Row],[T2_est77]:[T2_est91]])</f>
        <v>120</v>
      </c>
      <c r="H131" s="7">
        <v>175</v>
      </c>
      <c r="I131" s="7">
        <v>130</v>
      </c>
      <c r="J131" s="7">
        <v>155</v>
      </c>
      <c r="K131" s="7">
        <f>SUM(HousingProblemsTbl[[#This Row],[T7_est109]:[T7_est151]])</f>
        <v>460</v>
      </c>
      <c r="L131" s="5">
        <f>HousingProblemsTbl[[#This Row],[Total Rental Units with Severe Housing Problems and Equal to or less than 80% HAMFI]]/HousingProblemsTbl[[#This Row],[Total Rental Units Equal to or less than 80% HAMFI]]</f>
        <v>0.2608695652173913</v>
      </c>
    </row>
    <row r="132" spans="1:12" x14ac:dyDescent="0.35">
      <c r="A132" t="s">
        <v>332</v>
      </c>
      <c r="B132">
        <v>13265</v>
      </c>
      <c r="C132" t="s">
        <v>169</v>
      </c>
      <c r="D132" s="7">
        <v>35</v>
      </c>
      <c r="E132" s="7">
        <v>0</v>
      </c>
      <c r="F132" s="7">
        <v>0</v>
      </c>
      <c r="G132" s="7">
        <f>SUM(HousingProblemsTbl[[#This Row],[T2_est77]:[T2_est91]])</f>
        <v>35</v>
      </c>
      <c r="H132" s="7">
        <v>50</v>
      </c>
      <c r="I132" s="7">
        <v>30</v>
      </c>
      <c r="J132" s="7">
        <v>45</v>
      </c>
      <c r="K132" s="7">
        <f>SUM(HousingProblemsTbl[[#This Row],[T7_est109]:[T7_est151]])</f>
        <v>125</v>
      </c>
      <c r="L132" s="5">
        <f>HousingProblemsTbl[[#This Row],[Total Rental Units with Severe Housing Problems and Equal to or less than 80% HAMFI]]/HousingProblemsTbl[[#This Row],[Total Rental Units Equal to or less than 80% HAMFI]]</f>
        <v>0.28000000000000003</v>
      </c>
    </row>
    <row r="133" spans="1:12" x14ac:dyDescent="0.35">
      <c r="A133" t="s">
        <v>333</v>
      </c>
      <c r="B133">
        <v>13267</v>
      </c>
      <c r="C133" t="s">
        <v>170</v>
      </c>
      <c r="D133" s="7">
        <v>180</v>
      </c>
      <c r="E133" s="7">
        <v>45</v>
      </c>
      <c r="F133" s="7">
        <v>45</v>
      </c>
      <c r="G133" s="7">
        <f>SUM(HousingProblemsTbl[[#This Row],[T2_est77]:[T2_est91]])</f>
        <v>270</v>
      </c>
      <c r="H133" s="7">
        <v>460</v>
      </c>
      <c r="I133" s="7">
        <v>515</v>
      </c>
      <c r="J133" s="7">
        <v>700</v>
      </c>
      <c r="K133" s="7">
        <f>SUM(HousingProblemsTbl[[#This Row],[T7_est109]:[T7_est151]])</f>
        <v>1675</v>
      </c>
      <c r="L133" s="5">
        <f>HousingProblemsTbl[[#This Row],[Total Rental Units with Severe Housing Problems and Equal to or less than 80% HAMFI]]/HousingProblemsTbl[[#This Row],[Total Rental Units Equal to or less than 80% HAMFI]]</f>
        <v>0.16119402985074627</v>
      </c>
    </row>
    <row r="134" spans="1:12" x14ac:dyDescent="0.35">
      <c r="A134" t="s">
        <v>334</v>
      </c>
      <c r="B134">
        <v>13269</v>
      </c>
      <c r="C134" t="s">
        <v>171</v>
      </c>
      <c r="D134" s="7">
        <v>230</v>
      </c>
      <c r="E134" s="7">
        <v>25</v>
      </c>
      <c r="F134" s="7">
        <v>4</v>
      </c>
      <c r="G134" s="7">
        <f>SUM(HousingProblemsTbl[[#This Row],[T2_est77]:[T2_est91]])</f>
        <v>259</v>
      </c>
      <c r="H134" s="7">
        <v>420</v>
      </c>
      <c r="I134" s="7">
        <v>205</v>
      </c>
      <c r="J134" s="7">
        <v>120</v>
      </c>
      <c r="K134" s="7">
        <f>SUM(HousingProblemsTbl[[#This Row],[T7_est109]:[T7_est151]])</f>
        <v>745</v>
      </c>
      <c r="L134" s="5">
        <f>HousingProblemsTbl[[#This Row],[Total Rental Units with Severe Housing Problems and Equal to or less than 80% HAMFI]]/HousingProblemsTbl[[#This Row],[Total Rental Units Equal to or less than 80% HAMFI]]</f>
        <v>0.34765100671140942</v>
      </c>
    </row>
    <row r="135" spans="1:12" x14ac:dyDescent="0.35">
      <c r="A135" t="s">
        <v>335</v>
      </c>
      <c r="B135">
        <v>13271</v>
      </c>
      <c r="C135" t="s">
        <v>172</v>
      </c>
      <c r="D135" s="7">
        <v>155</v>
      </c>
      <c r="E135" s="7">
        <v>130</v>
      </c>
      <c r="F135" s="7">
        <v>70</v>
      </c>
      <c r="G135" s="7">
        <f>SUM(HousingProblemsTbl[[#This Row],[T2_est77]:[T2_est91]])</f>
        <v>355</v>
      </c>
      <c r="H135" s="7">
        <v>515</v>
      </c>
      <c r="I135" s="7">
        <v>345</v>
      </c>
      <c r="J135" s="7">
        <v>330</v>
      </c>
      <c r="K135" s="7">
        <f>SUM(HousingProblemsTbl[[#This Row],[T7_est109]:[T7_est151]])</f>
        <v>1190</v>
      </c>
      <c r="L135" s="5">
        <f>HousingProblemsTbl[[#This Row],[Total Rental Units with Severe Housing Problems and Equal to or less than 80% HAMFI]]/HousingProblemsTbl[[#This Row],[Total Rental Units Equal to or less than 80% HAMFI]]</f>
        <v>0.29831932773109243</v>
      </c>
    </row>
    <row r="136" spans="1:12" x14ac:dyDescent="0.35">
      <c r="A136" t="s">
        <v>336</v>
      </c>
      <c r="B136">
        <v>13273</v>
      </c>
      <c r="C136" t="s">
        <v>173</v>
      </c>
      <c r="D136" s="7">
        <v>225</v>
      </c>
      <c r="E136" s="7">
        <v>90</v>
      </c>
      <c r="F136" s="7">
        <v>10</v>
      </c>
      <c r="G136" s="7">
        <f>SUM(HousingProblemsTbl[[#This Row],[T2_est77]:[T2_est91]])</f>
        <v>325</v>
      </c>
      <c r="H136" s="7">
        <v>480</v>
      </c>
      <c r="I136" s="7">
        <v>315</v>
      </c>
      <c r="J136" s="7">
        <v>270</v>
      </c>
      <c r="K136" s="7">
        <f>SUM(HousingProblemsTbl[[#This Row],[T7_est109]:[T7_est151]])</f>
        <v>1065</v>
      </c>
      <c r="L136" s="5">
        <f>HousingProblemsTbl[[#This Row],[Total Rental Units with Severe Housing Problems and Equal to or less than 80% HAMFI]]/HousingProblemsTbl[[#This Row],[Total Rental Units Equal to or less than 80% HAMFI]]</f>
        <v>0.30516431924882631</v>
      </c>
    </row>
    <row r="137" spans="1:12" x14ac:dyDescent="0.35">
      <c r="A137" t="s">
        <v>337</v>
      </c>
      <c r="B137">
        <v>13275</v>
      </c>
      <c r="C137" t="s">
        <v>174</v>
      </c>
      <c r="D137" s="7">
        <v>865</v>
      </c>
      <c r="E137" s="7">
        <v>730</v>
      </c>
      <c r="F137" s="7">
        <v>205</v>
      </c>
      <c r="G137" s="7">
        <f>SUM(HousingProblemsTbl[[#This Row],[T2_est77]:[T2_est91]])</f>
        <v>1800</v>
      </c>
      <c r="H137" s="7">
        <v>1385</v>
      </c>
      <c r="I137" s="7">
        <v>1665</v>
      </c>
      <c r="J137" s="7">
        <v>1500</v>
      </c>
      <c r="K137" s="7">
        <f>SUM(HousingProblemsTbl[[#This Row],[T7_est109]:[T7_est151]])</f>
        <v>4550</v>
      </c>
      <c r="L137" s="5">
        <f>HousingProblemsTbl[[#This Row],[Total Rental Units with Severe Housing Problems and Equal to or less than 80% HAMFI]]/HousingProblemsTbl[[#This Row],[Total Rental Units Equal to or less than 80% HAMFI]]</f>
        <v>0.39560439560439559</v>
      </c>
    </row>
    <row r="138" spans="1:12" x14ac:dyDescent="0.35">
      <c r="A138" t="s">
        <v>338</v>
      </c>
      <c r="B138">
        <v>13277</v>
      </c>
      <c r="C138" t="s">
        <v>175</v>
      </c>
      <c r="D138" s="7">
        <v>970</v>
      </c>
      <c r="E138" s="7">
        <v>230</v>
      </c>
      <c r="F138" s="7">
        <v>180</v>
      </c>
      <c r="G138" s="7">
        <f>SUM(HousingProblemsTbl[[#This Row],[T2_est77]:[T2_est91]])</f>
        <v>1380</v>
      </c>
      <c r="H138" s="7">
        <v>1420</v>
      </c>
      <c r="I138" s="7">
        <v>1125</v>
      </c>
      <c r="J138" s="7">
        <v>940</v>
      </c>
      <c r="K138" s="7">
        <f>SUM(HousingProblemsTbl[[#This Row],[T7_est109]:[T7_est151]])</f>
        <v>3485</v>
      </c>
      <c r="L138" s="5">
        <f>HousingProblemsTbl[[#This Row],[Total Rental Units with Severe Housing Problems and Equal to or less than 80% HAMFI]]/HousingProblemsTbl[[#This Row],[Total Rental Units Equal to or less than 80% HAMFI]]</f>
        <v>0.39598278335724535</v>
      </c>
    </row>
    <row r="139" spans="1:12" x14ac:dyDescent="0.35">
      <c r="A139" t="s">
        <v>339</v>
      </c>
      <c r="B139">
        <v>13279</v>
      </c>
      <c r="C139" t="s">
        <v>176</v>
      </c>
      <c r="D139" s="7">
        <v>850</v>
      </c>
      <c r="E139" s="7">
        <v>150</v>
      </c>
      <c r="F139" s="7">
        <v>145</v>
      </c>
      <c r="G139" s="7">
        <f>SUM(HousingProblemsTbl[[#This Row],[T2_est77]:[T2_est91]])</f>
        <v>1145</v>
      </c>
      <c r="H139" s="7">
        <v>1220</v>
      </c>
      <c r="I139" s="7">
        <v>685</v>
      </c>
      <c r="J139" s="7">
        <v>745</v>
      </c>
      <c r="K139" s="7">
        <f>SUM(HousingProblemsTbl[[#This Row],[T7_est109]:[T7_est151]])</f>
        <v>2650</v>
      </c>
      <c r="L139" s="5">
        <f>HousingProblemsTbl[[#This Row],[Total Rental Units with Severe Housing Problems and Equal to or less than 80% HAMFI]]/HousingProblemsTbl[[#This Row],[Total Rental Units Equal to or less than 80% HAMFI]]</f>
        <v>0.43207547169811322</v>
      </c>
    </row>
    <row r="140" spans="1:12" x14ac:dyDescent="0.35">
      <c r="A140" t="s">
        <v>340</v>
      </c>
      <c r="B140">
        <v>13281</v>
      </c>
      <c r="C140" t="s">
        <v>177</v>
      </c>
      <c r="D140" s="7">
        <v>105</v>
      </c>
      <c r="E140" s="7">
        <v>40</v>
      </c>
      <c r="F140" s="7">
        <v>25</v>
      </c>
      <c r="G140" s="7">
        <f>SUM(HousingProblemsTbl[[#This Row],[T2_est77]:[T2_est91]])</f>
        <v>170</v>
      </c>
      <c r="H140" s="7">
        <v>150</v>
      </c>
      <c r="I140" s="7">
        <v>135</v>
      </c>
      <c r="J140" s="7">
        <v>355</v>
      </c>
      <c r="K140" s="7">
        <f>SUM(HousingProblemsTbl[[#This Row],[T7_est109]:[T7_est151]])</f>
        <v>640</v>
      </c>
      <c r="L140" s="5">
        <f>HousingProblemsTbl[[#This Row],[Total Rental Units with Severe Housing Problems and Equal to or less than 80% HAMFI]]/HousingProblemsTbl[[#This Row],[Total Rental Units Equal to or less than 80% HAMFI]]</f>
        <v>0.265625</v>
      </c>
    </row>
    <row r="141" spans="1:12" x14ac:dyDescent="0.35">
      <c r="A141" t="s">
        <v>341</v>
      </c>
      <c r="B141">
        <v>13283</v>
      </c>
      <c r="C141" t="s">
        <v>178</v>
      </c>
      <c r="D141" s="7">
        <v>175</v>
      </c>
      <c r="E141" s="7">
        <v>10</v>
      </c>
      <c r="F141" s="7">
        <v>0</v>
      </c>
      <c r="G141" s="7">
        <f>SUM(HousingProblemsTbl[[#This Row],[T2_est77]:[T2_est91]])</f>
        <v>185</v>
      </c>
      <c r="H141" s="7">
        <v>225</v>
      </c>
      <c r="I141" s="7">
        <v>130</v>
      </c>
      <c r="J141" s="7">
        <v>140</v>
      </c>
      <c r="K141" s="7">
        <f>SUM(HousingProblemsTbl[[#This Row],[T7_est109]:[T7_est151]])</f>
        <v>495</v>
      </c>
      <c r="L141" s="5">
        <f>HousingProblemsTbl[[#This Row],[Total Rental Units with Severe Housing Problems and Equal to or less than 80% HAMFI]]/HousingProblemsTbl[[#This Row],[Total Rental Units Equal to or less than 80% HAMFI]]</f>
        <v>0.37373737373737376</v>
      </c>
    </row>
    <row r="142" spans="1:12" x14ac:dyDescent="0.35">
      <c r="A142" t="s">
        <v>342</v>
      </c>
      <c r="B142">
        <v>13285</v>
      </c>
      <c r="C142" t="s">
        <v>179</v>
      </c>
      <c r="D142" s="7">
        <v>2105</v>
      </c>
      <c r="E142" s="7">
        <v>815</v>
      </c>
      <c r="F142" s="7">
        <v>230</v>
      </c>
      <c r="G142" s="7">
        <f>SUM(HousingProblemsTbl[[#This Row],[T2_est77]:[T2_est91]])</f>
        <v>3150</v>
      </c>
      <c r="H142" s="7">
        <v>3235</v>
      </c>
      <c r="I142" s="7">
        <v>1960</v>
      </c>
      <c r="J142" s="7">
        <v>1760</v>
      </c>
      <c r="K142" s="7">
        <f>SUM(HousingProblemsTbl[[#This Row],[T7_est109]:[T7_est151]])</f>
        <v>6955</v>
      </c>
      <c r="L142" s="5">
        <f>HousingProblemsTbl[[#This Row],[Total Rental Units with Severe Housing Problems and Equal to or less than 80% HAMFI]]/HousingProblemsTbl[[#This Row],[Total Rental Units Equal to or less than 80% HAMFI]]</f>
        <v>0.4529115744069015</v>
      </c>
    </row>
    <row r="143" spans="1:12" x14ac:dyDescent="0.35">
      <c r="A143" t="s">
        <v>343</v>
      </c>
      <c r="B143">
        <v>13287</v>
      </c>
      <c r="C143" t="s">
        <v>180</v>
      </c>
      <c r="D143" s="7">
        <v>160</v>
      </c>
      <c r="E143" s="7">
        <v>55</v>
      </c>
      <c r="F143" s="7">
        <v>30</v>
      </c>
      <c r="G143" s="7">
        <f>SUM(HousingProblemsTbl[[#This Row],[T2_est77]:[T2_est91]])</f>
        <v>245</v>
      </c>
      <c r="H143" s="7">
        <v>430</v>
      </c>
      <c r="I143" s="7">
        <v>140</v>
      </c>
      <c r="J143" s="7">
        <v>165</v>
      </c>
      <c r="K143" s="7">
        <f>SUM(HousingProblemsTbl[[#This Row],[T7_est109]:[T7_est151]])</f>
        <v>735</v>
      </c>
      <c r="L143" s="5">
        <f>HousingProblemsTbl[[#This Row],[Total Rental Units with Severe Housing Problems and Equal to or less than 80% HAMFI]]/HousingProblemsTbl[[#This Row],[Total Rental Units Equal to or less than 80% HAMFI]]</f>
        <v>0.33333333333333331</v>
      </c>
    </row>
    <row r="144" spans="1:12" x14ac:dyDescent="0.35">
      <c r="A144" t="s">
        <v>344</v>
      </c>
      <c r="B144">
        <v>13289</v>
      </c>
      <c r="C144" t="s">
        <v>181</v>
      </c>
      <c r="D144" s="7">
        <v>4</v>
      </c>
      <c r="E144" s="7">
        <v>15</v>
      </c>
      <c r="F144" s="7">
        <v>15</v>
      </c>
      <c r="G144" s="7">
        <f>SUM(HousingProblemsTbl[[#This Row],[T2_est77]:[T2_est91]])</f>
        <v>34</v>
      </c>
      <c r="H144" s="7">
        <v>195</v>
      </c>
      <c r="I144" s="7">
        <v>80</v>
      </c>
      <c r="J144" s="7">
        <v>135</v>
      </c>
      <c r="K144" s="7">
        <f>SUM(HousingProblemsTbl[[#This Row],[T7_est109]:[T7_est151]])</f>
        <v>410</v>
      </c>
      <c r="L144" s="5">
        <f>HousingProblemsTbl[[#This Row],[Total Rental Units with Severe Housing Problems and Equal to or less than 80% HAMFI]]/HousingProblemsTbl[[#This Row],[Total Rental Units Equal to or less than 80% HAMFI]]</f>
        <v>8.2926829268292687E-2</v>
      </c>
    </row>
    <row r="145" spans="1:12" x14ac:dyDescent="0.35">
      <c r="A145" t="s">
        <v>345</v>
      </c>
      <c r="B145">
        <v>13291</v>
      </c>
      <c r="C145" t="s">
        <v>182</v>
      </c>
      <c r="D145" s="7">
        <v>245</v>
      </c>
      <c r="E145" s="7">
        <v>195</v>
      </c>
      <c r="F145" s="7">
        <v>75</v>
      </c>
      <c r="G145" s="7">
        <f>SUM(HousingProblemsTbl[[#This Row],[T2_est77]:[T2_est91]])</f>
        <v>515</v>
      </c>
      <c r="H145" s="7">
        <v>655</v>
      </c>
      <c r="I145" s="7">
        <v>460</v>
      </c>
      <c r="J145" s="7">
        <v>405</v>
      </c>
      <c r="K145" s="7">
        <f>SUM(HousingProblemsTbl[[#This Row],[T7_est109]:[T7_est151]])</f>
        <v>1520</v>
      </c>
      <c r="L145" s="5">
        <f>HousingProblemsTbl[[#This Row],[Total Rental Units with Severe Housing Problems and Equal to or less than 80% HAMFI]]/HousingProblemsTbl[[#This Row],[Total Rental Units Equal to or less than 80% HAMFI]]</f>
        <v>0.33881578947368424</v>
      </c>
    </row>
    <row r="146" spans="1:12" x14ac:dyDescent="0.35">
      <c r="A146" t="s">
        <v>346</v>
      </c>
      <c r="B146">
        <v>13293</v>
      </c>
      <c r="C146" t="s">
        <v>183</v>
      </c>
      <c r="D146" s="7">
        <v>510</v>
      </c>
      <c r="E146" s="7">
        <v>190</v>
      </c>
      <c r="F146" s="7">
        <v>60</v>
      </c>
      <c r="G146" s="7">
        <f>SUM(HousingProblemsTbl[[#This Row],[T2_est77]:[T2_est91]])</f>
        <v>760</v>
      </c>
      <c r="H146" s="7">
        <v>985</v>
      </c>
      <c r="I146" s="7">
        <v>650</v>
      </c>
      <c r="J146" s="7">
        <v>640</v>
      </c>
      <c r="K146" s="7">
        <f>SUM(HousingProblemsTbl[[#This Row],[T7_est109]:[T7_est151]])</f>
        <v>2275</v>
      </c>
      <c r="L146" s="5">
        <f>HousingProblemsTbl[[#This Row],[Total Rental Units with Severe Housing Problems and Equal to or less than 80% HAMFI]]/HousingProblemsTbl[[#This Row],[Total Rental Units Equal to or less than 80% HAMFI]]</f>
        <v>0.33406593406593404</v>
      </c>
    </row>
    <row r="147" spans="1:12" x14ac:dyDescent="0.35">
      <c r="A147" t="s">
        <v>347</v>
      </c>
      <c r="B147">
        <v>13295</v>
      </c>
      <c r="C147" t="s">
        <v>184</v>
      </c>
      <c r="D147" s="7">
        <v>1250</v>
      </c>
      <c r="E147" s="7">
        <v>240</v>
      </c>
      <c r="F147" s="7">
        <v>100</v>
      </c>
      <c r="G147" s="7">
        <f>SUM(HousingProblemsTbl[[#This Row],[T2_est77]:[T2_est91]])</f>
        <v>1590</v>
      </c>
      <c r="H147" s="7">
        <v>1895</v>
      </c>
      <c r="I147" s="7">
        <v>1360</v>
      </c>
      <c r="J147" s="7">
        <v>1845</v>
      </c>
      <c r="K147" s="7">
        <f>SUM(HousingProblemsTbl[[#This Row],[T7_est109]:[T7_est151]])</f>
        <v>5100</v>
      </c>
      <c r="L147" s="5">
        <f>HousingProblemsTbl[[#This Row],[Total Rental Units with Severe Housing Problems and Equal to or less than 80% HAMFI]]/HousingProblemsTbl[[#This Row],[Total Rental Units Equal to or less than 80% HAMFI]]</f>
        <v>0.31176470588235294</v>
      </c>
    </row>
    <row r="148" spans="1:12" x14ac:dyDescent="0.35">
      <c r="A148" t="s">
        <v>348</v>
      </c>
      <c r="B148">
        <v>13297</v>
      </c>
      <c r="C148" t="s">
        <v>185</v>
      </c>
      <c r="D148" s="7">
        <v>1900</v>
      </c>
      <c r="E148" s="7">
        <v>390</v>
      </c>
      <c r="F148" s="7">
        <v>130</v>
      </c>
      <c r="G148" s="7">
        <f>SUM(HousingProblemsTbl[[#This Row],[T2_est77]:[T2_est91]])</f>
        <v>2420</v>
      </c>
      <c r="H148" s="7">
        <v>2690</v>
      </c>
      <c r="I148" s="7">
        <v>1805</v>
      </c>
      <c r="J148" s="7">
        <v>1675</v>
      </c>
      <c r="K148" s="7">
        <f>SUM(HousingProblemsTbl[[#This Row],[T7_est109]:[T7_est151]])</f>
        <v>6170</v>
      </c>
      <c r="L148" s="5">
        <f>HousingProblemsTbl[[#This Row],[Total Rental Units with Severe Housing Problems and Equal to or less than 80% HAMFI]]/HousingProblemsTbl[[#This Row],[Total Rental Units Equal to or less than 80% HAMFI]]</f>
        <v>0.39222042139384117</v>
      </c>
    </row>
    <row r="149" spans="1:12" x14ac:dyDescent="0.35">
      <c r="A149" t="s">
        <v>349</v>
      </c>
      <c r="B149">
        <v>13299</v>
      </c>
      <c r="C149" t="s">
        <v>186</v>
      </c>
      <c r="D149" s="7">
        <v>850</v>
      </c>
      <c r="E149" s="7">
        <v>300</v>
      </c>
      <c r="F149" s="7">
        <v>125</v>
      </c>
      <c r="G149" s="7">
        <f>SUM(HousingProblemsTbl[[#This Row],[T2_est77]:[T2_est91]])</f>
        <v>1275</v>
      </c>
      <c r="H149" s="7">
        <v>1460</v>
      </c>
      <c r="I149" s="7">
        <v>970</v>
      </c>
      <c r="J149" s="7">
        <v>1315</v>
      </c>
      <c r="K149" s="7">
        <f>SUM(HousingProblemsTbl[[#This Row],[T7_est109]:[T7_est151]])</f>
        <v>3745</v>
      </c>
      <c r="L149" s="5">
        <f>HousingProblemsTbl[[#This Row],[Total Rental Units with Severe Housing Problems and Equal to or less than 80% HAMFI]]/HousingProblemsTbl[[#This Row],[Total Rental Units Equal to or less than 80% HAMFI]]</f>
        <v>0.34045393858477968</v>
      </c>
    </row>
    <row r="150" spans="1:12" x14ac:dyDescent="0.35">
      <c r="A150" t="s">
        <v>350</v>
      </c>
      <c r="B150">
        <v>13301</v>
      </c>
      <c r="C150" t="s">
        <v>187</v>
      </c>
      <c r="D150" s="7">
        <v>155</v>
      </c>
      <c r="E150" s="7">
        <v>35</v>
      </c>
      <c r="F150" s="7">
        <v>4</v>
      </c>
      <c r="G150" s="7">
        <f>SUM(HousingProblemsTbl[[#This Row],[T2_est77]:[T2_est91]])</f>
        <v>194</v>
      </c>
      <c r="H150" s="7">
        <v>335</v>
      </c>
      <c r="I150" s="7">
        <v>110</v>
      </c>
      <c r="J150" s="7">
        <v>95</v>
      </c>
      <c r="K150" s="7">
        <f>SUM(HousingProblemsTbl[[#This Row],[T7_est109]:[T7_est151]])</f>
        <v>540</v>
      </c>
      <c r="L150" s="5">
        <f>HousingProblemsTbl[[#This Row],[Total Rental Units with Severe Housing Problems and Equal to or less than 80% HAMFI]]/HousingProblemsTbl[[#This Row],[Total Rental Units Equal to or less than 80% HAMFI]]</f>
        <v>0.35925925925925928</v>
      </c>
    </row>
    <row r="151" spans="1:12" x14ac:dyDescent="0.35">
      <c r="A151" t="s">
        <v>351</v>
      </c>
      <c r="B151">
        <v>13303</v>
      </c>
      <c r="C151" t="s">
        <v>188</v>
      </c>
      <c r="D151" s="7">
        <v>330</v>
      </c>
      <c r="E151" s="7">
        <v>250</v>
      </c>
      <c r="F151" s="7">
        <v>15</v>
      </c>
      <c r="G151" s="7">
        <f>SUM(HousingProblemsTbl[[#This Row],[T2_est77]:[T2_est91]])</f>
        <v>595</v>
      </c>
      <c r="H151" s="7">
        <v>625</v>
      </c>
      <c r="I151" s="7">
        <v>545</v>
      </c>
      <c r="J151" s="7">
        <v>590</v>
      </c>
      <c r="K151" s="7">
        <f>SUM(HousingProblemsTbl[[#This Row],[T7_est109]:[T7_est151]])</f>
        <v>1760</v>
      </c>
      <c r="L151" s="5">
        <f>HousingProblemsTbl[[#This Row],[Total Rental Units with Severe Housing Problems and Equal to or less than 80% HAMFI]]/HousingProblemsTbl[[#This Row],[Total Rental Units Equal to or less than 80% HAMFI]]</f>
        <v>0.33806818181818182</v>
      </c>
    </row>
    <row r="152" spans="1:12" x14ac:dyDescent="0.35">
      <c r="A152" t="s">
        <v>352</v>
      </c>
      <c r="B152">
        <v>13305</v>
      </c>
      <c r="C152" t="s">
        <v>189</v>
      </c>
      <c r="D152" s="7">
        <v>330</v>
      </c>
      <c r="E152" s="7">
        <v>100</v>
      </c>
      <c r="F152" s="7">
        <v>15</v>
      </c>
      <c r="G152" s="7">
        <f>SUM(HousingProblemsTbl[[#This Row],[T2_est77]:[T2_est91]])</f>
        <v>445</v>
      </c>
      <c r="H152" s="7">
        <v>730</v>
      </c>
      <c r="I152" s="7">
        <v>755</v>
      </c>
      <c r="J152" s="7">
        <v>740</v>
      </c>
      <c r="K152" s="7">
        <f>SUM(HousingProblemsTbl[[#This Row],[T7_est109]:[T7_est151]])</f>
        <v>2225</v>
      </c>
      <c r="L152" s="5">
        <f>HousingProblemsTbl[[#This Row],[Total Rental Units with Severe Housing Problems and Equal to or less than 80% HAMFI]]/HousingProblemsTbl[[#This Row],[Total Rental Units Equal to or less than 80% HAMFI]]</f>
        <v>0.2</v>
      </c>
    </row>
    <row r="153" spans="1:12" x14ac:dyDescent="0.35">
      <c r="A153" t="s">
        <v>353</v>
      </c>
      <c r="B153">
        <v>13307</v>
      </c>
      <c r="C153" t="s">
        <v>190</v>
      </c>
      <c r="D153" s="7">
        <v>4</v>
      </c>
      <c r="E153" s="7">
        <v>0</v>
      </c>
      <c r="F153" s="7">
        <v>0</v>
      </c>
      <c r="G153" s="7">
        <f>SUM(HousingProblemsTbl[[#This Row],[T2_est77]:[T2_est91]])</f>
        <v>4</v>
      </c>
      <c r="H153" s="7">
        <v>75</v>
      </c>
      <c r="I153" s="7">
        <v>50</v>
      </c>
      <c r="J153" s="7">
        <v>30</v>
      </c>
      <c r="K153" s="7">
        <f>SUM(HousingProblemsTbl[[#This Row],[T7_est109]:[T7_est151]])</f>
        <v>155</v>
      </c>
      <c r="L153" s="5">
        <f>HousingProblemsTbl[[#This Row],[Total Rental Units with Severe Housing Problems and Equal to or less than 80% HAMFI]]/HousingProblemsTbl[[#This Row],[Total Rental Units Equal to or less than 80% HAMFI]]</f>
        <v>2.5806451612903226E-2</v>
      </c>
    </row>
    <row r="154" spans="1:12" x14ac:dyDescent="0.35">
      <c r="A154" t="s">
        <v>354</v>
      </c>
      <c r="B154">
        <v>13309</v>
      </c>
      <c r="C154" t="s">
        <v>191</v>
      </c>
      <c r="D154" s="7">
        <v>110</v>
      </c>
      <c r="E154" s="7">
        <v>0</v>
      </c>
      <c r="F154" s="7">
        <v>0</v>
      </c>
      <c r="G154" s="7">
        <f>SUM(HousingProblemsTbl[[#This Row],[T2_est77]:[T2_est91]])</f>
        <v>110</v>
      </c>
      <c r="H154" s="7">
        <v>285</v>
      </c>
      <c r="I154" s="7">
        <v>135</v>
      </c>
      <c r="J154" s="7">
        <v>110</v>
      </c>
      <c r="K154" s="7">
        <f>SUM(HousingProblemsTbl[[#This Row],[T7_est109]:[T7_est151]])</f>
        <v>530</v>
      </c>
      <c r="L154" s="5">
        <f>HousingProblemsTbl[[#This Row],[Total Rental Units with Severe Housing Problems and Equal to or less than 80% HAMFI]]/HousingProblemsTbl[[#This Row],[Total Rental Units Equal to or less than 80% HAMFI]]</f>
        <v>0.20754716981132076</v>
      </c>
    </row>
    <row r="155" spans="1:12" x14ac:dyDescent="0.35">
      <c r="A155" t="s">
        <v>355</v>
      </c>
      <c r="B155">
        <v>13311</v>
      </c>
      <c r="C155" t="s">
        <v>192</v>
      </c>
      <c r="D155" s="7">
        <v>445</v>
      </c>
      <c r="E155" s="7">
        <v>135</v>
      </c>
      <c r="F155" s="7">
        <v>25</v>
      </c>
      <c r="G155" s="7">
        <f>SUM(HousingProblemsTbl[[#This Row],[T2_est77]:[T2_est91]])</f>
        <v>605</v>
      </c>
      <c r="H155" s="7">
        <v>525</v>
      </c>
      <c r="I155" s="7">
        <v>425</v>
      </c>
      <c r="J155" s="7">
        <v>765</v>
      </c>
      <c r="K155" s="7">
        <f>SUM(HousingProblemsTbl[[#This Row],[T7_est109]:[T7_est151]])</f>
        <v>1715</v>
      </c>
      <c r="L155" s="5">
        <f>HousingProblemsTbl[[#This Row],[Total Rental Units with Severe Housing Problems and Equal to or less than 80% HAMFI]]/HousingProblemsTbl[[#This Row],[Total Rental Units Equal to or less than 80% HAMFI]]</f>
        <v>0.35276967930029157</v>
      </c>
    </row>
    <row r="156" spans="1:12" x14ac:dyDescent="0.35">
      <c r="A156" t="s">
        <v>356</v>
      </c>
      <c r="B156">
        <v>13313</v>
      </c>
      <c r="C156" t="s">
        <v>193</v>
      </c>
      <c r="D156" s="7">
        <v>1170</v>
      </c>
      <c r="E156" s="7">
        <v>1045</v>
      </c>
      <c r="F156" s="7">
        <v>495</v>
      </c>
      <c r="G156" s="7">
        <f>SUM(HousingProblemsTbl[[#This Row],[T2_est77]:[T2_est91]])</f>
        <v>2710</v>
      </c>
      <c r="H156" s="7">
        <v>1865</v>
      </c>
      <c r="I156" s="7">
        <v>2615</v>
      </c>
      <c r="J156" s="7">
        <v>3050</v>
      </c>
      <c r="K156" s="7">
        <f>SUM(HousingProblemsTbl[[#This Row],[T7_est109]:[T7_est151]])</f>
        <v>7530</v>
      </c>
      <c r="L156" s="5">
        <f>HousingProblemsTbl[[#This Row],[Total Rental Units with Severe Housing Problems and Equal to or less than 80% HAMFI]]/HousingProblemsTbl[[#This Row],[Total Rental Units Equal to or less than 80% HAMFI]]</f>
        <v>0.35989375830013282</v>
      </c>
    </row>
    <row r="157" spans="1:12" x14ac:dyDescent="0.35">
      <c r="A157" t="s">
        <v>357</v>
      </c>
      <c r="B157">
        <v>13315</v>
      </c>
      <c r="C157" t="s">
        <v>194</v>
      </c>
      <c r="D157" s="7">
        <v>90</v>
      </c>
      <c r="E157" s="7">
        <v>20</v>
      </c>
      <c r="F157" s="7">
        <v>4</v>
      </c>
      <c r="G157" s="7">
        <f>SUM(HousingProblemsTbl[[#This Row],[T2_est77]:[T2_est91]])</f>
        <v>114</v>
      </c>
      <c r="H157" s="7">
        <v>215</v>
      </c>
      <c r="I157" s="7">
        <v>105</v>
      </c>
      <c r="J157" s="7">
        <v>125</v>
      </c>
      <c r="K157" s="7">
        <f>SUM(HousingProblemsTbl[[#This Row],[T7_est109]:[T7_est151]])</f>
        <v>445</v>
      </c>
      <c r="L157" s="5">
        <f>HousingProblemsTbl[[#This Row],[Total Rental Units with Severe Housing Problems and Equal to or less than 80% HAMFI]]/HousingProblemsTbl[[#This Row],[Total Rental Units Equal to or less than 80% HAMFI]]</f>
        <v>0.25617977528089886</v>
      </c>
    </row>
    <row r="158" spans="1:12" x14ac:dyDescent="0.35">
      <c r="A158" t="s">
        <v>358</v>
      </c>
      <c r="B158">
        <v>13317</v>
      </c>
      <c r="C158" t="s">
        <v>195</v>
      </c>
      <c r="D158" s="7">
        <v>150</v>
      </c>
      <c r="E158" s="7">
        <v>65</v>
      </c>
      <c r="F158" s="7">
        <v>0</v>
      </c>
      <c r="G158" s="7">
        <f>SUM(HousingProblemsTbl[[#This Row],[T2_est77]:[T2_est91]])</f>
        <v>215</v>
      </c>
      <c r="H158" s="7">
        <v>270</v>
      </c>
      <c r="I158" s="7">
        <v>315</v>
      </c>
      <c r="J158" s="7">
        <v>315</v>
      </c>
      <c r="K158" s="7">
        <f>SUM(HousingProblemsTbl[[#This Row],[T7_est109]:[T7_est151]])</f>
        <v>900</v>
      </c>
      <c r="L158" s="5">
        <f>HousingProblemsTbl[[#This Row],[Total Rental Units with Severe Housing Problems and Equal to or less than 80% HAMFI]]/HousingProblemsTbl[[#This Row],[Total Rental Units Equal to or less than 80% HAMFI]]</f>
        <v>0.2388888888888889</v>
      </c>
    </row>
    <row r="159" spans="1:12" x14ac:dyDescent="0.35">
      <c r="A159" t="s">
        <v>359</v>
      </c>
      <c r="B159">
        <v>13319</v>
      </c>
      <c r="C159" t="s">
        <v>196</v>
      </c>
      <c r="D159" s="7">
        <v>125</v>
      </c>
      <c r="E159" s="7">
        <v>40</v>
      </c>
      <c r="F159" s="7">
        <v>10</v>
      </c>
      <c r="G159" s="7">
        <f>SUM(HousingProblemsTbl[[#This Row],[T2_est77]:[T2_est91]])</f>
        <v>175</v>
      </c>
      <c r="H159" s="7">
        <v>255</v>
      </c>
      <c r="I159" s="7">
        <v>170</v>
      </c>
      <c r="J159" s="7">
        <v>145</v>
      </c>
      <c r="K159" s="7">
        <f>SUM(HousingProblemsTbl[[#This Row],[T7_est109]:[T7_est151]])</f>
        <v>570</v>
      </c>
      <c r="L159" s="5">
        <f>HousingProblemsTbl[[#This Row],[Total Rental Units with Severe Housing Problems and Equal to or less than 80% HAMFI]]/HousingProblemsTbl[[#This Row],[Total Rental Units Equal to or less than 80% HAMFI]]</f>
        <v>0.30701754385964913</v>
      </c>
    </row>
    <row r="160" spans="1:12" x14ac:dyDescent="0.35">
      <c r="A160" t="s">
        <v>360</v>
      </c>
      <c r="B160">
        <v>13321</v>
      </c>
      <c r="C160" t="s">
        <v>197</v>
      </c>
      <c r="D160" s="7">
        <v>460</v>
      </c>
      <c r="E160" s="7">
        <v>55</v>
      </c>
      <c r="F160" s="7">
        <v>50</v>
      </c>
      <c r="G160" s="7">
        <f>SUM(HousingProblemsTbl[[#This Row],[T2_est77]:[T2_est91]])</f>
        <v>565</v>
      </c>
      <c r="H160" s="7">
        <v>590</v>
      </c>
      <c r="I160" s="7">
        <v>635</v>
      </c>
      <c r="J160" s="7">
        <v>405</v>
      </c>
      <c r="K160" s="7">
        <f>SUM(HousingProblemsTbl[[#This Row],[T7_est109]:[T7_est151]])</f>
        <v>1630</v>
      </c>
      <c r="L160" s="5">
        <f>HousingProblemsTbl[[#This Row],[Total Rental Units with Severe Housing Problems and Equal to or less than 80% HAMFI]]/HousingProblemsTbl[[#This Row],[Total Rental Units Equal to or less than 80% HAMFI]]</f>
        <v>0.34662576687116564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BAFB-5823-4ABB-917B-A4202EE5773C}">
  <dimension ref="A1:L160"/>
  <sheetViews>
    <sheetView workbookViewId="0">
      <selection activeCell="E1" sqref="C1:E1"/>
    </sheetView>
  </sheetViews>
  <sheetFormatPr defaultRowHeight="14.5" x14ac:dyDescent="0.35"/>
  <cols>
    <col min="3" max="5" width="18.7265625" customWidth="1"/>
  </cols>
  <sheetData>
    <row r="1" spans="1:12" x14ac:dyDescent="0.35">
      <c r="A1" t="s">
        <v>361</v>
      </c>
      <c r="B1" t="s">
        <v>362</v>
      </c>
      <c r="C1" t="s">
        <v>363</v>
      </c>
      <c r="D1" t="s">
        <v>364</v>
      </c>
      <c r="E1" t="s">
        <v>365</v>
      </c>
      <c r="F1" t="s">
        <v>366</v>
      </c>
      <c r="G1" t="s">
        <v>367</v>
      </c>
      <c r="H1" t="s">
        <v>368</v>
      </c>
      <c r="I1" t="s">
        <v>369</v>
      </c>
      <c r="J1" t="s">
        <v>370</v>
      </c>
      <c r="K1" t="s">
        <v>371</v>
      </c>
      <c r="L1" t="s">
        <v>372</v>
      </c>
    </row>
    <row r="2" spans="1:12" x14ac:dyDescent="0.35">
      <c r="A2" t="s">
        <v>202</v>
      </c>
      <c r="B2" t="s">
        <v>39</v>
      </c>
      <c r="C2">
        <v>145</v>
      </c>
      <c r="D2">
        <v>30</v>
      </c>
      <c r="E2">
        <v>0</v>
      </c>
      <c r="F2">
        <f>SUM(CostTbl[[#This Row],[Severe Cost Burden: Less than or equal to 30% of HAMFI]:[Severe Cost Burden: Greater than 50% but less than or equal to 80% of HAMFI]])</f>
        <v>175</v>
      </c>
      <c r="G2">
        <v>440</v>
      </c>
      <c r="H2">
        <v>330</v>
      </c>
      <c r="I2">
        <v>245</v>
      </c>
      <c r="J2">
        <f>SUM(CostTbl[[#This Row],[Total: Less than or equal to 30% of HAMFI]:[Total: Greater than 50% but less than or equal to 80% of HAMFI]])</f>
        <v>1015</v>
      </c>
      <c r="K2">
        <f>CostTbl[[#This Row],[Total with Severe Cost Burden]]/CostTbl[[#This Row],[Total renters]]</f>
        <v>0.17241379310344829</v>
      </c>
      <c r="L2">
        <v>13001</v>
      </c>
    </row>
    <row r="3" spans="1:12" x14ac:dyDescent="0.35">
      <c r="A3" t="s">
        <v>203</v>
      </c>
      <c r="B3" t="s">
        <v>40</v>
      </c>
      <c r="C3">
        <v>100</v>
      </c>
      <c r="D3">
        <v>30</v>
      </c>
      <c r="E3">
        <v>10</v>
      </c>
      <c r="F3">
        <f>SUM(CostTbl[[#This Row],[Severe Cost Burden: Less than or equal to 30% of HAMFI]:[Severe Cost Burden: Greater than 50% but less than or equal to 80% of HAMFI]])</f>
        <v>140</v>
      </c>
      <c r="G3">
        <v>255</v>
      </c>
      <c r="H3">
        <v>185</v>
      </c>
      <c r="I3">
        <v>165</v>
      </c>
      <c r="J3">
        <f>SUM(CostTbl[[#This Row],[Total: Less than or equal to 30% of HAMFI]:[Total: Greater than 50% but less than or equal to 80% of HAMFI]])</f>
        <v>605</v>
      </c>
      <c r="K3">
        <f>CostTbl[[#This Row],[Total with Severe Cost Burden]]/CostTbl[[#This Row],[Total renters]]</f>
        <v>0.23140495867768596</v>
      </c>
      <c r="L3">
        <v>13003</v>
      </c>
    </row>
    <row r="4" spans="1:12" x14ac:dyDescent="0.35">
      <c r="A4" t="s">
        <v>204</v>
      </c>
      <c r="B4" t="s">
        <v>41</v>
      </c>
      <c r="C4">
        <v>115</v>
      </c>
      <c r="D4">
        <v>40</v>
      </c>
      <c r="E4">
        <v>0</v>
      </c>
      <c r="F4">
        <f>SUM(CostTbl[[#This Row],[Severe Cost Burden: Less than or equal to 30% of HAMFI]:[Severe Cost Burden: Greater than 50% but less than or equal to 80% of HAMFI]])</f>
        <v>155</v>
      </c>
      <c r="G4">
        <v>325</v>
      </c>
      <c r="H4">
        <v>230</v>
      </c>
      <c r="I4">
        <v>270</v>
      </c>
      <c r="J4">
        <f>SUM(CostTbl[[#This Row],[Total: Less than or equal to 30% of HAMFI]:[Total: Greater than 50% but less than or equal to 80% of HAMFI]])</f>
        <v>825</v>
      </c>
      <c r="K4">
        <f>CostTbl[[#This Row],[Total with Severe Cost Burden]]/CostTbl[[#This Row],[Total renters]]</f>
        <v>0.18787878787878787</v>
      </c>
      <c r="L4">
        <v>13005</v>
      </c>
    </row>
    <row r="5" spans="1:12" x14ac:dyDescent="0.35">
      <c r="A5" t="s">
        <v>205</v>
      </c>
      <c r="B5" t="s">
        <v>42</v>
      </c>
      <c r="C5">
        <v>85</v>
      </c>
      <c r="D5">
        <v>0</v>
      </c>
      <c r="E5">
        <v>0</v>
      </c>
      <c r="F5">
        <f>SUM(CostTbl[[#This Row],[Severe Cost Burden: Less than or equal to 30% of HAMFI]:[Severe Cost Burden: Greater than 50% but less than or equal to 80% of HAMFI]])</f>
        <v>85</v>
      </c>
      <c r="G5">
        <v>190</v>
      </c>
      <c r="H5">
        <v>35</v>
      </c>
      <c r="I5">
        <v>130</v>
      </c>
      <c r="J5">
        <f>SUM(CostTbl[[#This Row],[Total: Less than or equal to 30% of HAMFI]:[Total: Greater than 50% but less than or equal to 80% of HAMFI]])</f>
        <v>355</v>
      </c>
      <c r="K5">
        <f>CostTbl[[#This Row],[Total with Severe Cost Burden]]/CostTbl[[#This Row],[Total renters]]</f>
        <v>0.23943661971830985</v>
      </c>
      <c r="L5">
        <v>13007</v>
      </c>
    </row>
    <row r="6" spans="1:12" x14ac:dyDescent="0.35">
      <c r="A6" t="s">
        <v>206</v>
      </c>
      <c r="B6" t="s">
        <v>43</v>
      </c>
      <c r="C6">
        <v>1315</v>
      </c>
      <c r="D6">
        <v>510</v>
      </c>
      <c r="E6">
        <v>30</v>
      </c>
      <c r="F6">
        <f>SUM(CostTbl[[#This Row],[Severe Cost Burden: Less than or equal to 30% of HAMFI]:[Severe Cost Burden: Greater than 50% but less than or equal to 80% of HAMFI]])</f>
        <v>1855</v>
      </c>
      <c r="G6">
        <v>2130</v>
      </c>
      <c r="H6">
        <v>1445</v>
      </c>
      <c r="I6">
        <v>895</v>
      </c>
      <c r="J6">
        <f>SUM(CostTbl[[#This Row],[Total: Less than or equal to 30% of HAMFI]:[Total: Greater than 50% but less than or equal to 80% of HAMFI]])</f>
        <v>4470</v>
      </c>
      <c r="K6">
        <f>CostTbl[[#This Row],[Total with Severe Cost Burden]]/CostTbl[[#This Row],[Total renters]]</f>
        <v>0.41498881431767337</v>
      </c>
      <c r="L6">
        <v>13009</v>
      </c>
    </row>
    <row r="7" spans="1:12" x14ac:dyDescent="0.35">
      <c r="A7" t="s">
        <v>207</v>
      </c>
      <c r="B7" t="s">
        <v>44</v>
      </c>
      <c r="C7">
        <v>140</v>
      </c>
      <c r="D7">
        <v>100</v>
      </c>
      <c r="E7">
        <v>15</v>
      </c>
      <c r="F7">
        <f>SUM(CostTbl[[#This Row],[Severe Cost Burden: Less than or equal to 30% of HAMFI]:[Severe Cost Burden: Greater than 50% but less than or equal to 80% of HAMFI]])</f>
        <v>255</v>
      </c>
      <c r="G7">
        <v>360</v>
      </c>
      <c r="H7">
        <v>280</v>
      </c>
      <c r="I7">
        <v>475</v>
      </c>
      <c r="J7">
        <f>SUM(CostTbl[[#This Row],[Total: Less than or equal to 30% of HAMFI]:[Total: Greater than 50% but less than or equal to 80% of HAMFI]])</f>
        <v>1115</v>
      </c>
      <c r="K7">
        <f>CostTbl[[#This Row],[Total with Severe Cost Burden]]/CostTbl[[#This Row],[Total renters]]</f>
        <v>0.22869955156950672</v>
      </c>
      <c r="L7">
        <v>13011</v>
      </c>
    </row>
    <row r="8" spans="1:12" x14ac:dyDescent="0.35">
      <c r="A8" t="s">
        <v>208</v>
      </c>
      <c r="B8" t="s">
        <v>45</v>
      </c>
      <c r="C8">
        <v>920</v>
      </c>
      <c r="D8">
        <v>180</v>
      </c>
      <c r="E8">
        <v>25</v>
      </c>
      <c r="F8">
        <f>SUM(CostTbl[[#This Row],[Severe Cost Burden: Less than or equal to 30% of HAMFI]:[Severe Cost Burden: Greater than 50% but less than or equal to 80% of HAMFI]])</f>
        <v>1125</v>
      </c>
      <c r="G8">
        <v>1700</v>
      </c>
      <c r="H8">
        <v>1455</v>
      </c>
      <c r="I8">
        <v>1460</v>
      </c>
      <c r="J8">
        <f>SUM(CostTbl[[#This Row],[Total: Less than or equal to 30% of HAMFI]:[Total: Greater than 50% but less than or equal to 80% of HAMFI]])</f>
        <v>4615</v>
      </c>
      <c r="K8">
        <f>CostTbl[[#This Row],[Total with Severe Cost Burden]]/CostTbl[[#This Row],[Total renters]]</f>
        <v>0.24377031419284939</v>
      </c>
      <c r="L8">
        <v>13013</v>
      </c>
    </row>
    <row r="9" spans="1:12" x14ac:dyDescent="0.35">
      <c r="A9" t="s">
        <v>209</v>
      </c>
      <c r="B9" t="s">
        <v>46</v>
      </c>
      <c r="C9">
        <v>1790</v>
      </c>
      <c r="D9">
        <v>305</v>
      </c>
      <c r="E9">
        <v>0</v>
      </c>
      <c r="F9">
        <f>SUM(CostTbl[[#This Row],[Severe Cost Burden: Less than or equal to 30% of HAMFI]:[Severe Cost Burden: Greater than 50% but less than or equal to 80% of HAMFI]])</f>
        <v>2095</v>
      </c>
      <c r="G9">
        <v>3270</v>
      </c>
      <c r="H9">
        <v>2720</v>
      </c>
      <c r="I9">
        <v>3335</v>
      </c>
      <c r="J9">
        <f>SUM(CostTbl[[#This Row],[Total: Less than or equal to 30% of HAMFI]:[Total: Greater than 50% but less than or equal to 80% of HAMFI]])</f>
        <v>9325</v>
      </c>
      <c r="K9">
        <f>CostTbl[[#This Row],[Total with Severe Cost Burden]]/CostTbl[[#This Row],[Total renters]]</f>
        <v>0.22466487935656837</v>
      </c>
      <c r="L9">
        <v>13015</v>
      </c>
    </row>
    <row r="10" spans="1:12" x14ac:dyDescent="0.35">
      <c r="A10" t="s">
        <v>210</v>
      </c>
      <c r="B10" t="s">
        <v>47</v>
      </c>
      <c r="C10">
        <v>200</v>
      </c>
      <c r="D10">
        <v>100</v>
      </c>
      <c r="E10">
        <v>4</v>
      </c>
      <c r="F10">
        <f>SUM(CostTbl[[#This Row],[Severe Cost Burden: Less than or equal to 30% of HAMFI]:[Severe Cost Burden: Greater than 50% but less than or equal to 80% of HAMFI]])</f>
        <v>304</v>
      </c>
      <c r="G10">
        <v>850</v>
      </c>
      <c r="H10">
        <v>470</v>
      </c>
      <c r="I10">
        <v>600</v>
      </c>
      <c r="J10">
        <f>SUM(CostTbl[[#This Row],[Total: Less than or equal to 30% of HAMFI]:[Total: Greater than 50% but less than or equal to 80% of HAMFI]])</f>
        <v>1920</v>
      </c>
      <c r="K10">
        <f>CostTbl[[#This Row],[Total with Severe Cost Burden]]/CostTbl[[#This Row],[Total renters]]</f>
        <v>0.15833333333333333</v>
      </c>
      <c r="L10">
        <v>13017</v>
      </c>
    </row>
    <row r="11" spans="1:12" x14ac:dyDescent="0.35">
      <c r="A11" t="s">
        <v>211</v>
      </c>
      <c r="B11" t="s">
        <v>48</v>
      </c>
      <c r="C11">
        <v>325</v>
      </c>
      <c r="D11">
        <v>135</v>
      </c>
      <c r="E11">
        <v>0</v>
      </c>
      <c r="F11">
        <f>SUM(CostTbl[[#This Row],[Severe Cost Burden: Less than or equal to 30% of HAMFI]:[Severe Cost Burden: Greater than 50% but less than or equal to 80% of HAMFI]])</f>
        <v>460</v>
      </c>
      <c r="G11">
        <v>765</v>
      </c>
      <c r="H11">
        <v>500</v>
      </c>
      <c r="I11">
        <v>455</v>
      </c>
      <c r="J11">
        <f>SUM(CostTbl[[#This Row],[Total: Less than or equal to 30% of HAMFI]:[Total: Greater than 50% but less than or equal to 80% of HAMFI]])</f>
        <v>1720</v>
      </c>
      <c r="K11">
        <f>CostTbl[[#This Row],[Total with Severe Cost Burden]]/CostTbl[[#This Row],[Total renters]]</f>
        <v>0.26744186046511625</v>
      </c>
      <c r="L11">
        <v>13019</v>
      </c>
    </row>
    <row r="12" spans="1:12" x14ac:dyDescent="0.35">
      <c r="A12" t="s">
        <v>212</v>
      </c>
      <c r="B12" t="s">
        <v>49</v>
      </c>
      <c r="C12">
        <v>4610</v>
      </c>
      <c r="D12">
        <v>1770</v>
      </c>
      <c r="E12">
        <v>485</v>
      </c>
      <c r="F12">
        <f>SUM(CostTbl[[#This Row],[Severe Cost Burden: Less than or equal to 30% of HAMFI]:[Severe Cost Burden: Greater than 50% but less than or equal to 80% of HAMFI]])</f>
        <v>6865</v>
      </c>
      <c r="G12">
        <v>8370</v>
      </c>
      <c r="H12">
        <v>4570</v>
      </c>
      <c r="I12">
        <v>5195</v>
      </c>
      <c r="J12">
        <f>SUM(CostTbl[[#This Row],[Total: Less than or equal to 30% of HAMFI]:[Total: Greater than 50% but less than or equal to 80% of HAMFI]])</f>
        <v>18135</v>
      </c>
      <c r="K12">
        <f>CostTbl[[#This Row],[Total with Severe Cost Burden]]/CostTbl[[#This Row],[Total renters]]</f>
        <v>0.37854976564653986</v>
      </c>
      <c r="L12">
        <v>13021</v>
      </c>
    </row>
    <row r="13" spans="1:12" x14ac:dyDescent="0.35">
      <c r="A13" t="s">
        <v>213</v>
      </c>
      <c r="B13" t="s">
        <v>50</v>
      </c>
      <c r="C13">
        <v>165</v>
      </c>
      <c r="D13">
        <v>10</v>
      </c>
      <c r="E13">
        <v>0</v>
      </c>
      <c r="F13">
        <f>SUM(CostTbl[[#This Row],[Severe Cost Burden: Less than or equal to 30% of HAMFI]:[Severe Cost Burden: Greater than 50% but less than or equal to 80% of HAMFI]])</f>
        <v>175</v>
      </c>
      <c r="G13">
        <v>335</v>
      </c>
      <c r="H13">
        <v>130</v>
      </c>
      <c r="I13">
        <v>215</v>
      </c>
      <c r="J13">
        <f>SUM(CostTbl[[#This Row],[Total: Less than or equal to 30% of HAMFI]:[Total: Greater than 50% but less than or equal to 80% of HAMFI]])</f>
        <v>680</v>
      </c>
      <c r="K13">
        <f>CostTbl[[#This Row],[Total with Severe Cost Burden]]/CostTbl[[#This Row],[Total renters]]</f>
        <v>0.25735294117647056</v>
      </c>
      <c r="L13">
        <v>13023</v>
      </c>
    </row>
    <row r="14" spans="1:12" x14ac:dyDescent="0.35">
      <c r="A14" t="s">
        <v>214</v>
      </c>
      <c r="B14" t="s">
        <v>51</v>
      </c>
      <c r="C14">
        <v>225</v>
      </c>
      <c r="D14">
        <v>30</v>
      </c>
      <c r="E14">
        <v>0</v>
      </c>
      <c r="F14">
        <f>SUM(CostTbl[[#This Row],[Severe Cost Burden: Less than or equal to 30% of HAMFI]:[Severe Cost Burden: Greater than 50% but less than or equal to 80% of HAMFI]])</f>
        <v>255</v>
      </c>
      <c r="G14">
        <v>315</v>
      </c>
      <c r="H14">
        <v>500</v>
      </c>
      <c r="I14">
        <v>245</v>
      </c>
      <c r="J14">
        <f>SUM(CostTbl[[#This Row],[Total: Less than or equal to 30% of HAMFI]:[Total: Greater than 50% but less than or equal to 80% of HAMFI]])</f>
        <v>1060</v>
      </c>
      <c r="K14">
        <f>CostTbl[[#This Row],[Total with Severe Cost Burden]]/CostTbl[[#This Row],[Total renters]]</f>
        <v>0.24056603773584906</v>
      </c>
      <c r="L14">
        <v>13025</v>
      </c>
    </row>
    <row r="15" spans="1:12" x14ac:dyDescent="0.35">
      <c r="A15" t="s">
        <v>215</v>
      </c>
      <c r="B15" t="s">
        <v>52</v>
      </c>
      <c r="C15">
        <v>285</v>
      </c>
      <c r="D15">
        <v>20</v>
      </c>
      <c r="E15">
        <v>0</v>
      </c>
      <c r="F15">
        <f>SUM(CostTbl[[#This Row],[Severe Cost Burden: Less than or equal to 30% of HAMFI]:[Severe Cost Burden: Greater than 50% but less than or equal to 80% of HAMFI]])</f>
        <v>305</v>
      </c>
      <c r="G15">
        <v>510</v>
      </c>
      <c r="H15">
        <v>220</v>
      </c>
      <c r="I15">
        <v>395</v>
      </c>
      <c r="J15">
        <f>SUM(CostTbl[[#This Row],[Total: Less than or equal to 30% of HAMFI]:[Total: Greater than 50% but less than or equal to 80% of HAMFI]])</f>
        <v>1125</v>
      </c>
      <c r="K15">
        <f>CostTbl[[#This Row],[Total with Severe Cost Burden]]/CostTbl[[#This Row],[Total renters]]</f>
        <v>0.27111111111111114</v>
      </c>
      <c r="L15">
        <v>13027</v>
      </c>
    </row>
    <row r="16" spans="1:12" x14ac:dyDescent="0.35">
      <c r="A16" t="s">
        <v>216</v>
      </c>
      <c r="B16" t="s">
        <v>53</v>
      </c>
      <c r="C16">
        <v>495</v>
      </c>
      <c r="D16">
        <v>175</v>
      </c>
      <c r="E16">
        <v>115</v>
      </c>
      <c r="F16">
        <f>SUM(CostTbl[[#This Row],[Severe Cost Burden: Less than or equal to 30% of HAMFI]:[Severe Cost Burden: Greater than 50% but less than or equal to 80% of HAMFI]])</f>
        <v>785</v>
      </c>
      <c r="G16">
        <v>785</v>
      </c>
      <c r="H16">
        <v>750</v>
      </c>
      <c r="I16">
        <v>725</v>
      </c>
      <c r="J16">
        <f>SUM(CostTbl[[#This Row],[Total: Less than or equal to 30% of HAMFI]:[Total: Greater than 50% but less than or equal to 80% of HAMFI]])</f>
        <v>2260</v>
      </c>
      <c r="K16">
        <f>CostTbl[[#This Row],[Total with Severe Cost Burden]]/CostTbl[[#This Row],[Total renters]]</f>
        <v>0.34734513274336282</v>
      </c>
      <c r="L16">
        <v>13029</v>
      </c>
    </row>
    <row r="17" spans="1:12" x14ac:dyDescent="0.35">
      <c r="A17" t="s">
        <v>217</v>
      </c>
      <c r="B17" t="s">
        <v>54</v>
      </c>
      <c r="C17">
        <v>2360</v>
      </c>
      <c r="D17">
        <v>985</v>
      </c>
      <c r="E17">
        <v>175</v>
      </c>
      <c r="F17">
        <f>SUM(CostTbl[[#This Row],[Severe Cost Burden: Less than or equal to 30% of HAMFI]:[Severe Cost Burden: Greater than 50% but less than or equal to 80% of HAMFI]])</f>
        <v>3520</v>
      </c>
      <c r="G17">
        <v>3095</v>
      </c>
      <c r="H17">
        <v>2445</v>
      </c>
      <c r="I17">
        <v>2750</v>
      </c>
      <c r="J17">
        <f>SUM(CostTbl[[#This Row],[Total: Less than or equal to 30% of HAMFI]:[Total: Greater than 50% but less than or equal to 80% of HAMFI]])</f>
        <v>8290</v>
      </c>
      <c r="K17">
        <f>CostTbl[[#This Row],[Total with Severe Cost Burden]]/CostTbl[[#This Row],[Total renters]]</f>
        <v>0.42460796139927626</v>
      </c>
      <c r="L17">
        <v>13031</v>
      </c>
    </row>
    <row r="18" spans="1:12" x14ac:dyDescent="0.35">
      <c r="A18" t="s">
        <v>218</v>
      </c>
      <c r="B18" t="s">
        <v>55</v>
      </c>
      <c r="C18">
        <v>390</v>
      </c>
      <c r="D18">
        <v>4</v>
      </c>
      <c r="E18">
        <v>0</v>
      </c>
      <c r="F18">
        <f>SUM(CostTbl[[#This Row],[Severe Cost Burden: Less than or equal to 30% of HAMFI]:[Severe Cost Burden: Greater than 50% but less than or equal to 80% of HAMFI]])</f>
        <v>394</v>
      </c>
      <c r="G18">
        <v>890</v>
      </c>
      <c r="H18">
        <v>335</v>
      </c>
      <c r="I18">
        <v>495</v>
      </c>
      <c r="J18">
        <f>SUM(CostTbl[[#This Row],[Total: Less than or equal to 30% of HAMFI]:[Total: Greater than 50% but less than or equal to 80% of HAMFI]])</f>
        <v>1720</v>
      </c>
      <c r="K18">
        <f>CostTbl[[#This Row],[Total with Severe Cost Burden]]/CostTbl[[#This Row],[Total renters]]</f>
        <v>0.22906976744186047</v>
      </c>
      <c r="L18">
        <v>13033</v>
      </c>
    </row>
    <row r="19" spans="1:12" x14ac:dyDescent="0.35">
      <c r="A19" t="s">
        <v>219</v>
      </c>
      <c r="B19" t="s">
        <v>56</v>
      </c>
      <c r="C19">
        <v>210</v>
      </c>
      <c r="D19">
        <v>265</v>
      </c>
      <c r="E19">
        <v>30</v>
      </c>
      <c r="F19">
        <f>SUM(CostTbl[[#This Row],[Severe Cost Burden: Less than or equal to 30% of HAMFI]:[Severe Cost Burden: Greater than 50% but less than or equal to 80% of HAMFI]])</f>
        <v>505</v>
      </c>
      <c r="G19">
        <v>465</v>
      </c>
      <c r="H19">
        <v>550</v>
      </c>
      <c r="I19">
        <v>570</v>
      </c>
      <c r="J19">
        <f>SUM(CostTbl[[#This Row],[Total: Less than or equal to 30% of HAMFI]:[Total: Greater than 50% but less than or equal to 80% of HAMFI]])</f>
        <v>1585</v>
      </c>
      <c r="K19">
        <f>CostTbl[[#This Row],[Total with Severe Cost Burden]]/CostTbl[[#This Row],[Total renters]]</f>
        <v>0.31861198738170349</v>
      </c>
      <c r="L19">
        <v>13035</v>
      </c>
    </row>
    <row r="20" spans="1:12" x14ac:dyDescent="0.35">
      <c r="A20" t="s">
        <v>220</v>
      </c>
      <c r="B20" t="s">
        <v>57</v>
      </c>
      <c r="C20">
        <v>85</v>
      </c>
      <c r="D20">
        <v>15</v>
      </c>
      <c r="E20">
        <v>0</v>
      </c>
      <c r="F20">
        <f>SUM(CostTbl[[#This Row],[Severe Cost Burden: Less than or equal to 30% of HAMFI]:[Severe Cost Burden: Greater than 50% but less than or equal to 80% of HAMFI]])</f>
        <v>100</v>
      </c>
      <c r="G20">
        <v>195</v>
      </c>
      <c r="H20">
        <v>100</v>
      </c>
      <c r="I20">
        <v>150</v>
      </c>
      <c r="J20">
        <f>SUM(CostTbl[[#This Row],[Total: Less than or equal to 30% of HAMFI]:[Total: Greater than 50% but less than or equal to 80% of HAMFI]])</f>
        <v>445</v>
      </c>
      <c r="K20">
        <f>CostTbl[[#This Row],[Total with Severe Cost Burden]]/CostTbl[[#This Row],[Total renters]]</f>
        <v>0.2247191011235955</v>
      </c>
      <c r="L20">
        <v>13037</v>
      </c>
    </row>
    <row r="21" spans="1:12" x14ac:dyDescent="0.35">
      <c r="A21" t="s">
        <v>221</v>
      </c>
      <c r="B21" t="s">
        <v>58</v>
      </c>
      <c r="C21">
        <v>1090</v>
      </c>
      <c r="D21">
        <v>290</v>
      </c>
      <c r="E21">
        <v>95</v>
      </c>
      <c r="F21">
        <f>SUM(CostTbl[[#This Row],[Severe Cost Burden: Less than or equal to 30% of HAMFI]:[Severe Cost Burden: Greater than 50% but less than or equal to 80% of HAMFI]])</f>
        <v>1475</v>
      </c>
      <c r="G21">
        <v>1390</v>
      </c>
      <c r="H21">
        <v>1010</v>
      </c>
      <c r="I21">
        <v>1690</v>
      </c>
      <c r="J21">
        <f>SUM(CostTbl[[#This Row],[Total: Less than or equal to 30% of HAMFI]:[Total: Greater than 50% but less than or equal to 80% of HAMFI]])</f>
        <v>4090</v>
      </c>
      <c r="K21">
        <f>CostTbl[[#This Row],[Total with Severe Cost Burden]]/CostTbl[[#This Row],[Total renters]]</f>
        <v>0.36063569682151592</v>
      </c>
      <c r="L21">
        <v>13039</v>
      </c>
    </row>
    <row r="22" spans="1:12" x14ac:dyDescent="0.35">
      <c r="A22" t="s">
        <v>222</v>
      </c>
      <c r="B22" t="s">
        <v>59</v>
      </c>
      <c r="C22">
        <v>355</v>
      </c>
      <c r="D22">
        <v>15</v>
      </c>
      <c r="E22">
        <v>10</v>
      </c>
      <c r="F22">
        <f>SUM(CostTbl[[#This Row],[Severe Cost Burden: Less than or equal to 30% of HAMFI]:[Severe Cost Burden: Greater than 50% but less than or equal to 80% of HAMFI]])</f>
        <v>380</v>
      </c>
      <c r="G22">
        <v>680</v>
      </c>
      <c r="H22">
        <v>330</v>
      </c>
      <c r="I22">
        <v>365</v>
      </c>
      <c r="J22">
        <f>SUM(CostTbl[[#This Row],[Total: Less than or equal to 30% of HAMFI]:[Total: Greater than 50% but less than or equal to 80% of HAMFI]])</f>
        <v>1375</v>
      </c>
      <c r="K22">
        <f>CostTbl[[#This Row],[Total with Severe Cost Burden]]/CostTbl[[#This Row],[Total renters]]</f>
        <v>0.27636363636363637</v>
      </c>
      <c r="L22">
        <v>13043</v>
      </c>
    </row>
    <row r="23" spans="1:12" x14ac:dyDescent="0.35">
      <c r="A23" t="s">
        <v>223</v>
      </c>
      <c r="B23" t="s">
        <v>60</v>
      </c>
      <c r="C23">
        <v>2520</v>
      </c>
      <c r="D23">
        <v>305</v>
      </c>
      <c r="E23">
        <v>0</v>
      </c>
      <c r="F23">
        <f>SUM(CostTbl[[#This Row],[Severe Cost Burden: Less than or equal to 30% of HAMFI]:[Severe Cost Burden: Greater than 50% but less than or equal to 80% of HAMFI]])</f>
        <v>2825</v>
      </c>
      <c r="G23">
        <v>4530</v>
      </c>
      <c r="H23">
        <v>2580</v>
      </c>
      <c r="I23">
        <v>3020</v>
      </c>
      <c r="J23">
        <f>SUM(CostTbl[[#This Row],[Total: Less than or equal to 30% of HAMFI]:[Total: Greater than 50% but less than or equal to 80% of HAMFI]])</f>
        <v>10130</v>
      </c>
      <c r="K23">
        <f>CostTbl[[#This Row],[Total with Severe Cost Burden]]/CostTbl[[#This Row],[Total renters]]</f>
        <v>0.27887462981243832</v>
      </c>
      <c r="L23">
        <v>13045</v>
      </c>
    </row>
    <row r="24" spans="1:12" x14ac:dyDescent="0.35">
      <c r="A24" t="s">
        <v>224</v>
      </c>
      <c r="B24" t="s">
        <v>61</v>
      </c>
      <c r="C24">
        <v>730</v>
      </c>
      <c r="D24">
        <v>235</v>
      </c>
      <c r="E24">
        <v>10</v>
      </c>
      <c r="F24">
        <f>SUM(CostTbl[[#This Row],[Severe Cost Burden: Less than or equal to 30% of HAMFI]:[Severe Cost Burden: Greater than 50% but less than or equal to 80% of HAMFI]])</f>
        <v>975</v>
      </c>
      <c r="G24">
        <v>1345</v>
      </c>
      <c r="H24">
        <v>1050</v>
      </c>
      <c r="I24">
        <v>1745</v>
      </c>
      <c r="J24">
        <f>SUM(CostTbl[[#This Row],[Total: Less than or equal to 30% of HAMFI]:[Total: Greater than 50% but less than or equal to 80% of HAMFI]])</f>
        <v>4140</v>
      </c>
      <c r="K24">
        <f>CostTbl[[#This Row],[Total with Severe Cost Burden]]/CostTbl[[#This Row],[Total renters]]</f>
        <v>0.23550724637681159</v>
      </c>
      <c r="L24">
        <v>13047</v>
      </c>
    </row>
    <row r="25" spans="1:12" x14ac:dyDescent="0.35">
      <c r="A25" t="s">
        <v>225</v>
      </c>
      <c r="B25" t="s">
        <v>62</v>
      </c>
      <c r="C25">
        <v>125</v>
      </c>
      <c r="D25">
        <v>85</v>
      </c>
      <c r="E25">
        <v>0</v>
      </c>
      <c r="F25">
        <f>SUM(CostTbl[[#This Row],[Severe Cost Burden: Less than or equal to 30% of HAMFI]:[Severe Cost Burden: Greater than 50% but less than or equal to 80% of HAMFI]])</f>
        <v>210</v>
      </c>
      <c r="G25">
        <v>325</v>
      </c>
      <c r="H25">
        <v>245</v>
      </c>
      <c r="I25">
        <v>140</v>
      </c>
      <c r="J25">
        <f>SUM(CostTbl[[#This Row],[Total: Less than or equal to 30% of HAMFI]:[Total: Greater than 50% but less than or equal to 80% of HAMFI]])</f>
        <v>710</v>
      </c>
      <c r="K25">
        <f>CostTbl[[#This Row],[Total with Severe Cost Burden]]/CostTbl[[#This Row],[Total renters]]</f>
        <v>0.29577464788732394</v>
      </c>
      <c r="L25">
        <v>13049</v>
      </c>
    </row>
    <row r="26" spans="1:12" x14ac:dyDescent="0.35">
      <c r="A26" t="s">
        <v>226</v>
      </c>
      <c r="B26" t="s">
        <v>63</v>
      </c>
      <c r="C26">
        <v>6905</v>
      </c>
      <c r="D26">
        <v>3770</v>
      </c>
      <c r="E26">
        <v>695</v>
      </c>
      <c r="F26">
        <f>SUM(CostTbl[[#This Row],[Severe Cost Burden: Less than or equal to 30% of HAMFI]:[Severe Cost Burden: Greater than 50% but less than or equal to 80% of HAMFI]])</f>
        <v>11370</v>
      </c>
      <c r="G26">
        <v>11065</v>
      </c>
      <c r="H26">
        <v>8240</v>
      </c>
      <c r="I26">
        <v>9875</v>
      </c>
      <c r="J26">
        <f>SUM(CostTbl[[#This Row],[Total: Less than or equal to 30% of HAMFI]:[Total: Greater than 50% but less than or equal to 80% of HAMFI]])</f>
        <v>29180</v>
      </c>
      <c r="K26">
        <f>CostTbl[[#This Row],[Total with Severe Cost Burden]]/CostTbl[[#This Row],[Total renters]]</f>
        <v>0.38965044551062372</v>
      </c>
      <c r="L26">
        <v>13051</v>
      </c>
    </row>
    <row r="27" spans="1:12" x14ac:dyDescent="0.35">
      <c r="A27" t="s">
        <v>227</v>
      </c>
      <c r="B27" t="s">
        <v>64</v>
      </c>
      <c r="C27">
        <v>150</v>
      </c>
      <c r="D27">
        <v>115</v>
      </c>
      <c r="E27">
        <v>75</v>
      </c>
      <c r="F27">
        <f>SUM(CostTbl[[#This Row],[Severe Cost Burden: Less than or equal to 30% of HAMFI]:[Severe Cost Burden: Greater than 50% but less than or equal to 80% of HAMFI]])</f>
        <v>340</v>
      </c>
      <c r="G27">
        <v>280</v>
      </c>
      <c r="H27">
        <v>210</v>
      </c>
      <c r="I27">
        <v>445</v>
      </c>
      <c r="J27">
        <f>SUM(CostTbl[[#This Row],[Total: Less than or equal to 30% of HAMFI]:[Total: Greater than 50% but less than or equal to 80% of HAMFI]])</f>
        <v>935</v>
      </c>
      <c r="K27">
        <f>CostTbl[[#This Row],[Total with Severe Cost Burden]]/CostTbl[[#This Row],[Total renters]]</f>
        <v>0.36363636363636365</v>
      </c>
      <c r="L27">
        <v>13053</v>
      </c>
    </row>
    <row r="28" spans="1:12" x14ac:dyDescent="0.35">
      <c r="A28" t="s">
        <v>228</v>
      </c>
      <c r="B28" t="s">
        <v>65</v>
      </c>
      <c r="C28">
        <v>250</v>
      </c>
      <c r="D28">
        <v>75</v>
      </c>
      <c r="E28">
        <v>0</v>
      </c>
      <c r="F28">
        <f>SUM(CostTbl[[#This Row],[Severe Cost Burden: Less than or equal to 30% of HAMFI]:[Severe Cost Burden: Greater than 50% but less than or equal to 80% of HAMFI]])</f>
        <v>325</v>
      </c>
      <c r="G28">
        <v>680</v>
      </c>
      <c r="H28">
        <v>690</v>
      </c>
      <c r="I28">
        <v>690</v>
      </c>
      <c r="J28">
        <f>SUM(CostTbl[[#This Row],[Total: Less than or equal to 30% of HAMFI]:[Total: Greater than 50% but less than or equal to 80% of HAMFI]])</f>
        <v>2060</v>
      </c>
      <c r="K28">
        <f>CostTbl[[#This Row],[Total with Severe Cost Burden]]/CostTbl[[#This Row],[Total renters]]</f>
        <v>0.15776699029126215</v>
      </c>
      <c r="L28">
        <v>13055</v>
      </c>
    </row>
    <row r="29" spans="1:12" x14ac:dyDescent="0.35">
      <c r="A29" t="s">
        <v>229</v>
      </c>
      <c r="B29" t="s">
        <v>66</v>
      </c>
      <c r="C29">
        <v>2690</v>
      </c>
      <c r="D29">
        <v>1110</v>
      </c>
      <c r="E29">
        <v>160</v>
      </c>
      <c r="F29">
        <f>SUM(CostTbl[[#This Row],[Severe Cost Burden: Less than or equal to 30% of HAMFI]:[Severe Cost Burden: Greater than 50% but less than or equal to 80% of HAMFI]])</f>
        <v>3960</v>
      </c>
      <c r="G29">
        <v>4005</v>
      </c>
      <c r="H29">
        <v>3330</v>
      </c>
      <c r="I29">
        <v>4430</v>
      </c>
      <c r="J29">
        <f>SUM(CostTbl[[#This Row],[Total: Less than or equal to 30% of HAMFI]:[Total: Greater than 50% but less than or equal to 80% of HAMFI]])</f>
        <v>11765</v>
      </c>
      <c r="K29">
        <f>CostTbl[[#This Row],[Total with Severe Cost Burden]]/CostTbl[[#This Row],[Total renters]]</f>
        <v>0.33659158521036975</v>
      </c>
      <c r="L29">
        <v>13057</v>
      </c>
    </row>
    <row r="30" spans="1:12" x14ac:dyDescent="0.35">
      <c r="A30" t="s">
        <v>230</v>
      </c>
      <c r="B30" t="s">
        <v>67</v>
      </c>
      <c r="C30">
        <v>7185</v>
      </c>
      <c r="D30">
        <v>1545</v>
      </c>
      <c r="E30">
        <v>240</v>
      </c>
      <c r="F30">
        <f>SUM(CostTbl[[#This Row],[Severe Cost Burden: Less than or equal to 30% of HAMFI]:[Severe Cost Burden: Greater than 50% but less than or equal to 80% of HAMFI]])</f>
        <v>8970</v>
      </c>
      <c r="G30">
        <v>10245</v>
      </c>
      <c r="H30">
        <v>5455</v>
      </c>
      <c r="I30">
        <v>6350</v>
      </c>
      <c r="J30">
        <f>SUM(CostTbl[[#This Row],[Total: Less than or equal to 30% of HAMFI]:[Total: Greater than 50% but less than or equal to 80% of HAMFI]])</f>
        <v>22050</v>
      </c>
      <c r="K30">
        <f>CostTbl[[#This Row],[Total with Severe Cost Burden]]/CostTbl[[#This Row],[Total renters]]</f>
        <v>0.40680272108843535</v>
      </c>
      <c r="L30">
        <v>13059</v>
      </c>
    </row>
    <row r="31" spans="1:12" x14ac:dyDescent="0.35">
      <c r="A31" t="s">
        <v>231</v>
      </c>
      <c r="B31" t="s">
        <v>68</v>
      </c>
      <c r="C31">
        <v>20</v>
      </c>
      <c r="D31">
        <v>4</v>
      </c>
      <c r="E31">
        <v>0</v>
      </c>
      <c r="F31">
        <f>SUM(CostTbl[[#This Row],[Severe Cost Burden: Less than or equal to 30% of HAMFI]:[Severe Cost Burden: Greater than 50% but less than or equal to 80% of HAMFI]])</f>
        <v>24</v>
      </c>
      <c r="G31">
        <v>115</v>
      </c>
      <c r="H31">
        <v>85</v>
      </c>
      <c r="I31">
        <v>70</v>
      </c>
      <c r="J31">
        <f>SUM(CostTbl[[#This Row],[Total: Less than or equal to 30% of HAMFI]:[Total: Greater than 50% but less than or equal to 80% of HAMFI]])</f>
        <v>270</v>
      </c>
      <c r="K31">
        <f>CostTbl[[#This Row],[Total with Severe Cost Burden]]/CostTbl[[#This Row],[Total renters]]</f>
        <v>8.8888888888888892E-2</v>
      </c>
      <c r="L31">
        <v>13061</v>
      </c>
    </row>
    <row r="32" spans="1:12" x14ac:dyDescent="0.35">
      <c r="A32" t="s">
        <v>232</v>
      </c>
      <c r="B32" t="s">
        <v>69</v>
      </c>
      <c r="C32">
        <v>9170</v>
      </c>
      <c r="D32">
        <v>1980</v>
      </c>
      <c r="E32">
        <v>160</v>
      </c>
      <c r="F32">
        <f>SUM(CostTbl[[#This Row],[Severe Cost Burden: Less than or equal to 30% of HAMFI]:[Severe Cost Burden: Greater than 50% but less than or equal to 80% of HAMFI]])</f>
        <v>11310</v>
      </c>
      <c r="G32">
        <v>12645</v>
      </c>
      <c r="H32">
        <v>10535</v>
      </c>
      <c r="I32">
        <v>11855</v>
      </c>
      <c r="J32">
        <f>SUM(CostTbl[[#This Row],[Total: Less than or equal to 30% of HAMFI]:[Total: Greater than 50% but less than or equal to 80% of HAMFI]])</f>
        <v>35035</v>
      </c>
      <c r="K32">
        <f>CostTbl[[#This Row],[Total with Severe Cost Burden]]/CostTbl[[#This Row],[Total renters]]</f>
        <v>0.32282003710575141</v>
      </c>
      <c r="L32">
        <v>13063</v>
      </c>
    </row>
    <row r="33" spans="1:12" x14ac:dyDescent="0.35">
      <c r="A33" t="s">
        <v>233</v>
      </c>
      <c r="B33" t="s">
        <v>70</v>
      </c>
      <c r="C33">
        <v>85</v>
      </c>
      <c r="D33">
        <v>0</v>
      </c>
      <c r="E33">
        <v>0</v>
      </c>
      <c r="F33">
        <f>SUM(CostTbl[[#This Row],[Severe Cost Burden: Less than or equal to 30% of HAMFI]:[Severe Cost Burden: Greater than 50% but less than or equal to 80% of HAMFI]])</f>
        <v>85</v>
      </c>
      <c r="G33">
        <v>285</v>
      </c>
      <c r="H33">
        <v>85</v>
      </c>
      <c r="I33">
        <v>95</v>
      </c>
      <c r="J33">
        <f>SUM(CostTbl[[#This Row],[Total: Less than or equal to 30% of HAMFI]:[Total: Greater than 50% but less than or equal to 80% of HAMFI]])</f>
        <v>465</v>
      </c>
      <c r="K33">
        <f>CostTbl[[#This Row],[Total with Severe Cost Burden]]/CostTbl[[#This Row],[Total renters]]</f>
        <v>0.18279569892473119</v>
      </c>
      <c r="L33">
        <v>13065</v>
      </c>
    </row>
    <row r="34" spans="1:12" x14ac:dyDescent="0.35">
      <c r="A34" t="s">
        <v>234</v>
      </c>
      <c r="B34" t="s">
        <v>71</v>
      </c>
      <c r="C34">
        <v>11845</v>
      </c>
      <c r="D34">
        <v>5480</v>
      </c>
      <c r="E34">
        <v>1250</v>
      </c>
      <c r="F34">
        <f>SUM(CostTbl[[#This Row],[Severe Cost Burden: Less than or equal to 30% of HAMFI]:[Severe Cost Burden: Greater than 50% but less than or equal to 80% of HAMFI]])</f>
        <v>18575</v>
      </c>
      <c r="G34">
        <v>16420</v>
      </c>
      <c r="H34">
        <v>16080</v>
      </c>
      <c r="I34">
        <v>22420</v>
      </c>
      <c r="J34">
        <f>SUM(CostTbl[[#This Row],[Total: Less than or equal to 30% of HAMFI]:[Total: Greater than 50% but less than or equal to 80% of HAMFI]])</f>
        <v>54920</v>
      </c>
      <c r="K34">
        <f>CostTbl[[#This Row],[Total with Severe Cost Burden]]/CostTbl[[#This Row],[Total renters]]</f>
        <v>0.3382192279679534</v>
      </c>
      <c r="L34">
        <v>13067</v>
      </c>
    </row>
    <row r="35" spans="1:12" x14ac:dyDescent="0.35">
      <c r="A35" t="s">
        <v>235</v>
      </c>
      <c r="B35" t="s">
        <v>72</v>
      </c>
      <c r="C35">
        <v>600</v>
      </c>
      <c r="D35">
        <v>180</v>
      </c>
      <c r="E35">
        <v>4</v>
      </c>
      <c r="F35">
        <f>SUM(CostTbl[[#This Row],[Severe Cost Burden: Less than or equal to 30% of HAMFI]:[Severe Cost Burden: Greater than 50% but less than or equal to 80% of HAMFI]])</f>
        <v>784</v>
      </c>
      <c r="G35">
        <v>1370</v>
      </c>
      <c r="H35">
        <v>930</v>
      </c>
      <c r="I35">
        <v>1265</v>
      </c>
      <c r="J35">
        <f>SUM(CostTbl[[#This Row],[Total: Less than or equal to 30% of HAMFI]:[Total: Greater than 50% but less than or equal to 80% of HAMFI]])</f>
        <v>3565</v>
      </c>
      <c r="K35">
        <f>CostTbl[[#This Row],[Total with Severe Cost Burden]]/CostTbl[[#This Row],[Total renters]]</f>
        <v>0.21991584852734922</v>
      </c>
      <c r="L35">
        <v>13069</v>
      </c>
    </row>
    <row r="36" spans="1:12" x14ac:dyDescent="0.35">
      <c r="A36" t="s">
        <v>236</v>
      </c>
      <c r="B36" t="s">
        <v>73</v>
      </c>
      <c r="C36">
        <v>710</v>
      </c>
      <c r="D36">
        <v>365</v>
      </c>
      <c r="E36">
        <v>110</v>
      </c>
      <c r="F36">
        <f>SUM(CostTbl[[#This Row],[Severe Cost Burden: Less than or equal to 30% of HAMFI]:[Severe Cost Burden: Greater than 50% but less than or equal to 80% of HAMFI]])</f>
        <v>1185</v>
      </c>
      <c r="G36">
        <v>1540</v>
      </c>
      <c r="H36">
        <v>1205</v>
      </c>
      <c r="I36">
        <v>1520</v>
      </c>
      <c r="J36">
        <f>SUM(CostTbl[[#This Row],[Total: Less than or equal to 30% of HAMFI]:[Total: Greater than 50% but less than or equal to 80% of HAMFI]])</f>
        <v>4265</v>
      </c>
      <c r="K36">
        <f>CostTbl[[#This Row],[Total with Severe Cost Burden]]/CostTbl[[#This Row],[Total renters]]</f>
        <v>0.27784290738569756</v>
      </c>
      <c r="L36">
        <v>13071</v>
      </c>
    </row>
    <row r="37" spans="1:12" x14ac:dyDescent="0.35">
      <c r="A37" t="s">
        <v>237</v>
      </c>
      <c r="B37" t="s">
        <v>74</v>
      </c>
      <c r="C37">
        <v>665</v>
      </c>
      <c r="D37">
        <v>520</v>
      </c>
      <c r="E37">
        <v>155</v>
      </c>
      <c r="F37">
        <f>SUM(CostTbl[[#This Row],[Severe Cost Burden: Less than or equal to 30% of HAMFI]:[Severe Cost Burden: Greater than 50% but less than or equal to 80% of HAMFI]])</f>
        <v>1340</v>
      </c>
      <c r="G37">
        <v>1050</v>
      </c>
      <c r="H37">
        <v>1160</v>
      </c>
      <c r="I37">
        <v>1625</v>
      </c>
      <c r="J37">
        <f>SUM(CostTbl[[#This Row],[Total: Less than or equal to 30% of HAMFI]:[Total: Greater than 50% but less than or equal to 80% of HAMFI]])</f>
        <v>3835</v>
      </c>
      <c r="K37">
        <f>CostTbl[[#This Row],[Total with Severe Cost Burden]]/CostTbl[[#This Row],[Total renters]]</f>
        <v>0.34941329856584091</v>
      </c>
      <c r="L37">
        <v>13073</v>
      </c>
    </row>
    <row r="38" spans="1:12" x14ac:dyDescent="0.35">
      <c r="A38" t="s">
        <v>238</v>
      </c>
      <c r="B38" t="s">
        <v>75</v>
      </c>
      <c r="C38">
        <v>210</v>
      </c>
      <c r="D38">
        <v>55</v>
      </c>
      <c r="E38">
        <v>90</v>
      </c>
      <c r="F38">
        <f>SUM(CostTbl[[#This Row],[Severe Cost Burden: Less than or equal to 30% of HAMFI]:[Severe Cost Burden: Greater than 50% but less than or equal to 80% of HAMFI]])</f>
        <v>355</v>
      </c>
      <c r="G38">
        <v>520</v>
      </c>
      <c r="H38">
        <v>315</v>
      </c>
      <c r="I38">
        <v>460</v>
      </c>
      <c r="J38">
        <f>SUM(CostTbl[[#This Row],[Total: Less than or equal to 30% of HAMFI]:[Total: Greater than 50% but less than or equal to 80% of HAMFI]])</f>
        <v>1295</v>
      </c>
      <c r="K38">
        <f>CostTbl[[#This Row],[Total with Severe Cost Burden]]/CostTbl[[#This Row],[Total renters]]</f>
        <v>0.27413127413127414</v>
      </c>
      <c r="L38">
        <v>13075</v>
      </c>
    </row>
    <row r="39" spans="1:12" x14ac:dyDescent="0.35">
      <c r="A39" t="s">
        <v>239</v>
      </c>
      <c r="B39" t="s">
        <v>76</v>
      </c>
      <c r="C39">
        <v>2240</v>
      </c>
      <c r="D39">
        <v>425</v>
      </c>
      <c r="E39">
        <v>0</v>
      </c>
      <c r="F39">
        <f>SUM(CostTbl[[#This Row],[Severe Cost Burden: Less than or equal to 30% of HAMFI]:[Severe Cost Burden: Greater than 50% but less than or equal to 80% of HAMFI]])</f>
        <v>2665</v>
      </c>
      <c r="G39">
        <v>3405</v>
      </c>
      <c r="H39">
        <v>2750</v>
      </c>
      <c r="I39">
        <v>2750</v>
      </c>
      <c r="J39">
        <f>SUM(CostTbl[[#This Row],[Total: Less than or equal to 30% of HAMFI]:[Total: Greater than 50% but less than or equal to 80% of HAMFI]])</f>
        <v>8905</v>
      </c>
      <c r="K39">
        <f>CostTbl[[#This Row],[Total with Severe Cost Burden]]/CostTbl[[#This Row],[Total renters]]</f>
        <v>0.29927007299270075</v>
      </c>
      <c r="L39">
        <v>13077</v>
      </c>
    </row>
    <row r="40" spans="1:12" x14ac:dyDescent="0.35">
      <c r="A40" t="s">
        <v>240</v>
      </c>
      <c r="B40" t="s">
        <v>77</v>
      </c>
      <c r="C40">
        <v>90</v>
      </c>
      <c r="D40">
        <v>35</v>
      </c>
      <c r="E40">
        <v>0</v>
      </c>
      <c r="F40">
        <f>SUM(CostTbl[[#This Row],[Severe Cost Burden: Less than or equal to 30% of HAMFI]:[Severe Cost Burden: Greater than 50% but less than or equal to 80% of HAMFI]])</f>
        <v>125</v>
      </c>
      <c r="G40">
        <v>240</v>
      </c>
      <c r="H40">
        <v>100</v>
      </c>
      <c r="I40">
        <v>230</v>
      </c>
      <c r="J40">
        <f>SUM(CostTbl[[#This Row],[Total: Less than or equal to 30% of HAMFI]:[Total: Greater than 50% but less than or equal to 80% of HAMFI]])</f>
        <v>570</v>
      </c>
      <c r="K40">
        <f>CostTbl[[#This Row],[Total with Severe Cost Burden]]/CostTbl[[#This Row],[Total renters]]</f>
        <v>0.21929824561403508</v>
      </c>
      <c r="L40">
        <v>13079</v>
      </c>
    </row>
    <row r="41" spans="1:12" x14ac:dyDescent="0.35">
      <c r="A41" t="s">
        <v>241</v>
      </c>
      <c r="B41" t="s">
        <v>78</v>
      </c>
      <c r="C41">
        <v>655</v>
      </c>
      <c r="D41">
        <v>260</v>
      </c>
      <c r="E41">
        <v>10</v>
      </c>
      <c r="F41">
        <f>SUM(CostTbl[[#This Row],[Severe Cost Burden: Less than or equal to 30% of HAMFI]:[Severe Cost Burden: Greater than 50% but less than or equal to 80% of HAMFI]])</f>
        <v>925</v>
      </c>
      <c r="G41">
        <v>1470</v>
      </c>
      <c r="H41">
        <v>965</v>
      </c>
      <c r="I41">
        <v>555</v>
      </c>
      <c r="J41">
        <f>SUM(CostTbl[[#This Row],[Total: Less than or equal to 30% of HAMFI]:[Total: Greater than 50% but less than or equal to 80% of HAMFI]])</f>
        <v>2990</v>
      </c>
      <c r="K41">
        <f>CostTbl[[#This Row],[Total with Severe Cost Burden]]/CostTbl[[#This Row],[Total renters]]</f>
        <v>0.30936454849498329</v>
      </c>
      <c r="L41">
        <v>13081</v>
      </c>
    </row>
    <row r="42" spans="1:12" x14ac:dyDescent="0.35">
      <c r="A42" t="s">
        <v>242</v>
      </c>
      <c r="B42" t="s">
        <v>79</v>
      </c>
      <c r="C42">
        <v>160</v>
      </c>
      <c r="D42">
        <v>35</v>
      </c>
      <c r="E42">
        <v>10</v>
      </c>
      <c r="F42">
        <f>SUM(CostTbl[[#This Row],[Severe Cost Burden: Less than or equal to 30% of HAMFI]:[Severe Cost Burden: Greater than 50% but less than or equal to 80% of HAMFI]])</f>
        <v>205</v>
      </c>
      <c r="G42">
        <v>270</v>
      </c>
      <c r="H42">
        <v>290</v>
      </c>
      <c r="I42">
        <v>520</v>
      </c>
      <c r="J42">
        <f>SUM(CostTbl[[#This Row],[Total: Less than or equal to 30% of HAMFI]:[Total: Greater than 50% but less than or equal to 80% of HAMFI]])</f>
        <v>1080</v>
      </c>
      <c r="K42">
        <f>CostTbl[[#This Row],[Total with Severe Cost Burden]]/CostTbl[[#This Row],[Total renters]]</f>
        <v>0.18981481481481483</v>
      </c>
      <c r="L42">
        <v>13083</v>
      </c>
    </row>
    <row r="43" spans="1:12" x14ac:dyDescent="0.35">
      <c r="A43" t="s">
        <v>243</v>
      </c>
      <c r="B43" t="s">
        <v>80</v>
      </c>
      <c r="C43">
        <v>220</v>
      </c>
      <c r="D43">
        <v>20</v>
      </c>
      <c r="E43">
        <v>0</v>
      </c>
      <c r="F43">
        <f>SUM(CostTbl[[#This Row],[Severe Cost Burden: Less than or equal to 30% of HAMFI]:[Severe Cost Burden: Greater than 50% but less than or equal to 80% of HAMFI]])</f>
        <v>240</v>
      </c>
      <c r="G43">
        <v>380</v>
      </c>
      <c r="H43">
        <v>325</v>
      </c>
      <c r="I43">
        <v>480</v>
      </c>
      <c r="J43">
        <f>SUM(CostTbl[[#This Row],[Total: Less than or equal to 30% of HAMFI]:[Total: Greater than 50% but less than or equal to 80% of HAMFI]])</f>
        <v>1185</v>
      </c>
      <c r="K43">
        <f>CostTbl[[#This Row],[Total with Severe Cost Burden]]/CostTbl[[#This Row],[Total renters]]</f>
        <v>0.20253164556962025</v>
      </c>
      <c r="L43">
        <v>13085</v>
      </c>
    </row>
    <row r="44" spans="1:12" x14ac:dyDescent="0.35">
      <c r="A44" t="s">
        <v>244</v>
      </c>
      <c r="B44" t="s">
        <v>81</v>
      </c>
      <c r="C44">
        <v>460</v>
      </c>
      <c r="D44">
        <v>275</v>
      </c>
      <c r="E44">
        <v>0</v>
      </c>
      <c r="F44">
        <f>SUM(CostTbl[[#This Row],[Severe Cost Burden: Less than or equal to 30% of HAMFI]:[Severe Cost Burden: Greater than 50% but less than or equal to 80% of HAMFI]])</f>
        <v>735</v>
      </c>
      <c r="G44">
        <v>1140</v>
      </c>
      <c r="H44">
        <v>585</v>
      </c>
      <c r="I44">
        <v>820</v>
      </c>
      <c r="J44">
        <f>SUM(CostTbl[[#This Row],[Total: Less than or equal to 30% of HAMFI]:[Total: Greater than 50% but less than or equal to 80% of HAMFI]])</f>
        <v>2545</v>
      </c>
      <c r="K44">
        <f>CostTbl[[#This Row],[Total with Severe Cost Burden]]/CostTbl[[#This Row],[Total renters]]</f>
        <v>0.28880157170923382</v>
      </c>
      <c r="L44">
        <v>13087</v>
      </c>
    </row>
    <row r="45" spans="1:12" x14ac:dyDescent="0.35">
      <c r="A45" t="s">
        <v>245</v>
      </c>
      <c r="B45" t="s">
        <v>82</v>
      </c>
      <c r="C45">
        <v>19790</v>
      </c>
      <c r="D45">
        <v>7185</v>
      </c>
      <c r="E45">
        <v>1700</v>
      </c>
      <c r="F45">
        <f>SUM(CostTbl[[#This Row],[Severe Cost Burden: Less than or equal to 30% of HAMFI]:[Severe Cost Burden: Greater than 50% but less than or equal to 80% of HAMFI]])</f>
        <v>28675</v>
      </c>
      <c r="G45">
        <v>29040</v>
      </c>
      <c r="H45">
        <v>23120</v>
      </c>
      <c r="I45">
        <v>29050</v>
      </c>
      <c r="J45">
        <f>SUM(CostTbl[[#This Row],[Total: Less than or equal to 30% of HAMFI]:[Total: Greater than 50% but less than or equal to 80% of HAMFI]])</f>
        <v>81210</v>
      </c>
      <c r="K45">
        <f>CostTbl[[#This Row],[Total with Severe Cost Burden]]/CostTbl[[#This Row],[Total renters]]</f>
        <v>0.3530969092476296</v>
      </c>
      <c r="L45">
        <v>13089</v>
      </c>
    </row>
    <row r="46" spans="1:12" x14ac:dyDescent="0.35">
      <c r="A46" t="s">
        <v>246</v>
      </c>
      <c r="B46" t="s">
        <v>83</v>
      </c>
      <c r="C46">
        <v>270</v>
      </c>
      <c r="D46">
        <v>75</v>
      </c>
      <c r="E46">
        <v>0</v>
      </c>
      <c r="F46">
        <f>SUM(CostTbl[[#This Row],[Severe Cost Burden: Less than or equal to 30% of HAMFI]:[Severe Cost Burden: Greater than 50% but less than or equal to 80% of HAMFI]])</f>
        <v>345</v>
      </c>
      <c r="G46">
        <v>665</v>
      </c>
      <c r="H46">
        <v>515</v>
      </c>
      <c r="I46">
        <v>470</v>
      </c>
      <c r="J46">
        <f>SUM(CostTbl[[#This Row],[Total: Less than or equal to 30% of HAMFI]:[Total: Greater than 50% but less than or equal to 80% of HAMFI]])</f>
        <v>1650</v>
      </c>
      <c r="K46">
        <f>CostTbl[[#This Row],[Total with Severe Cost Burden]]/CostTbl[[#This Row],[Total renters]]</f>
        <v>0.20909090909090908</v>
      </c>
      <c r="L46">
        <v>13091</v>
      </c>
    </row>
    <row r="47" spans="1:12" x14ac:dyDescent="0.35">
      <c r="A47" t="s">
        <v>247</v>
      </c>
      <c r="B47" t="s">
        <v>84</v>
      </c>
      <c r="C47">
        <v>205</v>
      </c>
      <c r="D47">
        <v>4</v>
      </c>
      <c r="E47">
        <v>0</v>
      </c>
      <c r="F47">
        <f>SUM(CostTbl[[#This Row],[Severe Cost Burden: Less than or equal to 30% of HAMFI]:[Severe Cost Burden: Greater than 50% but less than or equal to 80% of HAMFI]])</f>
        <v>209</v>
      </c>
      <c r="G47">
        <v>405</v>
      </c>
      <c r="H47">
        <v>400</v>
      </c>
      <c r="I47">
        <v>340</v>
      </c>
      <c r="J47">
        <f>SUM(CostTbl[[#This Row],[Total: Less than or equal to 30% of HAMFI]:[Total: Greater than 50% but less than or equal to 80% of HAMFI]])</f>
        <v>1145</v>
      </c>
      <c r="K47">
        <f>CostTbl[[#This Row],[Total with Severe Cost Burden]]/CostTbl[[#This Row],[Total renters]]</f>
        <v>0.18253275109170305</v>
      </c>
      <c r="L47">
        <v>13093</v>
      </c>
    </row>
    <row r="48" spans="1:12" x14ac:dyDescent="0.35">
      <c r="A48" t="s">
        <v>248</v>
      </c>
      <c r="B48" t="s">
        <v>85</v>
      </c>
      <c r="C48">
        <v>3275</v>
      </c>
      <c r="D48">
        <v>1375</v>
      </c>
      <c r="E48">
        <v>190</v>
      </c>
      <c r="F48">
        <f>SUM(CostTbl[[#This Row],[Severe Cost Burden: Less than or equal to 30% of HAMFI]:[Severe Cost Burden: Greater than 50% but less than or equal to 80% of HAMFI]])</f>
        <v>4840</v>
      </c>
      <c r="G48">
        <v>4915</v>
      </c>
      <c r="H48">
        <v>3190</v>
      </c>
      <c r="I48">
        <v>3745</v>
      </c>
      <c r="J48">
        <f>SUM(CostTbl[[#This Row],[Total: Less than or equal to 30% of HAMFI]:[Total: Greater than 50% but less than or equal to 80% of HAMFI]])</f>
        <v>11850</v>
      </c>
      <c r="K48">
        <f>CostTbl[[#This Row],[Total with Severe Cost Burden]]/CostTbl[[#This Row],[Total renters]]</f>
        <v>0.40843881856540082</v>
      </c>
      <c r="L48">
        <v>13095</v>
      </c>
    </row>
    <row r="49" spans="1:12" x14ac:dyDescent="0.35">
      <c r="A49" t="s">
        <v>249</v>
      </c>
      <c r="B49" t="s">
        <v>86</v>
      </c>
      <c r="C49">
        <v>2450</v>
      </c>
      <c r="D49">
        <v>895</v>
      </c>
      <c r="E49">
        <v>30</v>
      </c>
      <c r="F49">
        <f>SUM(CostTbl[[#This Row],[Severe Cost Burden: Less than or equal to 30% of HAMFI]:[Severe Cost Burden: Greater than 50% but less than or equal to 80% of HAMFI]])</f>
        <v>3375</v>
      </c>
      <c r="G49">
        <v>3570</v>
      </c>
      <c r="H49">
        <v>3410</v>
      </c>
      <c r="I49">
        <v>4330</v>
      </c>
      <c r="J49">
        <f>SUM(CostTbl[[#This Row],[Total: Less than or equal to 30% of HAMFI]:[Total: Greater than 50% but less than or equal to 80% of HAMFI]])</f>
        <v>11310</v>
      </c>
      <c r="K49">
        <f>CostTbl[[#This Row],[Total with Severe Cost Burden]]/CostTbl[[#This Row],[Total renters]]</f>
        <v>0.29840848806366049</v>
      </c>
      <c r="L49">
        <v>13097</v>
      </c>
    </row>
    <row r="50" spans="1:12" x14ac:dyDescent="0.35">
      <c r="A50" t="s">
        <v>250</v>
      </c>
      <c r="B50" t="s">
        <v>87</v>
      </c>
      <c r="C50">
        <v>125</v>
      </c>
      <c r="D50">
        <v>135</v>
      </c>
      <c r="E50">
        <v>30</v>
      </c>
      <c r="F50">
        <f>SUM(CostTbl[[#This Row],[Severe Cost Burden: Less than or equal to 30% of HAMFI]:[Severe Cost Burden: Greater than 50% but less than or equal to 80% of HAMFI]])</f>
        <v>290</v>
      </c>
      <c r="G50">
        <v>405</v>
      </c>
      <c r="H50">
        <v>435</v>
      </c>
      <c r="I50">
        <v>250</v>
      </c>
      <c r="J50">
        <f>SUM(CostTbl[[#This Row],[Total: Less than or equal to 30% of HAMFI]:[Total: Greater than 50% but less than or equal to 80% of HAMFI]])</f>
        <v>1090</v>
      </c>
      <c r="K50">
        <f>CostTbl[[#This Row],[Total with Severe Cost Burden]]/CostTbl[[#This Row],[Total renters]]</f>
        <v>0.26605504587155965</v>
      </c>
      <c r="L50">
        <v>13099</v>
      </c>
    </row>
    <row r="51" spans="1:12" x14ac:dyDescent="0.35">
      <c r="A51" t="s">
        <v>251</v>
      </c>
      <c r="B51" t="s">
        <v>88</v>
      </c>
      <c r="C51">
        <v>40</v>
      </c>
      <c r="D51">
        <v>20</v>
      </c>
      <c r="E51">
        <v>0</v>
      </c>
      <c r="F51">
        <f>SUM(CostTbl[[#This Row],[Severe Cost Burden: Less than or equal to 30% of HAMFI]:[Severe Cost Burden: Greater than 50% but less than or equal to 80% of HAMFI]])</f>
        <v>60</v>
      </c>
      <c r="G51">
        <v>180</v>
      </c>
      <c r="H51">
        <v>75</v>
      </c>
      <c r="I51">
        <v>80</v>
      </c>
      <c r="J51">
        <f>SUM(CostTbl[[#This Row],[Total: Less than or equal to 30% of HAMFI]:[Total: Greater than 50% but less than or equal to 80% of HAMFI]])</f>
        <v>335</v>
      </c>
      <c r="K51">
        <f>CostTbl[[#This Row],[Total with Severe Cost Burden]]/CostTbl[[#This Row],[Total renters]]</f>
        <v>0.17910447761194029</v>
      </c>
      <c r="L51">
        <v>13101</v>
      </c>
    </row>
    <row r="52" spans="1:12" x14ac:dyDescent="0.35">
      <c r="A52" t="s">
        <v>252</v>
      </c>
      <c r="B52" t="s">
        <v>89</v>
      </c>
      <c r="C52">
        <v>580</v>
      </c>
      <c r="D52">
        <v>160</v>
      </c>
      <c r="E52">
        <v>20</v>
      </c>
      <c r="F52">
        <f>SUM(CostTbl[[#This Row],[Severe Cost Burden: Less than or equal to 30% of HAMFI]:[Severe Cost Burden: Greater than 50% but less than or equal to 80% of HAMFI]])</f>
        <v>760</v>
      </c>
      <c r="G52">
        <v>930</v>
      </c>
      <c r="H52">
        <v>875</v>
      </c>
      <c r="I52">
        <v>1165</v>
      </c>
      <c r="J52">
        <f>SUM(CostTbl[[#This Row],[Total: Less than or equal to 30% of HAMFI]:[Total: Greater than 50% but less than or equal to 80% of HAMFI]])</f>
        <v>2970</v>
      </c>
      <c r="K52">
        <f>CostTbl[[#This Row],[Total with Severe Cost Burden]]/CostTbl[[#This Row],[Total renters]]</f>
        <v>0.25589225589225589</v>
      </c>
      <c r="L52">
        <v>13103</v>
      </c>
    </row>
    <row r="53" spans="1:12" x14ac:dyDescent="0.35">
      <c r="A53" t="s">
        <v>253</v>
      </c>
      <c r="B53" t="s">
        <v>90</v>
      </c>
      <c r="C53">
        <v>300</v>
      </c>
      <c r="D53">
        <v>125</v>
      </c>
      <c r="E53">
        <v>15</v>
      </c>
      <c r="F53">
        <f>SUM(CostTbl[[#This Row],[Severe Cost Burden: Less than or equal to 30% of HAMFI]:[Severe Cost Burden: Greater than 50% but less than or equal to 80% of HAMFI]])</f>
        <v>440</v>
      </c>
      <c r="G53">
        <v>635</v>
      </c>
      <c r="H53">
        <v>470</v>
      </c>
      <c r="I53">
        <v>360</v>
      </c>
      <c r="J53">
        <f>SUM(CostTbl[[#This Row],[Total: Less than or equal to 30% of HAMFI]:[Total: Greater than 50% but less than or equal to 80% of HAMFI]])</f>
        <v>1465</v>
      </c>
      <c r="K53">
        <f>CostTbl[[#This Row],[Total with Severe Cost Burden]]/CostTbl[[#This Row],[Total renters]]</f>
        <v>0.30034129692832767</v>
      </c>
      <c r="L53">
        <v>13105</v>
      </c>
    </row>
    <row r="54" spans="1:12" x14ac:dyDescent="0.35">
      <c r="A54" t="s">
        <v>254</v>
      </c>
      <c r="B54" t="s">
        <v>91</v>
      </c>
      <c r="C54">
        <v>430</v>
      </c>
      <c r="D54">
        <v>75</v>
      </c>
      <c r="E54">
        <v>10</v>
      </c>
      <c r="F54">
        <f>SUM(CostTbl[[#This Row],[Severe Cost Burden: Less than or equal to 30% of HAMFI]:[Severe Cost Burden: Greater than 50% but less than or equal to 80% of HAMFI]])</f>
        <v>515</v>
      </c>
      <c r="G54">
        <v>1020</v>
      </c>
      <c r="H54">
        <v>385</v>
      </c>
      <c r="I54">
        <v>705</v>
      </c>
      <c r="J54">
        <f>SUM(CostTbl[[#This Row],[Total: Less than or equal to 30% of HAMFI]:[Total: Greater than 50% but less than or equal to 80% of HAMFI]])</f>
        <v>2110</v>
      </c>
      <c r="K54">
        <f>CostTbl[[#This Row],[Total with Severe Cost Burden]]/CostTbl[[#This Row],[Total renters]]</f>
        <v>0.24407582938388625</v>
      </c>
      <c r="L54">
        <v>13107</v>
      </c>
    </row>
    <row r="55" spans="1:12" x14ac:dyDescent="0.35">
      <c r="A55" t="s">
        <v>255</v>
      </c>
      <c r="B55" t="s">
        <v>92</v>
      </c>
      <c r="C55">
        <v>220</v>
      </c>
      <c r="D55">
        <v>85</v>
      </c>
      <c r="E55">
        <v>0</v>
      </c>
      <c r="F55">
        <f>SUM(CostTbl[[#This Row],[Severe Cost Burden: Less than or equal to 30% of HAMFI]:[Severe Cost Burden: Greater than 50% but less than or equal to 80% of HAMFI]])</f>
        <v>305</v>
      </c>
      <c r="G55">
        <v>340</v>
      </c>
      <c r="H55">
        <v>250</v>
      </c>
      <c r="I55">
        <v>255</v>
      </c>
      <c r="J55">
        <f>SUM(CostTbl[[#This Row],[Total: Less than or equal to 30% of HAMFI]:[Total: Greater than 50% but less than or equal to 80% of HAMFI]])</f>
        <v>845</v>
      </c>
      <c r="K55">
        <f>CostTbl[[#This Row],[Total with Severe Cost Burden]]/CostTbl[[#This Row],[Total renters]]</f>
        <v>0.36094674556213019</v>
      </c>
      <c r="L55">
        <v>13109</v>
      </c>
    </row>
    <row r="56" spans="1:12" x14ac:dyDescent="0.35">
      <c r="A56" t="s">
        <v>256</v>
      </c>
      <c r="B56" t="s">
        <v>93</v>
      </c>
      <c r="C56">
        <v>125</v>
      </c>
      <c r="D56">
        <v>55</v>
      </c>
      <c r="E56">
        <v>0</v>
      </c>
      <c r="F56">
        <f>SUM(CostTbl[[#This Row],[Severe Cost Burden: Less than or equal to 30% of HAMFI]:[Severe Cost Burden: Greater than 50% but less than or equal to 80% of HAMFI]])</f>
        <v>180</v>
      </c>
      <c r="G56">
        <v>445</v>
      </c>
      <c r="H56">
        <v>325</v>
      </c>
      <c r="I56">
        <v>375</v>
      </c>
      <c r="J56">
        <f>SUM(CostTbl[[#This Row],[Total: Less than or equal to 30% of HAMFI]:[Total: Greater than 50% but less than or equal to 80% of HAMFI]])</f>
        <v>1145</v>
      </c>
      <c r="K56">
        <f>CostTbl[[#This Row],[Total with Severe Cost Burden]]/CostTbl[[#This Row],[Total renters]]</f>
        <v>0.15720524017467249</v>
      </c>
      <c r="L56">
        <v>13111</v>
      </c>
    </row>
    <row r="57" spans="1:12" x14ac:dyDescent="0.35">
      <c r="A57" t="s">
        <v>257</v>
      </c>
      <c r="B57" t="s">
        <v>94</v>
      </c>
      <c r="C57">
        <v>935</v>
      </c>
      <c r="D57">
        <v>350</v>
      </c>
      <c r="E57">
        <v>185</v>
      </c>
      <c r="F57">
        <f>SUM(CostTbl[[#This Row],[Severe Cost Burden: Less than or equal to 30% of HAMFI]:[Severe Cost Burden: Greater than 50% but less than or equal to 80% of HAMFI]])</f>
        <v>1470</v>
      </c>
      <c r="G57">
        <v>1175</v>
      </c>
      <c r="H57">
        <v>945</v>
      </c>
      <c r="I57">
        <v>1495</v>
      </c>
      <c r="J57">
        <f>SUM(CostTbl[[#This Row],[Total: Less than or equal to 30% of HAMFI]:[Total: Greater than 50% but less than or equal to 80% of HAMFI]])</f>
        <v>3615</v>
      </c>
      <c r="K57">
        <f>CostTbl[[#This Row],[Total with Severe Cost Burden]]/CostTbl[[#This Row],[Total renters]]</f>
        <v>0.40663900414937759</v>
      </c>
      <c r="L57">
        <v>13113</v>
      </c>
    </row>
    <row r="58" spans="1:12" x14ac:dyDescent="0.35">
      <c r="A58" t="s">
        <v>258</v>
      </c>
      <c r="B58" t="s">
        <v>95</v>
      </c>
      <c r="C58">
        <v>1655</v>
      </c>
      <c r="D58">
        <v>755</v>
      </c>
      <c r="E58">
        <v>125</v>
      </c>
      <c r="F58">
        <f>SUM(CostTbl[[#This Row],[Severe Cost Burden: Less than or equal to 30% of HAMFI]:[Severe Cost Burden: Greater than 50% but less than or equal to 80% of HAMFI]])</f>
        <v>2535</v>
      </c>
      <c r="G58">
        <v>2980</v>
      </c>
      <c r="H58">
        <v>2575</v>
      </c>
      <c r="I58">
        <v>3150</v>
      </c>
      <c r="J58">
        <f>SUM(CostTbl[[#This Row],[Total: Less than or equal to 30% of HAMFI]:[Total: Greater than 50% but less than or equal to 80% of HAMFI]])</f>
        <v>8705</v>
      </c>
      <c r="K58">
        <f>CostTbl[[#This Row],[Total with Severe Cost Burden]]/CostTbl[[#This Row],[Total renters]]</f>
        <v>0.29121194715680643</v>
      </c>
      <c r="L58">
        <v>13115</v>
      </c>
    </row>
    <row r="59" spans="1:12" x14ac:dyDescent="0.35">
      <c r="A59" t="s">
        <v>259</v>
      </c>
      <c r="B59" t="s">
        <v>96</v>
      </c>
      <c r="C59">
        <v>1420</v>
      </c>
      <c r="D59">
        <v>550</v>
      </c>
      <c r="E59">
        <v>220</v>
      </c>
      <c r="F59">
        <f>SUM(CostTbl[[#This Row],[Severe Cost Burden: Less than or equal to 30% of HAMFI]:[Severe Cost Burden: Greater than 50% but less than or equal to 80% of HAMFI]])</f>
        <v>2190</v>
      </c>
      <c r="G59">
        <v>2105</v>
      </c>
      <c r="H59">
        <v>1575</v>
      </c>
      <c r="I59">
        <v>2910</v>
      </c>
      <c r="J59">
        <f>SUM(CostTbl[[#This Row],[Total: Less than or equal to 30% of HAMFI]:[Total: Greater than 50% but less than or equal to 80% of HAMFI]])</f>
        <v>6590</v>
      </c>
      <c r="K59">
        <f>CostTbl[[#This Row],[Total with Severe Cost Burden]]/CostTbl[[#This Row],[Total renters]]</f>
        <v>0.33232169954476481</v>
      </c>
      <c r="L59">
        <v>13117</v>
      </c>
    </row>
    <row r="60" spans="1:12" x14ac:dyDescent="0.35">
      <c r="A60" t="s">
        <v>260</v>
      </c>
      <c r="B60" t="s">
        <v>97</v>
      </c>
      <c r="C60">
        <v>405</v>
      </c>
      <c r="D60">
        <v>110</v>
      </c>
      <c r="E60">
        <v>4</v>
      </c>
      <c r="F60">
        <f>SUM(CostTbl[[#This Row],[Severe Cost Burden: Less than or equal to 30% of HAMFI]:[Severe Cost Burden: Greater than 50% but less than or equal to 80% of HAMFI]])</f>
        <v>519</v>
      </c>
      <c r="G60">
        <v>895</v>
      </c>
      <c r="H60">
        <v>490</v>
      </c>
      <c r="I60">
        <v>610</v>
      </c>
      <c r="J60">
        <f>SUM(CostTbl[[#This Row],[Total: Less than or equal to 30% of HAMFI]:[Total: Greater than 50% but less than or equal to 80% of HAMFI]])</f>
        <v>1995</v>
      </c>
      <c r="K60">
        <f>CostTbl[[#This Row],[Total with Severe Cost Burden]]/CostTbl[[#This Row],[Total renters]]</f>
        <v>0.26015037593984963</v>
      </c>
      <c r="L60">
        <v>13119</v>
      </c>
    </row>
    <row r="61" spans="1:12" x14ac:dyDescent="0.35">
      <c r="A61" t="s">
        <v>261</v>
      </c>
      <c r="B61" t="s">
        <v>98</v>
      </c>
      <c r="C61">
        <v>29705</v>
      </c>
      <c r="D61">
        <v>11500</v>
      </c>
      <c r="E61">
        <v>2750</v>
      </c>
      <c r="F61">
        <f>SUM(CostTbl[[#This Row],[Severe Cost Burden: Less than or equal to 30% of HAMFI]:[Severe Cost Burden: Greater than 50% but less than or equal to 80% of HAMFI]])</f>
        <v>43955</v>
      </c>
      <c r="G61">
        <v>47590</v>
      </c>
      <c r="H61">
        <v>30945</v>
      </c>
      <c r="I61">
        <v>36720</v>
      </c>
      <c r="J61">
        <f>SUM(CostTbl[[#This Row],[Total: Less than or equal to 30% of HAMFI]:[Total: Greater than 50% but less than or equal to 80% of HAMFI]])</f>
        <v>115255</v>
      </c>
      <c r="K61">
        <f>CostTbl[[#This Row],[Total with Severe Cost Burden]]/CostTbl[[#This Row],[Total renters]]</f>
        <v>0.38137174092230269</v>
      </c>
      <c r="L61">
        <v>13121</v>
      </c>
    </row>
    <row r="62" spans="1:12" x14ac:dyDescent="0.35">
      <c r="A62" t="s">
        <v>262</v>
      </c>
      <c r="B62" t="s">
        <v>99</v>
      </c>
      <c r="C62">
        <v>150</v>
      </c>
      <c r="D62">
        <v>195</v>
      </c>
      <c r="E62">
        <v>4</v>
      </c>
      <c r="F62">
        <f>SUM(CostTbl[[#This Row],[Severe Cost Burden: Less than or equal to 30% of HAMFI]:[Severe Cost Burden: Greater than 50% but less than or equal to 80% of HAMFI]])</f>
        <v>349</v>
      </c>
      <c r="G62">
        <v>550</v>
      </c>
      <c r="H62">
        <v>715</v>
      </c>
      <c r="I62">
        <v>690</v>
      </c>
      <c r="J62">
        <f>SUM(CostTbl[[#This Row],[Total: Less than or equal to 30% of HAMFI]:[Total: Greater than 50% but less than or equal to 80% of HAMFI]])</f>
        <v>1955</v>
      </c>
      <c r="K62">
        <f>CostTbl[[#This Row],[Total with Severe Cost Burden]]/CostTbl[[#This Row],[Total renters]]</f>
        <v>0.17851662404092072</v>
      </c>
      <c r="L62">
        <v>13123</v>
      </c>
    </row>
    <row r="63" spans="1:12" x14ac:dyDescent="0.35">
      <c r="A63" t="s">
        <v>263</v>
      </c>
      <c r="B63" t="s">
        <v>100</v>
      </c>
      <c r="C63">
        <v>45</v>
      </c>
      <c r="D63">
        <v>0</v>
      </c>
      <c r="E63">
        <v>10</v>
      </c>
      <c r="F63">
        <f>SUM(CostTbl[[#This Row],[Severe Cost Burden: Less than or equal to 30% of HAMFI]:[Severe Cost Burden: Greater than 50% but less than or equal to 80% of HAMFI]])</f>
        <v>55</v>
      </c>
      <c r="G63">
        <v>80</v>
      </c>
      <c r="H63">
        <v>55</v>
      </c>
      <c r="I63">
        <v>40</v>
      </c>
      <c r="J63">
        <f>SUM(CostTbl[[#This Row],[Total: Less than or equal to 30% of HAMFI]:[Total: Greater than 50% but less than or equal to 80% of HAMFI]])</f>
        <v>175</v>
      </c>
      <c r="K63">
        <f>CostTbl[[#This Row],[Total with Severe Cost Burden]]/CostTbl[[#This Row],[Total renters]]</f>
        <v>0.31428571428571428</v>
      </c>
      <c r="L63">
        <v>13125</v>
      </c>
    </row>
    <row r="64" spans="1:12" x14ac:dyDescent="0.35">
      <c r="A64" t="s">
        <v>264</v>
      </c>
      <c r="B64" t="s">
        <v>101</v>
      </c>
      <c r="C64">
        <v>1530</v>
      </c>
      <c r="D64">
        <v>900</v>
      </c>
      <c r="E64">
        <v>120</v>
      </c>
      <c r="F64">
        <f>SUM(CostTbl[[#This Row],[Severe Cost Burden: Less than or equal to 30% of HAMFI]:[Severe Cost Burden: Greater than 50% but less than or equal to 80% of HAMFI]])</f>
        <v>2550</v>
      </c>
      <c r="G64">
        <v>2825</v>
      </c>
      <c r="H64">
        <v>2395</v>
      </c>
      <c r="I64">
        <v>2410</v>
      </c>
      <c r="J64">
        <f>SUM(CostTbl[[#This Row],[Total: Less than or equal to 30% of HAMFI]:[Total: Greater than 50% but less than or equal to 80% of HAMFI]])</f>
        <v>7630</v>
      </c>
      <c r="K64">
        <f>CostTbl[[#This Row],[Total with Severe Cost Burden]]/CostTbl[[#This Row],[Total renters]]</f>
        <v>0.33420707732634336</v>
      </c>
      <c r="L64">
        <v>13127</v>
      </c>
    </row>
    <row r="65" spans="1:12" x14ac:dyDescent="0.35">
      <c r="A65" t="s">
        <v>265</v>
      </c>
      <c r="B65" t="s">
        <v>102</v>
      </c>
      <c r="C65">
        <v>700</v>
      </c>
      <c r="D65">
        <v>375</v>
      </c>
      <c r="E65">
        <v>60</v>
      </c>
      <c r="F65">
        <f>SUM(CostTbl[[#This Row],[Severe Cost Burden: Less than or equal to 30% of HAMFI]:[Severe Cost Burden: Greater than 50% but less than or equal to 80% of HAMFI]])</f>
        <v>1135</v>
      </c>
      <c r="G65">
        <v>1350</v>
      </c>
      <c r="H65">
        <v>1545</v>
      </c>
      <c r="I65">
        <v>1945</v>
      </c>
      <c r="J65">
        <f>SUM(CostTbl[[#This Row],[Total: Less than or equal to 30% of HAMFI]:[Total: Greater than 50% but less than or equal to 80% of HAMFI]])</f>
        <v>4840</v>
      </c>
      <c r="K65">
        <f>CostTbl[[#This Row],[Total with Severe Cost Burden]]/CostTbl[[#This Row],[Total renters]]</f>
        <v>0.23450413223140495</v>
      </c>
      <c r="L65">
        <v>13129</v>
      </c>
    </row>
    <row r="66" spans="1:12" x14ac:dyDescent="0.35">
      <c r="A66" t="s">
        <v>266</v>
      </c>
      <c r="B66" t="s">
        <v>103</v>
      </c>
      <c r="C66">
        <v>430</v>
      </c>
      <c r="D66">
        <v>270</v>
      </c>
      <c r="E66">
        <v>45</v>
      </c>
      <c r="F66">
        <f>SUM(CostTbl[[#This Row],[Severe Cost Burden: Less than or equal to 30% of HAMFI]:[Severe Cost Burden: Greater than 50% but less than or equal to 80% of HAMFI]])</f>
        <v>745</v>
      </c>
      <c r="G66">
        <v>835</v>
      </c>
      <c r="H66">
        <v>805</v>
      </c>
      <c r="I66">
        <v>660</v>
      </c>
      <c r="J66">
        <f>SUM(CostTbl[[#This Row],[Total: Less than or equal to 30% of HAMFI]:[Total: Greater than 50% but less than or equal to 80% of HAMFI]])</f>
        <v>2300</v>
      </c>
      <c r="K66">
        <f>CostTbl[[#This Row],[Total with Severe Cost Burden]]/CostTbl[[#This Row],[Total renters]]</f>
        <v>0.32391304347826089</v>
      </c>
      <c r="L66">
        <v>13131</v>
      </c>
    </row>
    <row r="67" spans="1:12" x14ac:dyDescent="0.35">
      <c r="A67" t="s">
        <v>267</v>
      </c>
      <c r="B67" t="s">
        <v>104</v>
      </c>
      <c r="C67">
        <v>290</v>
      </c>
      <c r="D67">
        <v>90</v>
      </c>
      <c r="E67">
        <v>15</v>
      </c>
      <c r="F67">
        <f>SUM(CostTbl[[#This Row],[Severe Cost Burden: Less than or equal to 30% of HAMFI]:[Severe Cost Burden: Greater than 50% but less than or equal to 80% of HAMFI]])</f>
        <v>395</v>
      </c>
      <c r="G67">
        <v>500</v>
      </c>
      <c r="H67">
        <v>330</v>
      </c>
      <c r="I67">
        <v>340</v>
      </c>
      <c r="J67">
        <f>SUM(CostTbl[[#This Row],[Total: Less than or equal to 30% of HAMFI]:[Total: Greater than 50% but less than or equal to 80% of HAMFI]])</f>
        <v>1170</v>
      </c>
      <c r="K67">
        <f>CostTbl[[#This Row],[Total with Severe Cost Burden]]/CostTbl[[#This Row],[Total renters]]</f>
        <v>0.33760683760683763</v>
      </c>
      <c r="L67">
        <v>13133</v>
      </c>
    </row>
    <row r="68" spans="1:12" x14ac:dyDescent="0.35">
      <c r="A68" t="s">
        <v>268</v>
      </c>
      <c r="B68" t="s">
        <v>105</v>
      </c>
      <c r="C68">
        <v>13520</v>
      </c>
      <c r="D68">
        <v>8320</v>
      </c>
      <c r="E68">
        <v>780</v>
      </c>
      <c r="F68">
        <f>SUM(CostTbl[[#This Row],[Severe Cost Burden: Less than or equal to 30% of HAMFI]:[Severe Cost Burden: Greater than 50% but less than or equal to 80% of HAMFI]])</f>
        <v>22620</v>
      </c>
      <c r="G68">
        <v>17350</v>
      </c>
      <c r="H68">
        <v>19350</v>
      </c>
      <c r="I68">
        <v>24730</v>
      </c>
      <c r="J68">
        <f>SUM(CostTbl[[#This Row],[Total: Less than or equal to 30% of HAMFI]:[Total: Greater than 50% but less than or equal to 80% of HAMFI]])</f>
        <v>61430</v>
      </c>
      <c r="K68">
        <f>CostTbl[[#This Row],[Total with Severe Cost Burden]]/CostTbl[[#This Row],[Total renters]]</f>
        <v>0.3682239947908188</v>
      </c>
      <c r="L68">
        <v>13135</v>
      </c>
    </row>
    <row r="69" spans="1:12" x14ac:dyDescent="0.35">
      <c r="A69" t="s">
        <v>269</v>
      </c>
      <c r="B69" t="s">
        <v>106</v>
      </c>
      <c r="C69">
        <v>400</v>
      </c>
      <c r="D69">
        <v>120</v>
      </c>
      <c r="E69">
        <v>30</v>
      </c>
      <c r="F69">
        <f>SUM(CostTbl[[#This Row],[Severe Cost Burden: Less than or equal to 30% of HAMFI]:[Severe Cost Burden: Greater than 50% but less than or equal to 80% of HAMFI]])</f>
        <v>550</v>
      </c>
      <c r="G69">
        <v>680</v>
      </c>
      <c r="H69">
        <v>555</v>
      </c>
      <c r="I69">
        <v>605</v>
      </c>
      <c r="J69">
        <f>SUM(CostTbl[[#This Row],[Total: Less than or equal to 30% of HAMFI]:[Total: Greater than 50% but less than or equal to 80% of HAMFI]])</f>
        <v>1840</v>
      </c>
      <c r="K69">
        <f>CostTbl[[#This Row],[Total with Severe Cost Burden]]/CostTbl[[#This Row],[Total renters]]</f>
        <v>0.29891304347826086</v>
      </c>
      <c r="L69">
        <v>13137</v>
      </c>
    </row>
    <row r="70" spans="1:12" x14ac:dyDescent="0.35">
      <c r="A70" t="s">
        <v>270</v>
      </c>
      <c r="B70" t="s">
        <v>107</v>
      </c>
      <c r="C70">
        <v>2800</v>
      </c>
      <c r="D70">
        <v>825</v>
      </c>
      <c r="E70">
        <v>80</v>
      </c>
      <c r="F70">
        <f>SUM(CostTbl[[#This Row],[Severe Cost Burden: Less than or equal to 30% of HAMFI]:[Severe Cost Burden: Greater than 50% but less than or equal to 80% of HAMFI]])</f>
        <v>3705</v>
      </c>
      <c r="G70">
        <v>4225</v>
      </c>
      <c r="H70">
        <v>3435</v>
      </c>
      <c r="I70">
        <v>4710</v>
      </c>
      <c r="J70">
        <f>SUM(CostTbl[[#This Row],[Total: Less than or equal to 30% of HAMFI]:[Total: Greater than 50% but less than or equal to 80% of HAMFI]])</f>
        <v>12370</v>
      </c>
      <c r="K70">
        <f>CostTbl[[#This Row],[Total with Severe Cost Burden]]/CostTbl[[#This Row],[Total renters]]</f>
        <v>0.29951495553759094</v>
      </c>
      <c r="L70">
        <v>13139</v>
      </c>
    </row>
    <row r="71" spans="1:12" x14ac:dyDescent="0.35">
      <c r="A71" t="s">
        <v>271</v>
      </c>
      <c r="B71" t="s">
        <v>108</v>
      </c>
      <c r="C71">
        <v>120</v>
      </c>
      <c r="D71">
        <v>75</v>
      </c>
      <c r="E71">
        <v>0</v>
      </c>
      <c r="F71">
        <f>SUM(CostTbl[[#This Row],[Severe Cost Burden: Less than or equal to 30% of HAMFI]:[Severe Cost Burden: Greater than 50% but less than or equal to 80% of HAMFI]])</f>
        <v>195</v>
      </c>
      <c r="G71">
        <v>340</v>
      </c>
      <c r="H71">
        <v>195</v>
      </c>
      <c r="I71">
        <v>195</v>
      </c>
      <c r="J71">
        <f>SUM(CostTbl[[#This Row],[Total: Less than or equal to 30% of HAMFI]:[Total: Greater than 50% but less than or equal to 80% of HAMFI]])</f>
        <v>730</v>
      </c>
      <c r="K71">
        <f>CostTbl[[#This Row],[Total with Severe Cost Burden]]/CostTbl[[#This Row],[Total renters]]</f>
        <v>0.26712328767123289</v>
      </c>
      <c r="L71">
        <v>13141</v>
      </c>
    </row>
    <row r="72" spans="1:12" x14ac:dyDescent="0.35">
      <c r="A72" t="s">
        <v>272</v>
      </c>
      <c r="B72" t="s">
        <v>109</v>
      </c>
      <c r="C72">
        <v>600</v>
      </c>
      <c r="D72">
        <v>165</v>
      </c>
      <c r="E72">
        <v>0</v>
      </c>
      <c r="F72">
        <f>SUM(CostTbl[[#This Row],[Severe Cost Burden: Less than or equal to 30% of HAMFI]:[Severe Cost Burden: Greater than 50% but less than or equal to 80% of HAMFI]])</f>
        <v>765</v>
      </c>
      <c r="G72">
        <v>915</v>
      </c>
      <c r="H72">
        <v>660</v>
      </c>
      <c r="I72">
        <v>640</v>
      </c>
      <c r="J72">
        <f>SUM(CostTbl[[#This Row],[Total: Less than or equal to 30% of HAMFI]:[Total: Greater than 50% but less than or equal to 80% of HAMFI]])</f>
        <v>2215</v>
      </c>
      <c r="K72">
        <f>CostTbl[[#This Row],[Total with Severe Cost Burden]]/CostTbl[[#This Row],[Total renters]]</f>
        <v>0.34537246049661402</v>
      </c>
      <c r="L72">
        <v>13143</v>
      </c>
    </row>
    <row r="73" spans="1:12" x14ac:dyDescent="0.35">
      <c r="A73" t="s">
        <v>273</v>
      </c>
      <c r="B73" t="s">
        <v>110</v>
      </c>
      <c r="C73">
        <v>120</v>
      </c>
      <c r="D73">
        <v>55</v>
      </c>
      <c r="E73">
        <v>25</v>
      </c>
      <c r="F73">
        <f>SUM(CostTbl[[#This Row],[Severe Cost Burden: Less than or equal to 30% of HAMFI]:[Severe Cost Burden: Greater than 50% but less than or equal to 80% of HAMFI]])</f>
        <v>200</v>
      </c>
      <c r="G73">
        <v>245</v>
      </c>
      <c r="H73">
        <v>260</v>
      </c>
      <c r="I73">
        <v>320</v>
      </c>
      <c r="J73">
        <f>SUM(CostTbl[[#This Row],[Total: Less than or equal to 30% of HAMFI]:[Total: Greater than 50% but less than or equal to 80% of HAMFI]])</f>
        <v>825</v>
      </c>
      <c r="K73">
        <f>CostTbl[[#This Row],[Total with Severe Cost Burden]]/CostTbl[[#This Row],[Total renters]]</f>
        <v>0.24242424242424243</v>
      </c>
      <c r="L73">
        <v>13145</v>
      </c>
    </row>
    <row r="74" spans="1:12" x14ac:dyDescent="0.35">
      <c r="A74" t="s">
        <v>274</v>
      </c>
      <c r="B74" t="s">
        <v>111</v>
      </c>
      <c r="C74">
        <v>290</v>
      </c>
      <c r="D74">
        <v>225</v>
      </c>
      <c r="E74">
        <v>40</v>
      </c>
      <c r="F74">
        <f>SUM(CostTbl[[#This Row],[Severe Cost Burden: Less than or equal to 30% of HAMFI]:[Severe Cost Burden: Greater than 50% but less than or equal to 80% of HAMFI]])</f>
        <v>555</v>
      </c>
      <c r="G74">
        <v>605</v>
      </c>
      <c r="H74">
        <v>585</v>
      </c>
      <c r="I74">
        <v>555</v>
      </c>
      <c r="J74">
        <f>SUM(CostTbl[[#This Row],[Total: Less than or equal to 30% of HAMFI]:[Total: Greater than 50% but less than or equal to 80% of HAMFI]])</f>
        <v>1745</v>
      </c>
      <c r="K74">
        <f>CostTbl[[#This Row],[Total with Severe Cost Burden]]/CostTbl[[#This Row],[Total renters]]</f>
        <v>0.31805157593123207</v>
      </c>
      <c r="L74">
        <v>13147</v>
      </c>
    </row>
    <row r="75" spans="1:12" x14ac:dyDescent="0.35">
      <c r="A75" t="s">
        <v>275</v>
      </c>
      <c r="B75" t="s">
        <v>112</v>
      </c>
      <c r="C75">
        <v>145</v>
      </c>
      <c r="D75">
        <v>4</v>
      </c>
      <c r="E75">
        <v>0</v>
      </c>
      <c r="F75">
        <f>SUM(CostTbl[[#This Row],[Severe Cost Burden: Less than or equal to 30% of HAMFI]:[Severe Cost Burden: Greater than 50% but less than or equal to 80% of HAMFI]])</f>
        <v>149</v>
      </c>
      <c r="G75">
        <v>500</v>
      </c>
      <c r="H75">
        <v>210</v>
      </c>
      <c r="I75">
        <v>245</v>
      </c>
      <c r="J75">
        <f>SUM(CostTbl[[#This Row],[Total: Less than or equal to 30% of HAMFI]:[Total: Greater than 50% but less than or equal to 80% of HAMFI]])</f>
        <v>955</v>
      </c>
      <c r="K75">
        <f>CostTbl[[#This Row],[Total with Severe Cost Burden]]/CostTbl[[#This Row],[Total renters]]</f>
        <v>0.15602094240837697</v>
      </c>
      <c r="L75">
        <v>13149</v>
      </c>
    </row>
    <row r="76" spans="1:12" x14ac:dyDescent="0.35">
      <c r="A76" t="s">
        <v>276</v>
      </c>
      <c r="B76" t="s">
        <v>113</v>
      </c>
      <c r="C76">
        <v>2850</v>
      </c>
      <c r="D76">
        <v>1485</v>
      </c>
      <c r="E76">
        <v>215</v>
      </c>
      <c r="F76">
        <f>SUM(CostTbl[[#This Row],[Severe Cost Burden: Less than or equal to 30% of HAMFI]:[Severe Cost Burden: Greater than 50% but less than or equal to 80% of HAMFI]])</f>
        <v>4550</v>
      </c>
      <c r="G76">
        <v>3905</v>
      </c>
      <c r="H76">
        <v>4335</v>
      </c>
      <c r="I76">
        <v>4725</v>
      </c>
      <c r="J76">
        <f>SUM(CostTbl[[#This Row],[Total: Less than or equal to 30% of HAMFI]:[Total: Greater than 50% but less than or equal to 80% of HAMFI]])</f>
        <v>12965</v>
      </c>
      <c r="K76">
        <f>CostTbl[[#This Row],[Total with Severe Cost Burden]]/CostTbl[[#This Row],[Total renters]]</f>
        <v>0.35094485152333205</v>
      </c>
      <c r="L76">
        <v>13151</v>
      </c>
    </row>
    <row r="77" spans="1:12" x14ac:dyDescent="0.35">
      <c r="A77" t="s">
        <v>277</v>
      </c>
      <c r="B77" t="s">
        <v>114</v>
      </c>
      <c r="C77">
        <v>3345</v>
      </c>
      <c r="D77">
        <v>860</v>
      </c>
      <c r="E77">
        <v>40</v>
      </c>
      <c r="F77">
        <f>SUM(CostTbl[[#This Row],[Severe Cost Burden: Less than or equal to 30% of HAMFI]:[Severe Cost Burden: Greater than 50% but less than or equal to 80% of HAMFI]])</f>
        <v>4245</v>
      </c>
      <c r="G77">
        <v>4940</v>
      </c>
      <c r="H77">
        <v>3535</v>
      </c>
      <c r="I77">
        <v>4730</v>
      </c>
      <c r="J77">
        <f>SUM(CostTbl[[#This Row],[Total: Less than or equal to 30% of HAMFI]:[Total: Greater than 50% but less than or equal to 80% of HAMFI]])</f>
        <v>13205</v>
      </c>
      <c r="K77">
        <f>CostTbl[[#This Row],[Total with Severe Cost Burden]]/CostTbl[[#This Row],[Total renters]]</f>
        <v>0.32146914047709202</v>
      </c>
      <c r="L77">
        <v>13153</v>
      </c>
    </row>
    <row r="78" spans="1:12" x14ac:dyDescent="0.35">
      <c r="A78" t="s">
        <v>278</v>
      </c>
      <c r="B78" t="s">
        <v>115</v>
      </c>
      <c r="C78">
        <v>50</v>
      </c>
      <c r="D78">
        <v>35</v>
      </c>
      <c r="E78">
        <v>0</v>
      </c>
      <c r="F78">
        <f>SUM(CostTbl[[#This Row],[Severe Cost Burden: Less than or equal to 30% of HAMFI]:[Severe Cost Burden: Greater than 50% but less than or equal to 80% of HAMFI]])</f>
        <v>85</v>
      </c>
      <c r="G78">
        <v>235</v>
      </c>
      <c r="H78">
        <v>215</v>
      </c>
      <c r="I78">
        <v>190</v>
      </c>
      <c r="J78">
        <f>SUM(CostTbl[[#This Row],[Total: Less than or equal to 30% of HAMFI]:[Total: Greater than 50% but less than or equal to 80% of HAMFI]])</f>
        <v>640</v>
      </c>
      <c r="K78">
        <f>CostTbl[[#This Row],[Total with Severe Cost Burden]]/CostTbl[[#This Row],[Total renters]]</f>
        <v>0.1328125</v>
      </c>
      <c r="L78">
        <v>13155</v>
      </c>
    </row>
    <row r="79" spans="1:12" x14ac:dyDescent="0.35">
      <c r="A79" t="s">
        <v>279</v>
      </c>
      <c r="B79" t="s">
        <v>116</v>
      </c>
      <c r="C79">
        <v>650</v>
      </c>
      <c r="D79">
        <v>125</v>
      </c>
      <c r="E79">
        <v>30</v>
      </c>
      <c r="F79">
        <f>SUM(CostTbl[[#This Row],[Severe Cost Burden: Less than or equal to 30% of HAMFI]:[Severe Cost Burden: Greater than 50% but less than or equal to 80% of HAMFI]])</f>
        <v>805</v>
      </c>
      <c r="G79">
        <v>1270</v>
      </c>
      <c r="H79">
        <v>1025</v>
      </c>
      <c r="I79">
        <v>1090</v>
      </c>
      <c r="J79">
        <f>SUM(CostTbl[[#This Row],[Total: Less than or equal to 30% of HAMFI]:[Total: Greater than 50% but less than or equal to 80% of HAMFI]])</f>
        <v>3385</v>
      </c>
      <c r="K79">
        <f>CostTbl[[#This Row],[Total with Severe Cost Burden]]/CostTbl[[#This Row],[Total renters]]</f>
        <v>0.2378138847858198</v>
      </c>
      <c r="L79">
        <v>13157</v>
      </c>
    </row>
    <row r="80" spans="1:12" x14ac:dyDescent="0.35">
      <c r="A80" t="s">
        <v>280</v>
      </c>
      <c r="B80" t="s">
        <v>117</v>
      </c>
      <c r="C80">
        <v>155</v>
      </c>
      <c r="D80">
        <v>25</v>
      </c>
      <c r="E80">
        <v>0</v>
      </c>
      <c r="F80">
        <f>SUM(CostTbl[[#This Row],[Severe Cost Burden: Less than or equal to 30% of HAMFI]:[Severe Cost Burden: Greater than 50% but less than or equal to 80% of HAMFI]])</f>
        <v>180</v>
      </c>
      <c r="G80">
        <v>430</v>
      </c>
      <c r="H80">
        <v>305</v>
      </c>
      <c r="I80">
        <v>235</v>
      </c>
      <c r="J80">
        <f>SUM(CostTbl[[#This Row],[Total: Less than or equal to 30% of HAMFI]:[Total: Greater than 50% but less than or equal to 80% of HAMFI]])</f>
        <v>970</v>
      </c>
      <c r="K80">
        <f>CostTbl[[#This Row],[Total with Severe Cost Burden]]/CostTbl[[#This Row],[Total renters]]</f>
        <v>0.18556701030927836</v>
      </c>
      <c r="L80">
        <v>13159</v>
      </c>
    </row>
    <row r="81" spans="1:12" x14ac:dyDescent="0.35">
      <c r="A81" t="s">
        <v>281</v>
      </c>
      <c r="B81" t="s">
        <v>118</v>
      </c>
      <c r="C81">
        <v>255</v>
      </c>
      <c r="D81">
        <v>55</v>
      </c>
      <c r="E81">
        <v>0</v>
      </c>
      <c r="F81">
        <f>SUM(CostTbl[[#This Row],[Severe Cost Burden: Less than or equal to 30% of HAMFI]:[Severe Cost Burden: Greater than 50% but less than or equal to 80% of HAMFI]])</f>
        <v>310</v>
      </c>
      <c r="G81">
        <v>465</v>
      </c>
      <c r="H81">
        <v>265</v>
      </c>
      <c r="I81">
        <v>630</v>
      </c>
      <c r="J81">
        <f>SUM(CostTbl[[#This Row],[Total: Less than or equal to 30% of HAMFI]:[Total: Greater than 50% but less than or equal to 80% of HAMFI]])</f>
        <v>1360</v>
      </c>
      <c r="K81">
        <f>CostTbl[[#This Row],[Total with Severe Cost Burden]]/CostTbl[[#This Row],[Total renters]]</f>
        <v>0.22794117647058823</v>
      </c>
      <c r="L81">
        <v>13161</v>
      </c>
    </row>
    <row r="82" spans="1:12" x14ac:dyDescent="0.35">
      <c r="A82" t="s">
        <v>282</v>
      </c>
      <c r="B82" t="s">
        <v>119</v>
      </c>
      <c r="C82">
        <v>400</v>
      </c>
      <c r="D82">
        <v>35</v>
      </c>
      <c r="E82">
        <v>30</v>
      </c>
      <c r="F82">
        <f>SUM(CostTbl[[#This Row],[Severe Cost Burden: Less than or equal to 30% of HAMFI]:[Severe Cost Burden: Greater than 50% but less than or equal to 80% of HAMFI]])</f>
        <v>465</v>
      </c>
      <c r="G82">
        <v>795</v>
      </c>
      <c r="H82">
        <v>305</v>
      </c>
      <c r="I82">
        <v>555</v>
      </c>
      <c r="J82">
        <f>SUM(CostTbl[[#This Row],[Total: Less than or equal to 30% of HAMFI]:[Total: Greater than 50% but less than or equal to 80% of HAMFI]])</f>
        <v>1655</v>
      </c>
      <c r="K82">
        <f>CostTbl[[#This Row],[Total with Severe Cost Burden]]/CostTbl[[#This Row],[Total renters]]</f>
        <v>0.2809667673716012</v>
      </c>
      <c r="L82">
        <v>13163</v>
      </c>
    </row>
    <row r="83" spans="1:12" x14ac:dyDescent="0.35">
      <c r="A83" t="s">
        <v>283</v>
      </c>
      <c r="B83" t="s">
        <v>120</v>
      </c>
      <c r="C83">
        <v>295</v>
      </c>
      <c r="D83">
        <v>10</v>
      </c>
      <c r="E83">
        <v>0</v>
      </c>
      <c r="F83">
        <f>SUM(CostTbl[[#This Row],[Severe Cost Burden: Less than or equal to 30% of HAMFI]:[Severe Cost Burden: Greater than 50% but less than or equal to 80% of HAMFI]])</f>
        <v>305</v>
      </c>
      <c r="G83">
        <v>460</v>
      </c>
      <c r="H83">
        <v>145</v>
      </c>
      <c r="I83">
        <v>220</v>
      </c>
      <c r="J83">
        <f>SUM(CostTbl[[#This Row],[Total: Less than or equal to 30% of HAMFI]:[Total: Greater than 50% but less than or equal to 80% of HAMFI]])</f>
        <v>825</v>
      </c>
      <c r="K83">
        <f>CostTbl[[#This Row],[Total with Severe Cost Burden]]/CostTbl[[#This Row],[Total renters]]</f>
        <v>0.36969696969696969</v>
      </c>
      <c r="L83">
        <v>13165</v>
      </c>
    </row>
    <row r="84" spans="1:12" x14ac:dyDescent="0.35">
      <c r="A84" t="s">
        <v>284</v>
      </c>
      <c r="B84" t="s">
        <v>121</v>
      </c>
      <c r="C84">
        <v>135</v>
      </c>
      <c r="D84">
        <v>20</v>
      </c>
      <c r="E84">
        <v>10</v>
      </c>
      <c r="F84">
        <f>SUM(CostTbl[[#This Row],[Severe Cost Burden: Less than or equal to 30% of HAMFI]:[Severe Cost Burden: Greater than 50% but less than or equal to 80% of HAMFI]])</f>
        <v>165</v>
      </c>
      <c r="G84">
        <v>375</v>
      </c>
      <c r="H84">
        <v>225</v>
      </c>
      <c r="I84">
        <v>155</v>
      </c>
      <c r="J84">
        <f>SUM(CostTbl[[#This Row],[Total: Less than or equal to 30% of HAMFI]:[Total: Greater than 50% but less than or equal to 80% of HAMFI]])</f>
        <v>755</v>
      </c>
      <c r="K84">
        <f>CostTbl[[#This Row],[Total with Severe Cost Burden]]/CostTbl[[#This Row],[Total renters]]</f>
        <v>0.2185430463576159</v>
      </c>
      <c r="L84">
        <v>13167</v>
      </c>
    </row>
    <row r="85" spans="1:12" x14ac:dyDescent="0.35">
      <c r="A85" t="s">
        <v>285</v>
      </c>
      <c r="B85" t="s">
        <v>122</v>
      </c>
      <c r="C85">
        <v>400</v>
      </c>
      <c r="D85">
        <v>185</v>
      </c>
      <c r="E85">
        <v>0</v>
      </c>
      <c r="F85">
        <f>SUM(CostTbl[[#This Row],[Severe Cost Burden: Less than or equal to 30% of HAMFI]:[Severe Cost Burden: Greater than 50% but less than or equal to 80% of HAMFI]])</f>
        <v>585</v>
      </c>
      <c r="G85">
        <v>545</v>
      </c>
      <c r="H85">
        <v>410</v>
      </c>
      <c r="I85">
        <v>390</v>
      </c>
      <c r="J85">
        <f>SUM(CostTbl[[#This Row],[Total: Less than or equal to 30% of HAMFI]:[Total: Greater than 50% but less than or equal to 80% of HAMFI]])</f>
        <v>1345</v>
      </c>
      <c r="K85">
        <f>CostTbl[[#This Row],[Total with Severe Cost Burden]]/CostTbl[[#This Row],[Total renters]]</f>
        <v>0.43494423791821563</v>
      </c>
      <c r="L85">
        <v>13169</v>
      </c>
    </row>
    <row r="86" spans="1:12" x14ac:dyDescent="0.35">
      <c r="A86" t="s">
        <v>286</v>
      </c>
      <c r="B86" t="s">
        <v>123</v>
      </c>
      <c r="C86">
        <v>265</v>
      </c>
      <c r="D86">
        <v>200</v>
      </c>
      <c r="E86">
        <v>0</v>
      </c>
      <c r="F86">
        <f>SUM(CostTbl[[#This Row],[Severe Cost Burden: Less than or equal to 30% of HAMFI]:[Severe Cost Burden: Greater than 50% but less than or equal to 80% of HAMFI]])</f>
        <v>465</v>
      </c>
      <c r="G86">
        <v>590</v>
      </c>
      <c r="H86">
        <v>525</v>
      </c>
      <c r="I86">
        <v>415</v>
      </c>
      <c r="J86">
        <f>SUM(CostTbl[[#This Row],[Total: Less than or equal to 30% of HAMFI]:[Total: Greater than 50% but less than or equal to 80% of HAMFI]])</f>
        <v>1530</v>
      </c>
      <c r="K86">
        <f>CostTbl[[#This Row],[Total with Severe Cost Burden]]/CostTbl[[#This Row],[Total renters]]</f>
        <v>0.30392156862745096</v>
      </c>
      <c r="L86">
        <v>13171</v>
      </c>
    </row>
    <row r="87" spans="1:12" x14ac:dyDescent="0.35">
      <c r="A87" t="s">
        <v>287</v>
      </c>
      <c r="B87" t="s">
        <v>124</v>
      </c>
      <c r="C87">
        <v>320</v>
      </c>
      <c r="D87">
        <v>70</v>
      </c>
      <c r="E87">
        <v>30</v>
      </c>
      <c r="F87">
        <f>SUM(CostTbl[[#This Row],[Severe Cost Burden: Less than or equal to 30% of HAMFI]:[Severe Cost Burden: Greater than 50% but less than or equal to 80% of HAMFI]])</f>
        <v>420</v>
      </c>
      <c r="G87">
        <v>445</v>
      </c>
      <c r="H87">
        <v>195</v>
      </c>
      <c r="I87">
        <v>300</v>
      </c>
      <c r="J87">
        <f>SUM(CostTbl[[#This Row],[Total: Less than or equal to 30% of HAMFI]:[Total: Greater than 50% but less than or equal to 80% of HAMFI]])</f>
        <v>940</v>
      </c>
      <c r="K87">
        <f>CostTbl[[#This Row],[Total with Severe Cost Burden]]/CostTbl[[#This Row],[Total renters]]</f>
        <v>0.44680851063829785</v>
      </c>
      <c r="L87">
        <v>13173</v>
      </c>
    </row>
    <row r="88" spans="1:12" x14ac:dyDescent="0.35">
      <c r="A88" t="s">
        <v>288</v>
      </c>
      <c r="B88" t="s">
        <v>125</v>
      </c>
      <c r="C88">
        <v>845</v>
      </c>
      <c r="D88">
        <v>190</v>
      </c>
      <c r="E88">
        <v>10</v>
      </c>
      <c r="F88">
        <f>SUM(CostTbl[[#This Row],[Severe Cost Burden: Less than or equal to 30% of HAMFI]:[Severe Cost Burden: Greater than 50% but less than or equal to 80% of HAMFI]])</f>
        <v>1045</v>
      </c>
      <c r="G88">
        <v>1795</v>
      </c>
      <c r="H88">
        <v>1140</v>
      </c>
      <c r="I88">
        <v>1260</v>
      </c>
      <c r="J88">
        <f>SUM(CostTbl[[#This Row],[Total: Less than or equal to 30% of HAMFI]:[Total: Greater than 50% but less than or equal to 80% of HAMFI]])</f>
        <v>4195</v>
      </c>
      <c r="K88">
        <f>CostTbl[[#This Row],[Total with Severe Cost Burden]]/CostTbl[[#This Row],[Total renters]]</f>
        <v>0.24910607866507747</v>
      </c>
      <c r="L88">
        <v>13175</v>
      </c>
    </row>
    <row r="89" spans="1:12" x14ac:dyDescent="0.35">
      <c r="A89" t="s">
        <v>289</v>
      </c>
      <c r="B89" t="s">
        <v>126</v>
      </c>
      <c r="C89">
        <v>250</v>
      </c>
      <c r="D89">
        <v>220</v>
      </c>
      <c r="E89">
        <v>30</v>
      </c>
      <c r="F89">
        <f>SUM(CostTbl[[#This Row],[Severe Cost Burden: Less than or equal to 30% of HAMFI]:[Severe Cost Burden: Greater than 50% but less than or equal to 80% of HAMFI]])</f>
        <v>500</v>
      </c>
      <c r="G89">
        <v>360</v>
      </c>
      <c r="H89">
        <v>395</v>
      </c>
      <c r="I89">
        <v>490</v>
      </c>
      <c r="J89">
        <f>SUM(CostTbl[[#This Row],[Total: Less than or equal to 30% of HAMFI]:[Total: Greater than 50% but less than or equal to 80% of HAMFI]])</f>
        <v>1245</v>
      </c>
      <c r="K89">
        <f>CostTbl[[#This Row],[Total with Severe Cost Burden]]/CostTbl[[#This Row],[Total renters]]</f>
        <v>0.40160642570281124</v>
      </c>
      <c r="L89">
        <v>13177</v>
      </c>
    </row>
    <row r="90" spans="1:12" x14ac:dyDescent="0.35">
      <c r="A90" t="s">
        <v>290</v>
      </c>
      <c r="B90" t="s">
        <v>127</v>
      </c>
      <c r="C90">
        <v>1200</v>
      </c>
      <c r="D90">
        <v>820</v>
      </c>
      <c r="E90">
        <v>535</v>
      </c>
      <c r="F90">
        <f>SUM(CostTbl[[#This Row],[Severe Cost Burden: Less than or equal to 30% of HAMFI]:[Severe Cost Burden: Greater than 50% but less than or equal to 80% of HAMFI]])</f>
        <v>2555</v>
      </c>
      <c r="G90">
        <v>1875</v>
      </c>
      <c r="H90">
        <v>1395</v>
      </c>
      <c r="I90">
        <v>3175</v>
      </c>
      <c r="J90">
        <f>SUM(CostTbl[[#This Row],[Total: Less than or equal to 30% of HAMFI]:[Total: Greater than 50% but less than or equal to 80% of HAMFI]])</f>
        <v>6445</v>
      </c>
      <c r="K90">
        <f>CostTbl[[#This Row],[Total with Severe Cost Burden]]/CostTbl[[#This Row],[Total renters]]</f>
        <v>0.39643134212567882</v>
      </c>
      <c r="L90">
        <v>13179</v>
      </c>
    </row>
    <row r="91" spans="1:12" x14ac:dyDescent="0.35">
      <c r="A91" t="s">
        <v>291</v>
      </c>
      <c r="B91" t="s">
        <v>128</v>
      </c>
      <c r="C91">
        <v>105</v>
      </c>
      <c r="D91">
        <v>60</v>
      </c>
      <c r="E91">
        <v>0</v>
      </c>
      <c r="F91">
        <f>SUM(CostTbl[[#This Row],[Severe Cost Burden: Less than or equal to 30% of HAMFI]:[Severe Cost Burden: Greater than 50% but less than or equal to 80% of HAMFI]])</f>
        <v>165</v>
      </c>
      <c r="G91">
        <v>270</v>
      </c>
      <c r="H91">
        <v>210</v>
      </c>
      <c r="I91">
        <v>150</v>
      </c>
      <c r="J91">
        <f>SUM(CostTbl[[#This Row],[Total: Less than or equal to 30% of HAMFI]:[Total: Greater than 50% but less than or equal to 80% of HAMFI]])</f>
        <v>630</v>
      </c>
      <c r="K91">
        <f>CostTbl[[#This Row],[Total with Severe Cost Burden]]/CostTbl[[#This Row],[Total renters]]</f>
        <v>0.26190476190476192</v>
      </c>
      <c r="L91">
        <v>13181</v>
      </c>
    </row>
    <row r="92" spans="1:12" x14ac:dyDescent="0.35">
      <c r="A92" t="s">
        <v>292</v>
      </c>
      <c r="B92" t="s">
        <v>129</v>
      </c>
      <c r="C92">
        <v>160</v>
      </c>
      <c r="D92">
        <v>95</v>
      </c>
      <c r="E92">
        <v>4</v>
      </c>
      <c r="F92">
        <f>SUM(CostTbl[[#This Row],[Severe Cost Burden: Less than or equal to 30% of HAMFI]:[Severe Cost Burden: Greater than 50% but less than or equal to 80% of HAMFI]])</f>
        <v>259</v>
      </c>
      <c r="G92">
        <v>330</v>
      </c>
      <c r="H92">
        <v>395</v>
      </c>
      <c r="I92">
        <v>365</v>
      </c>
      <c r="J92">
        <f>SUM(CostTbl[[#This Row],[Total: Less than or equal to 30% of HAMFI]:[Total: Greater than 50% but less than or equal to 80% of HAMFI]])</f>
        <v>1090</v>
      </c>
      <c r="K92">
        <f>CostTbl[[#This Row],[Total with Severe Cost Burden]]/CostTbl[[#This Row],[Total renters]]</f>
        <v>0.23761467889908258</v>
      </c>
      <c r="L92">
        <v>13183</v>
      </c>
    </row>
    <row r="93" spans="1:12" x14ac:dyDescent="0.35">
      <c r="A93" t="s">
        <v>293</v>
      </c>
      <c r="B93" t="s">
        <v>130</v>
      </c>
      <c r="C93">
        <v>2740</v>
      </c>
      <c r="D93">
        <v>1025</v>
      </c>
      <c r="E93">
        <v>195</v>
      </c>
      <c r="F93">
        <f>SUM(CostTbl[[#This Row],[Severe Cost Burden: Less than or equal to 30% of HAMFI]:[Severe Cost Burden: Greater than 50% but less than or equal to 80% of HAMFI]])</f>
        <v>3960</v>
      </c>
      <c r="G93">
        <v>5360</v>
      </c>
      <c r="H93">
        <v>3120</v>
      </c>
      <c r="I93">
        <v>3985</v>
      </c>
      <c r="J93">
        <f>SUM(CostTbl[[#This Row],[Total: Less than or equal to 30% of HAMFI]:[Total: Greater than 50% but less than or equal to 80% of HAMFI]])</f>
        <v>12465</v>
      </c>
      <c r="K93">
        <f>CostTbl[[#This Row],[Total with Severe Cost Burden]]/CostTbl[[#This Row],[Total renters]]</f>
        <v>0.3176895306859206</v>
      </c>
      <c r="L93">
        <v>13185</v>
      </c>
    </row>
    <row r="94" spans="1:12" x14ac:dyDescent="0.35">
      <c r="A94" t="s">
        <v>294</v>
      </c>
      <c r="B94" t="s">
        <v>131</v>
      </c>
      <c r="C94">
        <v>550</v>
      </c>
      <c r="D94">
        <v>155</v>
      </c>
      <c r="E94">
        <v>35</v>
      </c>
      <c r="F94">
        <f>SUM(CostTbl[[#This Row],[Severe Cost Burden: Less than or equal to 30% of HAMFI]:[Severe Cost Burden: Greater than 50% but less than or equal to 80% of HAMFI]])</f>
        <v>740</v>
      </c>
      <c r="G94">
        <v>805</v>
      </c>
      <c r="H94">
        <v>795</v>
      </c>
      <c r="I94">
        <v>670</v>
      </c>
      <c r="J94">
        <f>SUM(CostTbl[[#This Row],[Total: Less than or equal to 30% of HAMFI]:[Total: Greater than 50% but less than or equal to 80% of HAMFI]])</f>
        <v>2270</v>
      </c>
      <c r="K94">
        <f>CostTbl[[#This Row],[Total with Severe Cost Burden]]/CostTbl[[#This Row],[Total renters]]</f>
        <v>0.32599118942731276</v>
      </c>
      <c r="L94">
        <v>13187</v>
      </c>
    </row>
    <row r="95" spans="1:12" x14ac:dyDescent="0.35">
      <c r="A95" t="s">
        <v>295</v>
      </c>
      <c r="B95" t="s">
        <v>135</v>
      </c>
      <c r="C95">
        <v>555</v>
      </c>
      <c r="D95">
        <v>190</v>
      </c>
      <c r="E95">
        <v>10</v>
      </c>
      <c r="F95">
        <f>SUM(CostTbl[[#This Row],[Severe Cost Burden: Less than or equal to 30% of HAMFI]:[Severe Cost Burden: Greater than 50% but less than or equal to 80% of HAMFI]])</f>
        <v>755</v>
      </c>
      <c r="G95">
        <v>1085</v>
      </c>
      <c r="H95">
        <v>685</v>
      </c>
      <c r="I95">
        <v>490</v>
      </c>
      <c r="J95">
        <f>SUM(CostTbl[[#This Row],[Total: Less than or equal to 30% of HAMFI]:[Total: Greater than 50% but less than or equal to 80% of HAMFI]])</f>
        <v>2260</v>
      </c>
      <c r="K95">
        <f>CostTbl[[#This Row],[Total with Severe Cost Burden]]/CostTbl[[#This Row],[Total renters]]</f>
        <v>0.33407079646017701</v>
      </c>
      <c r="L95">
        <v>13189</v>
      </c>
    </row>
    <row r="96" spans="1:12" x14ac:dyDescent="0.35">
      <c r="A96" t="s">
        <v>296</v>
      </c>
      <c r="B96" t="s">
        <v>136</v>
      </c>
      <c r="C96">
        <v>165</v>
      </c>
      <c r="D96">
        <v>35</v>
      </c>
      <c r="E96">
        <v>25</v>
      </c>
      <c r="F96">
        <f>SUM(CostTbl[[#This Row],[Severe Cost Burden: Less than or equal to 30% of HAMFI]:[Severe Cost Burden: Greater than 50% but less than or equal to 80% of HAMFI]])</f>
        <v>225</v>
      </c>
      <c r="G96">
        <v>335</v>
      </c>
      <c r="H96">
        <v>220</v>
      </c>
      <c r="I96">
        <v>275</v>
      </c>
      <c r="J96">
        <f>SUM(CostTbl[[#This Row],[Total: Less than or equal to 30% of HAMFI]:[Total: Greater than 50% but less than or equal to 80% of HAMFI]])</f>
        <v>830</v>
      </c>
      <c r="K96">
        <f>CostTbl[[#This Row],[Total with Severe Cost Burden]]/CostTbl[[#This Row],[Total renters]]</f>
        <v>0.27108433734939757</v>
      </c>
      <c r="L96">
        <v>13191</v>
      </c>
    </row>
    <row r="97" spans="1:12" x14ac:dyDescent="0.35">
      <c r="A97" t="s">
        <v>297</v>
      </c>
      <c r="B97" t="s">
        <v>132</v>
      </c>
      <c r="C97">
        <v>225</v>
      </c>
      <c r="D97">
        <v>105</v>
      </c>
      <c r="E97">
        <v>4</v>
      </c>
      <c r="F97">
        <f>SUM(CostTbl[[#This Row],[Severe Cost Burden: Less than or equal to 30% of HAMFI]:[Severe Cost Burden: Greater than 50% but less than or equal to 80% of HAMFI]])</f>
        <v>334</v>
      </c>
      <c r="G97">
        <v>470</v>
      </c>
      <c r="H97">
        <v>370</v>
      </c>
      <c r="I97">
        <v>305</v>
      </c>
      <c r="J97">
        <f>SUM(CostTbl[[#This Row],[Total: Less than or equal to 30% of HAMFI]:[Total: Greater than 50% but less than or equal to 80% of HAMFI]])</f>
        <v>1145</v>
      </c>
      <c r="K97">
        <f>CostTbl[[#This Row],[Total with Severe Cost Burden]]/CostTbl[[#This Row],[Total renters]]</f>
        <v>0.29170305676855895</v>
      </c>
      <c r="L97">
        <v>13193</v>
      </c>
    </row>
    <row r="98" spans="1:12" x14ac:dyDescent="0.35">
      <c r="A98" t="s">
        <v>298</v>
      </c>
      <c r="B98" t="s">
        <v>133</v>
      </c>
      <c r="C98">
        <v>370</v>
      </c>
      <c r="D98">
        <v>25</v>
      </c>
      <c r="E98">
        <v>0</v>
      </c>
      <c r="F98">
        <f>SUM(CostTbl[[#This Row],[Severe Cost Burden: Less than or equal to 30% of HAMFI]:[Severe Cost Burden: Greater than 50% but less than or equal to 80% of HAMFI]])</f>
        <v>395</v>
      </c>
      <c r="G98">
        <v>615</v>
      </c>
      <c r="H98">
        <v>580</v>
      </c>
      <c r="I98">
        <v>585</v>
      </c>
      <c r="J98">
        <f>SUM(CostTbl[[#This Row],[Total: Less than or equal to 30% of HAMFI]:[Total: Greater than 50% but less than or equal to 80% of HAMFI]])</f>
        <v>1780</v>
      </c>
      <c r="K98">
        <f>CostTbl[[#This Row],[Total with Severe Cost Burden]]/CostTbl[[#This Row],[Total renters]]</f>
        <v>0.22191011235955055</v>
      </c>
      <c r="L98">
        <v>13195</v>
      </c>
    </row>
    <row r="99" spans="1:12" x14ac:dyDescent="0.35">
      <c r="A99" t="s">
        <v>299</v>
      </c>
      <c r="B99" t="s">
        <v>134</v>
      </c>
      <c r="C99">
        <v>95</v>
      </c>
      <c r="D99">
        <v>4</v>
      </c>
      <c r="E99">
        <v>0</v>
      </c>
      <c r="F99">
        <f>SUM(CostTbl[[#This Row],[Severe Cost Burden: Less than or equal to 30% of HAMFI]:[Severe Cost Burden: Greater than 50% but less than or equal to 80% of HAMFI]])</f>
        <v>99</v>
      </c>
      <c r="G99">
        <v>240</v>
      </c>
      <c r="H99">
        <v>205</v>
      </c>
      <c r="I99">
        <v>90</v>
      </c>
      <c r="J99">
        <f>SUM(CostTbl[[#This Row],[Total: Less than or equal to 30% of HAMFI]:[Total: Greater than 50% but less than or equal to 80% of HAMFI]])</f>
        <v>535</v>
      </c>
      <c r="K99">
        <f>CostTbl[[#This Row],[Total with Severe Cost Burden]]/CostTbl[[#This Row],[Total renters]]</f>
        <v>0.18504672897196262</v>
      </c>
      <c r="L99">
        <v>13197</v>
      </c>
    </row>
    <row r="100" spans="1:12" x14ac:dyDescent="0.35">
      <c r="A100" t="s">
        <v>300</v>
      </c>
      <c r="B100" t="s">
        <v>137</v>
      </c>
      <c r="C100">
        <v>410</v>
      </c>
      <c r="D100">
        <v>95</v>
      </c>
      <c r="E100">
        <v>4</v>
      </c>
      <c r="F100">
        <f>SUM(CostTbl[[#This Row],[Severe Cost Burden: Less than or equal to 30% of HAMFI]:[Severe Cost Burden: Greater than 50% but less than or equal to 80% of HAMFI]])</f>
        <v>509</v>
      </c>
      <c r="G100">
        <v>755</v>
      </c>
      <c r="H100">
        <v>620</v>
      </c>
      <c r="I100">
        <v>595</v>
      </c>
      <c r="J100">
        <f>SUM(CostTbl[[#This Row],[Total: Less than or equal to 30% of HAMFI]:[Total: Greater than 50% but less than or equal to 80% of HAMFI]])</f>
        <v>1970</v>
      </c>
      <c r="K100">
        <f>CostTbl[[#This Row],[Total with Severe Cost Burden]]/CostTbl[[#This Row],[Total renters]]</f>
        <v>0.25837563451776652</v>
      </c>
      <c r="L100">
        <v>13199</v>
      </c>
    </row>
    <row r="101" spans="1:12" x14ac:dyDescent="0.35">
      <c r="A101" t="s">
        <v>301</v>
      </c>
      <c r="B101" t="s">
        <v>138</v>
      </c>
      <c r="C101">
        <v>65</v>
      </c>
      <c r="D101">
        <v>30</v>
      </c>
      <c r="E101">
        <v>0</v>
      </c>
      <c r="F101">
        <f>SUM(CostTbl[[#This Row],[Severe Cost Burden: Less than or equal to 30% of HAMFI]:[Severe Cost Burden: Greater than 50% but less than or equal to 80% of HAMFI]])</f>
        <v>95</v>
      </c>
      <c r="G101">
        <v>255</v>
      </c>
      <c r="H101">
        <v>145</v>
      </c>
      <c r="I101">
        <v>105</v>
      </c>
      <c r="J101">
        <f>SUM(CostTbl[[#This Row],[Total: Less than or equal to 30% of HAMFI]:[Total: Greater than 50% but less than or equal to 80% of HAMFI]])</f>
        <v>505</v>
      </c>
      <c r="K101">
        <f>CostTbl[[#This Row],[Total with Severe Cost Burden]]/CostTbl[[#This Row],[Total renters]]</f>
        <v>0.18811881188118812</v>
      </c>
      <c r="L101">
        <v>13201</v>
      </c>
    </row>
    <row r="102" spans="1:12" x14ac:dyDescent="0.35">
      <c r="A102" t="s">
        <v>302</v>
      </c>
      <c r="B102" t="s">
        <v>139</v>
      </c>
      <c r="C102">
        <v>465</v>
      </c>
      <c r="D102">
        <v>70</v>
      </c>
      <c r="E102">
        <v>35</v>
      </c>
      <c r="F102">
        <f>SUM(CostTbl[[#This Row],[Severe Cost Burden: Less than or equal to 30% of HAMFI]:[Severe Cost Burden: Greater than 50% but less than or equal to 80% of HAMFI]])</f>
        <v>570</v>
      </c>
      <c r="G102">
        <v>685</v>
      </c>
      <c r="H102">
        <v>645</v>
      </c>
      <c r="I102">
        <v>605</v>
      </c>
      <c r="J102">
        <f>SUM(CostTbl[[#This Row],[Total: Less than or equal to 30% of HAMFI]:[Total: Greater than 50% but less than or equal to 80% of HAMFI]])</f>
        <v>1935</v>
      </c>
      <c r="K102">
        <f>CostTbl[[#This Row],[Total with Severe Cost Burden]]/CostTbl[[#This Row],[Total renters]]</f>
        <v>0.29457364341085274</v>
      </c>
      <c r="L102">
        <v>13205</v>
      </c>
    </row>
    <row r="103" spans="1:12" x14ac:dyDescent="0.35">
      <c r="A103" t="s">
        <v>303</v>
      </c>
      <c r="B103" t="s">
        <v>140</v>
      </c>
      <c r="C103">
        <v>200</v>
      </c>
      <c r="D103">
        <v>40</v>
      </c>
      <c r="E103">
        <v>0</v>
      </c>
      <c r="F103">
        <f>SUM(CostTbl[[#This Row],[Severe Cost Burden: Less than or equal to 30% of HAMFI]:[Severe Cost Burden: Greater than 50% but less than or equal to 80% of HAMFI]])</f>
        <v>240</v>
      </c>
      <c r="G103">
        <v>515</v>
      </c>
      <c r="H103">
        <v>435</v>
      </c>
      <c r="I103">
        <v>570</v>
      </c>
      <c r="J103">
        <f>SUM(CostTbl[[#This Row],[Total: Less than or equal to 30% of HAMFI]:[Total: Greater than 50% but less than or equal to 80% of HAMFI]])</f>
        <v>1520</v>
      </c>
      <c r="K103">
        <f>CostTbl[[#This Row],[Total with Severe Cost Burden]]/CostTbl[[#This Row],[Total renters]]</f>
        <v>0.15789473684210525</v>
      </c>
      <c r="L103">
        <v>13207</v>
      </c>
    </row>
    <row r="104" spans="1:12" x14ac:dyDescent="0.35">
      <c r="A104" t="s">
        <v>304</v>
      </c>
      <c r="B104" t="s">
        <v>141</v>
      </c>
      <c r="C104">
        <v>145</v>
      </c>
      <c r="D104">
        <v>20</v>
      </c>
      <c r="E104">
        <v>4</v>
      </c>
      <c r="F104">
        <f>SUM(CostTbl[[#This Row],[Severe Cost Burden: Less than or equal to 30% of HAMFI]:[Severe Cost Burden: Greater than 50% but less than or equal to 80% of HAMFI]])</f>
        <v>169</v>
      </c>
      <c r="G104">
        <v>270</v>
      </c>
      <c r="H104">
        <v>190</v>
      </c>
      <c r="I104">
        <v>190</v>
      </c>
      <c r="J104">
        <f>SUM(CostTbl[[#This Row],[Total: Less than or equal to 30% of HAMFI]:[Total: Greater than 50% but less than or equal to 80% of HAMFI]])</f>
        <v>650</v>
      </c>
      <c r="K104">
        <f>CostTbl[[#This Row],[Total with Severe Cost Burden]]/CostTbl[[#This Row],[Total renters]]</f>
        <v>0.26</v>
      </c>
      <c r="L104">
        <v>13209</v>
      </c>
    </row>
    <row r="105" spans="1:12" x14ac:dyDescent="0.35">
      <c r="A105" t="s">
        <v>305</v>
      </c>
      <c r="B105" t="s">
        <v>142</v>
      </c>
      <c r="C105">
        <v>220</v>
      </c>
      <c r="D105">
        <v>25</v>
      </c>
      <c r="E105">
        <v>0</v>
      </c>
      <c r="F105">
        <f>SUM(CostTbl[[#This Row],[Severe Cost Burden: Less than or equal to 30% of HAMFI]:[Severe Cost Burden: Greater than 50% but less than or equal to 80% of HAMFI]])</f>
        <v>245</v>
      </c>
      <c r="G105">
        <v>385</v>
      </c>
      <c r="H105">
        <v>265</v>
      </c>
      <c r="I105">
        <v>250</v>
      </c>
      <c r="J105">
        <f>SUM(CostTbl[[#This Row],[Total: Less than or equal to 30% of HAMFI]:[Total: Greater than 50% but less than or equal to 80% of HAMFI]])</f>
        <v>900</v>
      </c>
      <c r="K105">
        <f>CostTbl[[#This Row],[Total with Severe Cost Burden]]/CostTbl[[#This Row],[Total renters]]</f>
        <v>0.2722222222222222</v>
      </c>
      <c r="L105">
        <v>13211</v>
      </c>
    </row>
    <row r="106" spans="1:12" x14ac:dyDescent="0.35">
      <c r="A106" t="s">
        <v>306</v>
      </c>
      <c r="B106" t="s">
        <v>143</v>
      </c>
      <c r="C106">
        <v>345</v>
      </c>
      <c r="D106">
        <v>195</v>
      </c>
      <c r="E106">
        <v>0</v>
      </c>
      <c r="F106">
        <f>SUM(CostTbl[[#This Row],[Severe Cost Burden: Less than or equal to 30% of HAMFI]:[Severe Cost Burden: Greater than 50% but less than or equal to 80% of HAMFI]])</f>
        <v>540</v>
      </c>
      <c r="G106">
        <v>595</v>
      </c>
      <c r="H106">
        <v>860</v>
      </c>
      <c r="I106">
        <v>1225</v>
      </c>
      <c r="J106">
        <f>SUM(CostTbl[[#This Row],[Total: Less than or equal to 30% of HAMFI]:[Total: Greater than 50% but less than or equal to 80% of HAMFI]])</f>
        <v>2680</v>
      </c>
      <c r="K106">
        <f>CostTbl[[#This Row],[Total with Severe Cost Burden]]/CostTbl[[#This Row],[Total renters]]</f>
        <v>0.20149253731343283</v>
      </c>
      <c r="L106">
        <v>13213</v>
      </c>
    </row>
    <row r="107" spans="1:12" x14ac:dyDescent="0.35">
      <c r="A107" t="s">
        <v>307</v>
      </c>
      <c r="B107" t="s">
        <v>144</v>
      </c>
      <c r="C107">
        <v>5970</v>
      </c>
      <c r="D107">
        <v>2515</v>
      </c>
      <c r="E107">
        <v>445</v>
      </c>
      <c r="F107">
        <f>SUM(CostTbl[[#This Row],[Severe Cost Burden: Less than or equal to 30% of HAMFI]:[Severe Cost Burden: Greater than 50% but less than or equal to 80% of HAMFI]])</f>
        <v>8930</v>
      </c>
      <c r="G107">
        <v>8545</v>
      </c>
      <c r="H107">
        <v>5840</v>
      </c>
      <c r="I107">
        <v>6995</v>
      </c>
      <c r="J107">
        <f>SUM(CostTbl[[#This Row],[Total: Less than or equal to 30% of HAMFI]:[Total: Greater than 50% but less than or equal to 80% of HAMFI]])</f>
        <v>21380</v>
      </c>
      <c r="K107">
        <f>CostTbl[[#This Row],[Total with Severe Cost Burden]]/CostTbl[[#This Row],[Total renters]]</f>
        <v>0.4176800748362956</v>
      </c>
      <c r="L107">
        <v>13215</v>
      </c>
    </row>
    <row r="108" spans="1:12" x14ac:dyDescent="0.35">
      <c r="A108" t="s">
        <v>308</v>
      </c>
      <c r="B108" t="s">
        <v>145</v>
      </c>
      <c r="C108">
        <v>2720</v>
      </c>
      <c r="D108">
        <v>630</v>
      </c>
      <c r="E108">
        <v>180</v>
      </c>
      <c r="F108">
        <f>SUM(CostTbl[[#This Row],[Severe Cost Burden: Less than or equal to 30% of HAMFI]:[Severe Cost Burden: Greater than 50% but less than or equal to 80% of HAMFI]])</f>
        <v>3530</v>
      </c>
      <c r="G108">
        <v>3670</v>
      </c>
      <c r="H108">
        <v>2730</v>
      </c>
      <c r="I108">
        <v>2720</v>
      </c>
      <c r="J108">
        <f>SUM(CostTbl[[#This Row],[Total: Less than or equal to 30% of HAMFI]:[Total: Greater than 50% but less than or equal to 80% of HAMFI]])</f>
        <v>9120</v>
      </c>
      <c r="K108">
        <f>CostTbl[[#This Row],[Total with Severe Cost Burden]]/CostTbl[[#This Row],[Total renters]]</f>
        <v>0.38706140350877194</v>
      </c>
      <c r="L108">
        <v>13217</v>
      </c>
    </row>
    <row r="109" spans="1:12" x14ac:dyDescent="0.35">
      <c r="A109" t="s">
        <v>309</v>
      </c>
      <c r="B109" t="s">
        <v>146</v>
      </c>
      <c r="C109">
        <v>195</v>
      </c>
      <c r="D109">
        <v>45</v>
      </c>
      <c r="E109">
        <v>20</v>
      </c>
      <c r="F109">
        <f>SUM(CostTbl[[#This Row],[Severe Cost Burden: Less than or equal to 30% of HAMFI]:[Severe Cost Burden: Greater than 50% but less than or equal to 80% of HAMFI]])</f>
        <v>260</v>
      </c>
      <c r="G109">
        <v>250</v>
      </c>
      <c r="H109">
        <v>315</v>
      </c>
      <c r="I109">
        <v>730</v>
      </c>
      <c r="J109">
        <f>SUM(CostTbl[[#This Row],[Total: Less than or equal to 30% of HAMFI]:[Total: Greater than 50% but less than or equal to 80% of HAMFI]])</f>
        <v>1295</v>
      </c>
      <c r="K109">
        <f>CostTbl[[#This Row],[Total with Severe Cost Burden]]/CostTbl[[#This Row],[Total renters]]</f>
        <v>0.20077220077220076</v>
      </c>
      <c r="L109">
        <v>13219</v>
      </c>
    </row>
    <row r="110" spans="1:12" x14ac:dyDescent="0.35">
      <c r="A110" t="s">
        <v>310</v>
      </c>
      <c r="B110" t="s">
        <v>147</v>
      </c>
      <c r="C110">
        <v>215</v>
      </c>
      <c r="D110">
        <v>30</v>
      </c>
      <c r="E110">
        <v>0</v>
      </c>
      <c r="F110">
        <f>SUM(CostTbl[[#This Row],[Severe Cost Burden: Less than or equal to 30% of HAMFI]:[Severe Cost Burden: Greater than 50% but less than or equal to 80% of HAMFI]])</f>
        <v>245</v>
      </c>
      <c r="G110">
        <v>400</v>
      </c>
      <c r="H110">
        <v>320</v>
      </c>
      <c r="I110">
        <v>225</v>
      </c>
      <c r="J110">
        <f>SUM(CostTbl[[#This Row],[Total: Less than or equal to 30% of HAMFI]:[Total: Greater than 50% but less than or equal to 80% of HAMFI]])</f>
        <v>945</v>
      </c>
      <c r="K110">
        <f>CostTbl[[#This Row],[Total with Severe Cost Burden]]/CostTbl[[#This Row],[Total renters]]</f>
        <v>0.25925925925925924</v>
      </c>
      <c r="L110">
        <v>13221</v>
      </c>
    </row>
    <row r="111" spans="1:12" x14ac:dyDescent="0.35">
      <c r="A111" t="s">
        <v>311</v>
      </c>
      <c r="B111" t="s">
        <v>148</v>
      </c>
      <c r="C111">
        <v>1725</v>
      </c>
      <c r="D111">
        <v>570</v>
      </c>
      <c r="E111">
        <v>180</v>
      </c>
      <c r="F111">
        <f>SUM(CostTbl[[#This Row],[Severe Cost Burden: Less than or equal to 30% of HAMFI]:[Severe Cost Burden: Greater than 50% but less than or equal to 80% of HAMFI]])</f>
        <v>2475</v>
      </c>
      <c r="G111">
        <v>2355</v>
      </c>
      <c r="H111">
        <v>1960</v>
      </c>
      <c r="I111">
        <v>3825</v>
      </c>
      <c r="J111">
        <f>SUM(CostTbl[[#This Row],[Total: Less than or equal to 30% of HAMFI]:[Total: Greater than 50% but less than or equal to 80% of HAMFI]])</f>
        <v>8140</v>
      </c>
      <c r="K111">
        <f>CostTbl[[#This Row],[Total with Severe Cost Burden]]/CostTbl[[#This Row],[Total renters]]</f>
        <v>0.30405405405405406</v>
      </c>
      <c r="L111">
        <v>13223</v>
      </c>
    </row>
    <row r="112" spans="1:12" x14ac:dyDescent="0.35">
      <c r="A112" t="s">
        <v>312</v>
      </c>
      <c r="B112" t="s">
        <v>149</v>
      </c>
      <c r="C112">
        <v>500</v>
      </c>
      <c r="D112">
        <v>180</v>
      </c>
      <c r="E112">
        <v>25</v>
      </c>
      <c r="F112">
        <f>SUM(CostTbl[[#This Row],[Severe Cost Burden: Less than or equal to 30% of HAMFI]:[Severe Cost Burden: Greater than 50% but less than or equal to 80% of HAMFI]])</f>
        <v>705</v>
      </c>
      <c r="G112">
        <v>920</v>
      </c>
      <c r="H112">
        <v>800</v>
      </c>
      <c r="I112">
        <v>875</v>
      </c>
      <c r="J112">
        <f>SUM(CostTbl[[#This Row],[Total: Less than or equal to 30% of HAMFI]:[Total: Greater than 50% but less than or equal to 80% of HAMFI]])</f>
        <v>2595</v>
      </c>
      <c r="K112">
        <f>CostTbl[[#This Row],[Total with Severe Cost Burden]]/CostTbl[[#This Row],[Total renters]]</f>
        <v>0.27167630057803466</v>
      </c>
      <c r="L112">
        <v>13225</v>
      </c>
    </row>
    <row r="113" spans="1:12" x14ac:dyDescent="0.35">
      <c r="A113" t="s">
        <v>313</v>
      </c>
      <c r="B113" t="s">
        <v>150</v>
      </c>
      <c r="C113">
        <v>430</v>
      </c>
      <c r="D113">
        <v>20</v>
      </c>
      <c r="E113">
        <v>10</v>
      </c>
      <c r="F113">
        <f>SUM(CostTbl[[#This Row],[Severe Cost Burden: Less than or equal to 30% of HAMFI]:[Severe Cost Burden: Greater than 50% but less than or equal to 80% of HAMFI]])</f>
        <v>460</v>
      </c>
      <c r="G113">
        <v>755</v>
      </c>
      <c r="H113">
        <v>685</v>
      </c>
      <c r="I113">
        <v>440</v>
      </c>
      <c r="J113">
        <f>SUM(CostTbl[[#This Row],[Total: Less than or equal to 30% of HAMFI]:[Total: Greater than 50% but less than or equal to 80% of HAMFI]])</f>
        <v>1880</v>
      </c>
      <c r="K113">
        <f>CostTbl[[#This Row],[Total with Severe Cost Burden]]/CostTbl[[#This Row],[Total renters]]</f>
        <v>0.24468085106382978</v>
      </c>
      <c r="L113">
        <v>13227</v>
      </c>
    </row>
    <row r="114" spans="1:12" x14ac:dyDescent="0.35">
      <c r="A114" t="s">
        <v>314</v>
      </c>
      <c r="B114" t="s">
        <v>151</v>
      </c>
      <c r="C114">
        <v>125</v>
      </c>
      <c r="D114">
        <v>60</v>
      </c>
      <c r="E114">
        <v>0</v>
      </c>
      <c r="F114">
        <f>SUM(CostTbl[[#This Row],[Severe Cost Burden: Less than or equal to 30% of HAMFI]:[Severe Cost Burden: Greater than 50% but less than or equal to 80% of HAMFI]])</f>
        <v>185</v>
      </c>
      <c r="G114">
        <v>275</v>
      </c>
      <c r="H114">
        <v>575</v>
      </c>
      <c r="I114">
        <v>300</v>
      </c>
      <c r="J114">
        <f>SUM(CostTbl[[#This Row],[Total: Less than or equal to 30% of HAMFI]:[Total: Greater than 50% but less than or equal to 80% of HAMFI]])</f>
        <v>1150</v>
      </c>
      <c r="K114">
        <f>CostTbl[[#This Row],[Total with Severe Cost Burden]]/CostTbl[[#This Row],[Total renters]]</f>
        <v>0.16086956521739129</v>
      </c>
      <c r="L114">
        <v>13229</v>
      </c>
    </row>
    <row r="115" spans="1:12" x14ac:dyDescent="0.35">
      <c r="A115" t="s">
        <v>315</v>
      </c>
      <c r="B115" t="s">
        <v>152</v>
      </c>
      <c r="C115">
        <v>90</v>
      </c>
      <c r="D115">
        <v>15</v>
      </c>
      <c r="E115">
        <v>0</v>
      </c>
      <c r="F115">
        <f>SUM(CostTbl[[#This Row],[Severe Cost Burden: Less than or equal to 30% of HAMFI]:[Severe Cost Burden: Greater than 50% but less than or equal to 80% of HAMFI]])</f>
        <v>105</v>
      </c>
      <c r="G115">
        <v>225</v>
      </c>
      <c r="H115">
        <v>175</v>
      </c>
      <c r="I115">
        <v>260</v>
      </c>
      <c r="J115">
        <f>SUM(CostTbl[[#This Row],[Total: Less than or equal to 30% of HAMFI]:[Total: Greater than 50% but less than or equal to 80% of HAMFI]])</f>
        <v>660</v>
      </c>
      <c r="K115">
        <f>CostTbl[[#This Row],[Total with Severe Cost Burden]]/CostTbl[[#This Row],[Total renters]]</f>
        <v>0.15909090909090909</v>
      </c>
      <c r="L115">
        <v>13231</v>
      </c>
    </row>
    <row r="116" spans="1:12" x14ac:dyDescent="0.35">
      <c r="A116" t="s">
        <v>316</v>
      </c>
      <c r="B116" t="s">
        <v>153</v>
      </c>
      <c r="C116">
        <v>830</v>
      </c>
      <c r="D116">
        <v>505</v>
      </c>
      <c r="E116">
        <v>20</v>
      </c>
      <c r="F116">
        <f>SUM(CostTbl[[#This Row],[Severe Cost Burden: Less than or equal to 30% of HAMFI]:[Severe Cost Burden: Greater than 50% but less than or equal to 80% of HAMFI]])</f>
        <v>1355</v>
      </c>
      <c r="G116">
        <v>1170</v>
      </c>
      <c r="H116">
        <v>1115</v>
      </c>
      <c r="I116">
        <v>1225</v>
      </c>
      <c r="J116">
        <f>SUM(CostTbl[[#This Row],[Total: Less than or equal to 30% of HAMFI]:[Total: Greater than 50% but less than or equal to 80% of HAMFI]])</f>
        <v>3510</v>
      </c>
      <c r="K116">
        <f>CostTbl[[#This Row],[Total with Severe Cost Burden]]/CostTbl[[#This Row],[Total renters]]</f>
        <v>0.38603988603988604</v>
      </c>
      <c r="L116">
        <v>13233</v>
      </c>
    </row>
    <row r="117" spans="1:12" x14ac:dyDescent="0.35">
      <c r="A117" t="s">
        <v>317</v>
      </c>
      <c r="B117" t="s">
        <v>154</v>
      </c>
      <c r="C117">
        <v>310</v>
      </c>
      <c r="D117">
        <v>100</v>
      </c>
      <c r="E117">
        <v>0</v>
      </c>
      <c r="F117">
        <f>SUM(CostTbl[[#This Row],[Severe Cost Burden: Less than or equal to 30% of HAMFI]:[Severe Cost Burden: Greater than 50% but less than or equal to 80% of HAMFI]])</f>
        <v>410</v>
      </c>
      <c r="G117">
        <v>385</v>
      </c>
      <c r="H117">
        <v>280</v>
      </c>
      <c r="I117">
        <v>190</v>
      </c>
      <c r="J117">
        <f>SUM(CostTbl[[#This Row],[Total: Less than or equal to 30% of HAMFI]:[Total: Greater than 50% but less than or equal to 80% of HAMFI]])</f>
        <v>855</v>
      </c>
      <c r="K117">
        <f>CostTbl[[#This Row],[Total with Severe Cost Burden]]/CostTbl[[#This Row],[Total renters]]</f>
        <v>0.47953216374269003</v>
      </c>
      <c r="L117">
        <v>13235</v>
      </c>
    </row>
    <row r="118" spans="1:12" x14ac:dyDescent="0.35">
      <c r="A118" t="s">
        <v>318</v>
      </c>
      <c r="B118" t="s">
        <v>155</v>
      </c>
      <c r="C118">
        <v>425</v>
      </c>
      <c r="D118">
        <v>10</v>
      </c>
      <c r="E118">
        <v>90</v>
      </c>
      <c r="F118">
        <f>SUM(CostTbl[[#This Row],[Severe Cost Burden: Less than or equal to 30% of HAMFI]:[Severe Cost Burden: Greater than 50% but less than or equal to 80% of HAMFI]])</f>
        <v>525</v>
      </c>
      <c r="G118">
        <v>650</v>
      </c>
      <c r="H118">
        <v>215</v>
      </c>
      <c r="I118">
        <v>530</v>
      </c>
      <c r="J118">
        <f>SUM(CostTbl[[#This Row],[Total: Less than or equal to 30% of HAMFI]:[Total: Greater than 50% but less than or equal to 80% of HAMFI]])</f>
        <v>1395</v>
      </c>
      <c r="K118">
        <f>CostTbl[[#This Row],[Total with Severe Cost Burden]]/CostTbl[[#This Row],[Total renters]]</f>
        <v>0.37634408602150538</v>
      </c>
      <c r="L118">
        <v>13237</v>
      </c>
    </row>
    <row r="119" spans="1:12" x14ac:dyDescent="0.35">
      <c r="A119" t="s">
        <v>319</v>
      </c>
      <c r="B119" t="s">
        <v>156</v>
      </c>
      <c r="C119">
        <v>60</v>
      </c>
      <c r="D119">
        <v>20</v>
      </c>
      <c r="E119">
        <v>0</v>
      </c>
      <c r="F119">
        <f>SUM(CostTbl[[#This Row],[Severe Cost Burden: Less than or equal to 30% of HAMFI]:[Severe Cost Burden: Greater than 50% but less than or equal to 80% of HAMFI]])</f>
        <v>80</v>
      </c>
      <c r="G119">
        <v>85</v>
      </c>
      <c r="H119">
        <v>65</v>
      </c>
      <c r="I119">
        <v>10</v>
      </c>
      <c r="J119">
        <f>SUM(CostTbl[[#This Row],[Total: Less than or equal to 30% of HAMFI]:[Total: Greater than 50% but less than or equal to 80% of HAMFI]])</f>
        <v>160</v>
      </c>
      <c r="K119">
        <f>CostTbl[[#This Row],[Total with Severe Cost Burden]]/CostTbl[[#This Row],[Total renters]]</f>
        <v>0.5</v>
      </c>
      <c r="L119">
        <v>13239</v>
      </c>
    </row>
    <row r="120" spans="1:12" x14ac:dyDescent="0.35">
      <c r="A120" t="s">
        <v>320</v>
      </c>
      <c r="B120" t="s">
        <v>157</v>
      </c>
      <c r="C120">
        <v>345</v>
      </c>
      <c r="D120">
        <v>100</v>
      </c>
      <c r="E120">
        <v>25</v>
      </c>
      <c r="F120">
        <f>SUM(CostTbl[[#This Row],[Severe Cost Burden: Less than or equal to 30% of HAMFI]:[Severe Cost Burden: Greater than 50% but less than or equal to 80% of HAMFI]])</f>
        <v>470</v>
      </c>
      <c r="G120">
        <v>485</v>
      </c>
      <c r="H120">
        <v>315</v>
      </c>
      <c r="I120">
        <v>335</v>
      </c>
      <c r="J120">
        <f>SUM(CostTbl[[#This Row],[Total: Less than or equal to 30% of HAMFI]:[Total: Greater than 50% but less than or equal to 80% of HAMFI]])</f>
        <v>1135</v>
      </c>
      <c r="K120">
        <f>CostTbl[[#This Row],[Total with Severe Cost Burden]]/CostTbl[[#This Row],[Total renters]]</f>
        <v>0.41409691629955947</v>
      </c>
      <c r="L120">
        <v>13241</v>
      </c>
    </row>
    <row r="121" spans="1:12" x14ac:dyDescent="0.35">
      <c r="A121" t="s">
        <v>321</v>
      </c>
      <c r="B121" t="s">
        <v>158</v>
      </c>
      <c r="C121">
        <v>95</v>
      </c>
      <c r="D121">
        <v>60</v>
      </c>
      <c r="E121">
        <v>0</v>
      </c>
      <c r="F121">
        <f>SUM(CostTbl[[#This Row],[Severe Cost Burden: Less than or equal to 30% of HAMFI]:[Severe Cost Burden: Greater than 50% but less than or equal to 80% of HAMFI]])</f>
        <v>155</v>
      </c>
      <c r="G121">
        <v>220</v>
      </c>
      <c r="H121">
        <v>295</v>
      </c>
      <c r="I121">
        <v>280</v>
      </c>
      <c r="J121">
        <f>SUM(CostTbl[[#This Row],[Total: Less than or equal to 30% of HAMFI]:[Total: Greater than 50% but less than or equal to 80% of HAMFI]])</f>
        <v>795</v>
      </c>
      <c r="K121">
        <f>CostTbl[[#This Row],[Total with Severe Cost Burden]]/CostTbl[[#This Row],[Total renters]]</f>
        <v>0.19496855345911951</v>
      </c>
      <c r="L121">
        <v>13243</v>
      </c>
    </row>
    <row r="122" spans="1:12" x14ac:dyDescent="0.35">
      <c r="A122" t="s">
        <v>322</v>
      </c>
      <c r="B122" t="s">
        <v>159</v>
      </c>
      <c r="C122">
        <v>6460</v>
      </c>
      <c r="D122">
        <v>2385</v>
      </c>
      <c r="E122">
        <v>360</v>
      </c>
      <c r="F122">
        <f>SUM(CostTbl[[#This Row],[Severe Cost Burden: Less than or equal to 30% of HAMFI]:[Severe Cost Burden: Greater than 50% but less than or equal to 80% of HAMFI]])</f>
        <v>9205</v>
      </c>
      <c r="G122">
        <v>9775</v>
      </c>
      <c r="H122">
        <v>6630</v>
      </c>
      <c r="I122">
        <v>6325</v>
      </c>
      <c r="J122">
        <f>SUM(CostTbl[[#This Row],[Total: Less than or equal to 30% of HAMFI]:[Total: Greater than 50% but less than or equal to 80% of HAMFI]])</f>
        <v>22730</v>
      </c>
      <c r="K122">
        <f>CostTbl[[#This Row],[Total with Severe Cost Burden]]/CostTbl[[#This Row],[Total renters]]</f>
        <v>0.40497140343158822</v>
      </c>
      <c r="L122">
        <v>13245</v>
      </c>
    </row>
    <row r="123" spans="1:12" x14ac:dyDescent="0.35">
      <c r="A123" t="s">
        <v>323</v>
      </c>
      <c r="B123" t="s">
        <v>160</v>
      </c>
      <c r="C123">
        <v>1475</v>
      </c>
      <c r="D123">
        <v>655</v>
      </c>
      <c r="E123">
        <v>45</v>
      </c>
      <c r="F123">
        <f>SUM(CostTbl[[#This Row],[Severe Cost Burden: Less than or equal to 30% of HAMFI]:[Severe Cost Burden: Greater than 50% but less than or equal to 80% of HAMFI]])</f>
        <v>2175</v>
      </c>
      <c r="G123">
        <v>2285</v>
      </c>
      <c r="H123">
        <v>1930</v>
      </c>
      <c r="I123">
        <v>2740</v>
      </c>
      <c r="J123">
        <f>SUM(CostTbl[[#This Row],[Total: Less than or equal to 30% of HAMFI]:[Total: Greater than 50% but less than or equal to 80% of HAMFI]])</f>
        <v>6955</v>
      </c>
      <c r="K123">
        <f>CostTbl[[#This Row],[Total with Severe Cost Burden]]/CostTbl[[#This Row],[Total renters]]</f>
        <v>0.31272465851905107</v>
      </c>
      <c r="L123">
        <v>13247</v>
      </c>
    </row>
    <row r="124" spans="1:12" x14ac:dyDescent="0.35">
      <c r="A124" t="s">
        <v>324</v>
      </c>
      <c r="B124" t="s">
        <v>161</v>
      </c>
      <c r="C124">
        <v>110</v>
      </c>
      <c r="D124">
        <v>4</v>
      </c>
      <c r="E124">
        <v>15</v>
      </c>
      <c r="F124">
        <f>SUM(CostTbl[[#This Row],[Severe Cost Burden: Less than or equal to 30% of HAMFI]:[Severe Cost Burden: Greater than 50% but less than or equal to 80% of HAMFI]])</f>
        <v>129</v>
      </c>
      <c r="G124">
        <v>205</v>
      </c>
      <c r="H124">
        <v>50</v>
      </c>
      <c r="I124">
        <v>125</v>
      </c>
      <c r="J124">
        <f>SUM(CostTbl[[#This Row],[Total: Less than or equal to 30% of HAMFI]:[Total: Greater than 50% but less than or equal to 80% of HAMFI]])</f>
        <v>380</v>
      </c>
      <c r="K124">
        <f>CostTbl[[#This Row],[Total with Severe Cost Burden]]/CostTbl[[#This Row],[Total renters]]</f>
        <v>0.33947368421052632</v>
      </c>
      <c r="L124">
        <v>13249</v>
      </c>
    </row>
    <row r="125" spans="1:12" x14ac:dyDescent="0.35">
      <c r="A125" t="s">
        <v>325</v>
      </c>
      <c r="B125" t="s">
        <v>162</v>
      </c>
      <c r="C125">
        <v>145</v>
      </c>
      <c r="D125">
        <v>45</v>
      </c>
      <c r="E125">
        <v>0</v>
      </c>
      <c r="F125">
        <f>SUM(CostTbl[[#This Row],[Severe Cost Burden: Less than or equal to 30% of HAMFI]:[Severe Cost Burden: Greater than 50% but less than or equal to 80% of HAMFI]])</f>
        <v>190</v>
      </c>
      <c r="G125">
        <v>330</v>
      </c>
      <c r="H125">
        <v>285</v>
      </c>
      <c r="I125">
        <v>315</v>
      </c>
      <c r="J125">
        <f>SUM(CostTbl[[#This Row],[Total: Less than or equal to 30% of HAMFI]:[Total: Greater than 50% but less than or equal to 80% of HAMFI]])</f>
        <v>930</v>
      </c>
      <c r="K125">
        <f>CostTbl[[#This Row],[Total with Severe Cost Burden]]/CostTbl[[#This Row],[Total renters]]</f>
        <v>0.20430107526881722</v>
      </c>
      <c r="L125">
        <v>13251</v>
      </c>
    </row>
    <row r="126" spans="1:12" x14ac:dyDescent="0.35">
      <c r="A126" t="s">
        <v>326</v>
      </c>
      <c r="B126" t="s">
        <v>163</v>
      </c>
      <c r="C126">
        <v>230</v>
      </c>
      <c r="D126">
        <v>10</v>
      </c>
      <c r="E126">
        <v>0</v>
      </c>
      <c r="F126">
        <f>SUM(CostTbl[[#This Row],[Severe Cost Burden: Less than or equal to 30% of HAMFI]:[Severe Cost Burden: Greater than 50% but less than or equal to 80% of HAMFI]])</f>
        <v>240</v>
      </c>
      <c r="G126">
        <v>355</v>
      </c>
      <c r="H126">
        <v>185</v>
      </c>
      <c r="I126">
        <v>265</v>
      </c>
      <c r="J126">
        <f>SUM(CostTbl[[#This Row],[Total: Less than or equal to 30% of HAMFI]:[Total: Greater than 50% but less than or equal to 80% of HAMFI]])</f>
        <v>805</v>
      </c>
      <c r="K126">
        <f>CostTbl[[#This Row],[Total with Severe Cost Burden]]/CostTbl[[#This Row],[Total renters]]</f>
        <v>0.29813664596273293</v>
      </c>
      <c r="L126">
        <v>13253</v>
      </c>
    </row>
    <row r="127" spans="1:12" x14ac:dyDescent="0.35">
      <c r="A127" t="s">
        <v>327</v>
      </c>
      <c r="B127" t="s">
        <v>164</v>
      </c>
      <c r="C127">
        <v>1815</v>
      </c>
      <c r="D127">
        <v>75</v>
      </c>
      <c r="E127">
        <v>0</v>
      </c>
      <c r="F127">
        <f>SUM(CostTbl[[#This Row],[Severe Cost Burden: Less than or equal to 30% of HAMFI]:[Severe Cost Burden: Greater than 50% but less than or equal to 80% of HAMFI]])</f>
        <v>1890</v>
      </c>
      <c r="G127">
        <v>3080</v>
      </c>
      <c r="H127">
        <v>2010</v>
      </c>
      <c r="I127">
        <v>2070</v>
      </c>
      <c r="J127">
        <f>SUM(CostTbl[[#This Row],[Total: Less than or equal to 30% of HAMFI]:[Total: Greater than 50% but less than or equal to 80% of HAMFI]])</f>
        <v>7160</v>
      </c>
      <c r="K127">
        <f>CostTbl[[#This Row],[Total with Severe Cost Burden]]/CostTbl[[#This Row],[Total renters]]</f>
        <v>0.26396648044692739</v>
      </c>
      <c r="L127">
        <v>13255</v>
      </c>
    </row>
    <row r="128" spans="1:12" x14ac:dyDescent="0.35">
      <c r="A128" t="s">
        <v>328</v>
      </c>
      <c r="B128" t="s">
        <v>165</v>
      </c>
      <c r="C128">
        <v>310</v>
      </c>
      <c r="D128">
        <v>125</v>
      </c>
      <c r="E128">
        <v>15</v>
      </c>
      <c r="F128">
        <f>SUM(CostTbl[[#This Row],[Severe Cost Burden: Less than or equal to 30% of HAMFI]:[Severe Cost Burden: Greater than 50% but less than or equal to 80% of HAMFI]])</f>
        <v>450</v>
      </c>
      <c r="G128">
        <v>605</v>
      </c>
      <c r="H128">
        <v>635</v>
      </c>
      <c r="I128">
        <v>885</v>
      </c>
      <c r="J128">
        <f>SUM(CostTbl[[#This Row],[Total: Less than or equal to 30% of HAMFI]:[Total: Greater than 50% but less than or equal to 80% of HAMFI]])</f>
        <v>2125</v>
      </c>
      <c r="K128">
        <f>CostTbl[[#This Row],[Total with Severe Cost Burden]]/CostTbl[[#This Row],[Total renters]]</f>
        <v>0.21176470588235294</v>
      </c>
      <c r="L128">
        <v>13257</v>
      </c>
    </row>
    <row r="129" spans="1:12" x14ac:dyDescent="0.35">
      <c r="A129" t="s">
        <v>329</v>
      </c>
      <c r="B129" t="s">
        <v>166</v>
      </c>
      <c r="C129">
        <v>95</v>
      </c>
      <c r="D129">
        <v>20</v>
      </c>
      <c r="E129">
        <v>0</v>
      </c>
      <c r="F129">
        <f>SUM(CostTbl[[#This Row],[Severe Cost Burden: Less than or equal to 30% of HAMFI]:[Severe Cost Burden: Greater than 50% but less than or equal to 80% of HAMFI]])</f>
        <v>115</v>
      </c>
      <c r="G129">
        <v>210</v>
      </c>
      <c r="H129">
        <v>70</v>
      </c>
      <c r="I129">
        <v>105</v>
      </c>
      <c r="J129">
        <f>SUM(CostTbl[[#This Row],[Total: Less than or equal to 30% of HAMFI]:[Total: Greater than 50% but less than or equal to 80% of HAMFI]])</f>
        <v>385</v>
      </c>
      <c r="K129">
        <f>CostTbl[[#This Row],[Total with Severe Cost Burden]]/CostTbl[[#This Row],[Total renters]]</f>
        <v>0.29870129870129869</v>
      </c>
      <c r="L129">
        <v>13259</v>
      </c>
    </row>
    <row r="130" spans="1:12" x14ac:dyDescent="0.35">
      <c r="A130" t="s">
        <v>330</v>
      </c>
      <c r="B130" t="s">
        <v>167</v>
      </c>
      <c r="C130">
        <v>775</v>
      </c>
      <c r="D130">
        <v>200</v>
      </c>
      <c r="E130">
        <v>40</v>
      </c>
      <c r="F130">
        <f>SUM(CostTbl[[#This Row],[Severe Cost Burden: Less than or equal to 30% of HAMFI]:[Severe Cost Burden: Greater than 50% but less than or equal to 80% of HAMFI]])</f>
        <v>1015</v>
      </c>
      <c r="G130">
        <v>1355</v>
      </c>
      <c r="H130">
        <v>905</v>
      </c>
      <c r="I130">
        <v>1160</v>
      </c>
      <c r="J130">
        <f>SUM(CostTbl[[#This Row],[Total: Less than or equal to 30% of HAMFI]:[Total: Greater than 50% but less than or equal to 80% of HAMFI]])</f>
        <v>3420</v>
      </c>
      <c r="K130">
        <f>CostTbl[[#This Row],[Total with Severe Cost Burden]]/CostTbl[[#This Row],[Total renters]]</f>
        <v>0.29678362573099415</v>
      </c>
      <c r="L130">
        <v>13261</v>
      </c>
    </row>
    <row r="131" spans="1:12" x14ac:dyDescent="0.35">
      <c r="A131" t="s">
        <v>331</v>
      </c>
      <c r="B131" t="s">
        <v>168</v>
      </c>
      <c r="C131">
        <v>45</v>
      </c>
      <c r="D131">
        <v>15</v>
      </c>
      <c r="E131">
        <v>0</v>
      </c>
      <c r="F131">
        <f>SUM(CostTbl[[#This Row],[Severe Cost Burden: Less than or equal to 30% of HAMFI]:[Severe Cost Burden: Greater than 50% but less than or equal to 80% of HAMFI]])</f>
        <v>60</v>
      </c>
      <c r="G131">
        <v>175</v>
      </c>
      <c r="H131">
        <v>130</v>
      </c>
      <c r="I131">
        <v>155</v>
      </c>
      <c r="J131">
        <f>SUM(CostTbl[[#This Row],[Total: Less than or equal to 30% of HAMFI]:[Total: Greater than 50% but less than or equal to 80% of HAMFI]])</f>
        <v>460</v>
      </c>
      <c r="K131">
        <f>CostTbl[[#This Row],[Total with Severe Cost Burden]]/CostTbl[[#This Row],[Total renters]]</f>
        <v>0.13043478260869565</v>
      </c>
      <c r="L131">
        <v>13263</v>
      </c>
    </row>
    <row r="132" spans="1:12" x14ac:dyDescent="0.35">
      <c r="A132" t="s">
        <v>332</v>
      </c>
      <c r="B132" t="s">
        <v>169</v>
      </c>
      <c r="C132">
        <v>35</v>
      </c>
      <c r="D132">
        <v>0</v>
      </c>
      <c r="E132">
        <v>0</v>
      </c>
      <c r="F132">
        <f>SUM(CostTbl[[#This Row],[Severe Cost Burden: Less than or equal to 30% of HAMFI]:[Severe Cost Burden: Greater than 50% but less than or equal to 80% of HAMFI]])</f>
        <v>35</v>
      </c>
      <c r="G132">
        <v>50</v>
      </c>
      <c r="H132">
        <v>30</v>
      </c>
      <c r="I132">
        <v>45</v>
      </c>
      <c r="J132">
        <f>SUM(CostTbl[[#This Row],[Total: Less than or equal to 30% of HAMFI]:[Total: Greater than 50% but less than or equal to 80% of HAMFI]])</f>
        <v>125</v>
      </c>
      <c r="K132">
        <f>CostTbl[[#This Row],[Total with Severe Cost Burden]]/CostTbl[[#This Row],[Total renters]]</f>
        <v>0.28000000000000003</v>
      </c>
      <c r="L132">
        <v>13265</v>
      </c>
    </row>
    <row r="133" spans="1:12" x14ac:dyDescent="0.35">
      <c r="A133" t="s">
        <v>333</v>
      </c>
      <c r="B133" t="s">
        <v>170</v>
      </c>
      <c r="C133">
        <v>170</v>
      </c>
      <c r="D133">
        <v>10</v>
      </c>
      <c r="E133">
        <v>30</v>
      </c>
      <c r="F133">
        <f>SUM(CostTbl[[#This Row],[Severe Cost Burden: Less than or equal to 30% of HAMFI]:[Severe Cost Burden: Greater than 50% but less than or equal to 80% of HAMFI]])</f>
        <v>210</v>
      </c>
      <c r="G133">
        <v>460</v>
      </c>
      <c r="H133">
        <v>515</v>
      </c>
      <c r="I133">
        <v>700</v>
      </c>
      <c r="J133">
        <f>SUM(CostTbl[[#This Row],[Total: Less than or equal to 30% of HAMFI]:[Total: Greater than 50% but less than or equal to 80% of HAMFI]])</f>
        <v>1675</v>
      </c>
      <c r="K133">
        <f>CostTbl[[#This Row],[Total with Severe Cost Burden]]/CostTbl[[#This Row],[Total renters]]</f>
        <v>0.1253731343283582</v>
      </c>
      <c r="L133">
        <v>13267</v>
      </c>
    </row>
    <row r="134" spans="1:12" x14ac:dyDescent="0.35">
      <c r="A134" t="s">
        <v>334</v>
      </c>
      <c r="B134" t="s">
        <v>171</v>
      </c>
      <c r="C134">
        <v>205</v>
      </c>
      <c r="D134">
        <v>25</v>
      </c>
      <c r="E134">
        <v>4</v>
      </c>
      <c r="F134">
        <f>SUM(CostTbl[[#This Row],[Severe Cost Burden: Less than or equal to 30% of HAMFI]:[Severe Cost Burden: Greater than 50% but less than or equal to 80% of HAMFI]])</f>
        <v>234</v>
      </c>
      <c r="G134">
        <v>420</v>
      </c>
      <c r="H134">
        <v>205</v>
      </c>
      <c r="I134">
        <v>120</v>
      </c>
      <c r="J134">
        <f>SUM(CostTbl[[#This Row],[Total: Less than or equal to 30% of HAMFI]:[Total: Greater than 50% but less than or equal to 80% of HAMFI]])</f>
        <v>745</v>
      </c>
      <c r="K134">
        <f>CostTbl[[#This Row],[Total with Severe Cost Burden]]/CostTbl[[#This Row],[Total renters]]</f>
        <v>0.31409395973154364</v>
      </c>
      <c r="L134">
        <v>13269</v>
      </c>
    </row>
    <row r="135" spans="1:12" x14ac:dyDescent="0.35">
      <c r="A135" t="s">
        <v>335</v>
      </c>
      <c r="B135" t="s">
        <v>172</v>
      </c>
      <c r="C135">
        <v>145</v>
      </c>
      <c r="D135">
        <v>90</v>
      </c>
      <c r="E135">
        <v>45</v>
      </c>
      <c r="F135">
        <f>SUM(CostTbl[[#This Row],[Severe Cost Burden: Less than or equal to 30% of HAMFI]:[Severe Cost Burden: Greater than 50% but less than or equal to 80% of HAMFI]])</f>
        <v>280</v>
      </c>
      <c r="G135">
        <v>515</v>
      </c>
      <c r="H135">
        <v>345</v>
      </c>
      <c r="I135">
        <v>330</v>
      </c>
      <c r="J135">
        <f>SUM(CostTbl[[#This Row],[Total: Less than or equal to 30% of HAMFI]:[Total: Greater than 50% but less than or equal to 80% of HAMFI]])</f>
        <v>1190</v>
      </c>
      <c r="K135">
        <f>CostTbl[[#This Row],[Total with Severe Cost Burden]]/CostTbl[[#This Row],[Total renters]]</f>
        <v>0.23529411764705882</v>
      </c>
      <c r="L135">
        <v>13271</v>
      </c>
    </row>
    <row r="136" spans="1:12" x14ac:dyDescent="0.35">
      <c r="A136" t="s">
        <v>336</v>
      </c>
      <c r="B136" t="s">
        <v>173</v>
      </c>
      <c r="C136">
        <v>210</v>
      </c>
      <c r="D136">
        <v>85</v>
      </c>
      <c r="E136">
        <v>0</v>
      </c>
      <c r="F136">
        <f>SUM(CostTbl[[#This Row],[Severe Cost Burden: Less than or equal to 30% of HAMFI]:[Severe Cost Burden: Greater than 50% but less than or equal to 80% of HAMFI]])</f>
        <v>295</v>
      </c>
      <c r="G136">
        <v>480</v>
      </c>
      <c r="H136">
        <v>315</v>
      </c>
      <c r="I136">
        <v>270</v>
      </c>
      <c r="J136">
        <f>SUM(CostTbl[[#This Row],[Total: Less than or equal to 30% of HAMFI]:[Total: Greater than 50% but less than or equal to 80% of HAMFI]])</f>
        <v>1065</v>
      </c>
      <c r="K136">
        <f>CostTbl[[#This Row],[Total with Severe Cost Burden]]/CostTbl[[#This Row],[Total renters]]</f>
        <v>0.27699530516431925</v>
      </c>
      <c r="L136">
        <v>13273</v>
      </c>
    </row>
    <row r="137" spans="1:12" x14ac:dyDescent="0.35">
      <c r="A137" t="s">
        <v>337</v>
      </c>
      <c r="B137" t="s">
        <v>174</v>
      </c>
      <c r="C137">
        <v>805</v>
      </c>
      <c r="D137">
        <v>665</v>
      </c>
      <c r="E137">
        <v>110</v>
      </c>
      <c r="F137">
        <f>SUM(CostTbl[[#This Row],[Severe Cost Burden: Less than or equal to 30% of HAMFI]:[Severe Cost Burden: Greater than 50% but less than or equal to 80% of HAMFI]])</f>
        <v>1580</v>
      </c>
      <c r="G137">
        <v>1385</v>
      </c>
      <c r="H137">
        <v>1665</v>
      </c>
      <c r="I137">
        <v>1500</v>
      </c>
      <c r="J137">
        <f>SUM(CostTbl[[#This Row],[Total: Less than or equal to 30% of HAMFI]:[Total: Greater than 50% but less than or equal to 80% of HAMFI]])</f>
        <v>4550</v>
      </c>
      <c r="K137">
        <f>CostTbl[[#This Row],[Total with Severe Cost Burden]]/CostTbl[[#This Row],[Total renters]]</f>
        <v>0.34725274725274724</v>
      </c>
      <c r="L137">
        <v>13275</v>
      </c>
    </row>
    <row r="138" spans="1:12" x14ac:dyDescent="0.35">
      <c r="A138" t="s">
        <v>338</v>
      </c>
      <c r="B138" t="s">
        <v>175</v>
      </c>
      <c r="C138">
        <v>890</v>
      </c>
      <c r="D138">
        <v>205</v>
      </c>
      <c r="E138">
        <v>45</v>
      </c>
      <c r="F138">
        <f>SUM(CostTbl[[#This Row],[Severe Cost Burden: Less than or equal to 30% of HAMFI]:[Severe Cost Burden: Greater than 50% but less than or equal to 80% of HAMFI]])</f>
        <v>1140</v>
      </c>
      <c r="G138">
        <v>1420</v>
      </c>
      <c r="H138">
        <v>1125</v>
      </c>
      <c r="I138">
        <v>940</v>
      </c>
      <c r="J138">
        <f>SUM(CostTbl[[#This Row],[Total: Less than or equal to 30% of HAMFI]:[Total: Greater than 50% but less than or equal to 80% of HAMFI]])</f>
        <v>3485</v>
      </c>
      <c r="K138">
        <f>CostTbl[[#This Row],[Total with Severe Cost Burden]]/CostTbl[[#This Row],[Total renters]]</f>
        <v>0.32711621233859395</v>
      </c>
      <c r="L138">
        <v>13277</v>
      </c>
    </row>
    <row r="139" spans="1:12" x14ac:dyDescent="0.35">
      <c r="A139" t="s">
        <v>339</v>
      </c>
      <c r="B139" t="s">
        <v>176</v>
      </c>
      <c r="C139">
        <v>775</v>
      </c>
      <c r="D139">
        <v>65</v>
      </c>
      <c r="E139">
        <v>4</v>
      </c>
      <c r="F139">
        <f>SUM(CostTbl[[#This Row],[Severe Cost Burden: Less than or equal to 30% of HAMFI]:[Severe Cost Burden: Greater than 50% but less than or equal to 80% of HAMFI]])</f>
        <v>844</v>
      </c>
      <c r="G139">
        <v>1220</v>
      </c>
      <c r="H139">
        <v>685</v>
      </c>
      <c r="I139">
        <v>745</v>
      </c>
      <c r="J139">
        <f>SUM(CostTbl[[#This Row],[Total: Less than or equal to 30% of HAMFI]:[Total: Greater than 50% but less than or equal to 80% of HAMFI]])</f>
        <v>2650</v>
      </c>
      <c r="K139">
        <f>CostTbl[[#This Row],[Total with Severe Cost Burden]]/CostTbl[[#This Row],[Total renters]]</f>
        <v>0.31849056603773584</v>
      </c>
      <c r="L139">
        <v>13279</v>
      </c>
    </row>
    <row r="140" spans="1:12" x14ac:dyDescent="0.35">
      <c r="A140" t="s">
        <v>340</v>
      </c>
      <c r="B140" t="s">
        <v>177</v>
      </c>
      <c r="C140">
        <v>105</v>
      </c>
      <c r="D140">
        <v>40</v>
      </c>
      <c r="E140">
        <v>10</v>
      </c>
      <c r="F140">
        <f>SUM(CostTbl[[#This Row],[Severe Cost Burden: Less than or equal to 30% of HAMFI]:[Severe Cost Burden: Greater than 50% but less than or equal to 80% of HAMFI]])</f>
        <v>155</v>
      </c>
      <c r="G140">
        <v>150</v>
      </c>
      <c r="H140">
        <v>135</v>
      </c>
      <c r="I140">
        <v>355</v>
      </c>
      <c r="J140">
        <f>SUM(CostTbl[[#This Row],[Total: Less than or equal to 30% of HAMFI]:[Total: Greater than 50% but less than or equal to 80% of HAMFI]])</f>
        <v>640</v>
      </c>
      <c r="K140">
        <f>CostTbl[[#This Row],[Total with Severe Cost Burden]]/CostTbl[[#This Row],[Total renters]]</f>
        <v>0.2421875</v>
      </c>
      <c r="L140">
        <v>13281</v>
      </c>
    </row>
    <row r="141" spans="1:12" x14ac:dyDescent="0.35">
      <c r="A141" t="s">
        <v>341</v>
      </c>
      <c r="B141" t="s">
        <v>178</v>
      </c>
      <c r="C141">
        <v>135</v>
      </c>
      <c r="D141">
        <v>10</v>
      </c>
      <c r="E141">
        <v>0</v>
      </c>
      <c r="F141">
        <f>SUM(CostTbl[[#This Row],[Severe Cost Burden: Less than or equal to 30% of HAMFI]:[Severe Cost Burden: Greater than 50% but less than or equal to 80% of HAMFI]])</f>
        <v>145</v>
      </c>
      <c r="G141">
        <v>225</v>
      </c>
      <c r="H141">
        <v>130</v>
      </c>
      <c r="I141">
        <v>140</v>
      </c>
      <c r="J141">
        <f>SUM(CostTbl[[#This Row],[Total: Less than or equal to 30% of HAMFI]:[Total: Greater than 50% but less than or equal to 80% of HAMFI]])</f>
        <v>495</v>
      </c>
      <c r="K141">
        <f>CostTbl[[#This Row],[Total with Severe Cost Burden]]/CostTbl[[#This Row],[Total renters]]</f>
        <v>0.29292929292929293</v>
      </c>
      <c r="L141">
        <v>13283</v>
      </c>
    </row>
    <row r="142" spans="1:12" x14ac:dyDescent="0.35">
      <c r="A142" t="s">
        <v>342</v>
      </c>
      <c r="B142" t="s">
        <v>179</v>
      </c>
      <c r="C142">
        <v>2015</v>
      </c>
      <c r="D142">
        <v>725</v>
      </c>
      <c r="E142">
        <v>125</v>
      </c>
      <c r="F142">
        <f>SUM(CostTbl[[#This Row],[Severe Cost Burden: Less than or equal to 30% of HAMFI]:[Severe Cost Burden: Greater than 50% but less than or equal to 80% of HAMFI]])</f>
        <v>2865</v>
      </c>
      <c r="G142">
        <v>3235</v>
      </c>
      <c r="H142">
        <v>1960</v>
      </c>
      <c r="I142">
        <v>1760</v>
      </c>
      <c r="J142">
        <f>SUM(CostTbl[[#This Row],[Total: Less than or equal to 30% of HAMFI]:[Total: Greater than 50% but less than or equal to 80% of HAMFI]])</f>
        <v>6955</v>
      </c>
      <c r="K142">
        <f>CostTbl[[#This Row],[Total with Severe Cost Burden]]/CostTbl[[#This Row],[Total renters]]</f>
        <v>0.41193386053199138</v>
      </c>
      <c r="L142">
        <v>13285</v>
      </c>
    </row>
    <row r="143" spans="1:12" x14ac:dyDescent="0.35">
      <c r="A143" t="s">
        <v>343</v>
      </c>
      <c r="B143" t="s">
        <v>180</v>
      </c>
      <c r="C143">
        <v>160</v>
      </c>
      <c r="D143">
        <v>55</v>
      </c>
      <c r="E143">
        <v>0</v>
      </c>
      <c r="F143">
        <f>SUM(CostTbl[[#This Row],[Severe Cost Burden: Less than or equal to 30% of HAMFI]:[Severe Cost Burden: Greater than 50% but less than or equal to 80% of HAMFI]])</f>
        <v>215</v>
      </c>
      <c r="G143">
        <v>430</v>
      </c>
      <c r="H143">
        <v>140</v>
      </c>
      <c r="I143">
        <v>165</v>
      </c>
      <c r="J143">
        <f>SUM(CostTbl[[#This Row],[Total: Less than or equal to 30% of HAMFI]:[Total: Greater than 50% but less than or equal to 80% of HAMFI]])</f>
        <v>735</v>
      </c>
      <c r="K143">
        <f>CostTbl[[#This Row],[Total with Severe Cost Burden]]/CostTbl[[#This Row],[Total renters]]</f>
        <v>0.29251700680272108</v>
      </c>
      <c r="L143">
        <v>13287</v>
      </c>
    </row>
    <row r="144" spans="1:12" x14ac:dyDescent="0.35">
      <c r="A144" t="s">
        <v>344</v>
      </c>
      <c r="B144" t="s">
        <v>181</v>
      </c>
      <c r="C144">
        <v>4</v>
      </c>
      <c r="D144">
        <v>0</v>
      </c>
      <c r="E144">
        <v>10</v>
      </c>
      <c r="F144">
        <f>SUM(CostTbl[[#This Row],[Severe Cost Burden: Less than or equal to 30% of HAMFI]:[Severe Cost Burden: Greater than 50% but less than or equal to 80% of HAMFI]])</f>
        <v>14</v>
      </c>
      <c r="G144">
        <v>195</v>
      </c>
      <c r="H144">
        <v>80</v>
      </c>
      <c r="I144">
        <v>135</v>
      </c>
      <c r="J144">
        <f>SUM(CostTbl[[#This Row],[Total: Less than or equal to 30% of HAMFI]:[Total: Greater than 50% but less than or equal to 80% of HAMFI]])</f>
        <v>410</v>
      </c>
      <c r="K144">
        <f>CostTbl[[#This Row],[Total with Severe Cost Burden]]/CostTbl[[#This Row],[Total renters]]</f>
        <v>3.4146341463414637E-2</v>
      </c>
      <c r="L144">
        <v>13289</v>
      </c>
    </row>
    <row r="145" spans="1:12" x14ac:dyDescent="0.35">
      <c r="A145" t="s">
        <v>345</v>
      </c>
      <c r="B145" t="s">
        <v>182</v>
      </c>
      <c r="C145">
        <v>220</v>
      </c>
      <c r="D145">
        <v>185</v>
      </c>
      <c r="E145">
        <v>55</v>
      </c>
      <c r="F145">
        <f>SUM(CostTbl[[#This Row],[Severe Cost Burden: Less than or equal to 30% of HAMFI]:[Severe Cost Burden: Greater than 50% but less than or equal to 80% of HAMFI]])</f>
        <v>460</v>
      </c>
      <c r="G145">
        <v>655</v>
      </c>
      <c r="H145">
        <v>460</v>
      </c>
      <c r="I145">
        <v>405</v>
      </c>
      <c r="J145">
        <f>SUM(CostTbl[[#This Row],[Total: Less than or equal to 30% of HAMFI]:[Total: Greater than 50% but less than or equal to 80% of HAMFI]])</f>
        <v>1520</v>
      </c>
      <c r="K145">
        <f>CostTbl[[#This Row],[Total with Severe Cost Burden]]/CostTbl[[#This Row],[Total renters]]</f>
        <v>0.30263157894736842</v>
      </c>
      <c r="L145">
        <v>13291</v>
      </c>
    </row>
    <row r="146" spans="1:12" x14ac:dyDescent="0.35">
      <c r="A146" t="s">
        <v>346</v>
      </c>
      <c r="B146" t="s">
        <v>183</v>
      </c>
      <c r="C146">
        <v>510</v>
      </c>
      <c r="D146">
        <v>180</v>
      </c>
      <c r="E146">
        <v>0</v>
      </c>
      <c r="F146">
        <f>SUM(CostTbl[[#This Row],[Severe Cost Burden: Less than or equal to 30% of HAMFI]:[Severe Cost Burden: Greater than 50% but less than or equal to 80% of HAMFI]])</f>
        <v>690</v>
      </c>
      <c r="G146">
        <v>985</v>
      </c>
      <c r="H146">
        <v>650</v>
      </c>
      <c r="I146">
        <v>640</v>
      </c>
      <c r="J146">
        <f>SUM(CostTbl[[#This Row],[Total: Less than or equal to 30% of HAMFI]:[Total: Greater than 50% but less than or equal to 80% of HAMFI]])</f>
        <v>2275</v>
      </c>
      <c r="K146">
        <f>CostTbl[[#This Row],[Total with Severe Cost Burden]]/CostTbl[[#This Row],[Total renters]]</f>
        <v>0.30329670329670327</v>
      </c>
      <c r="L146">
        <v>13293</v>
      </c>
    </row>
    <row r="147" spans="1:12" x14ac:dyDescent="0.35">
      <c r="A147" t="s">
        <v>347</v>
      </c>
      <c r="B147" t="s">
        <v>184</v>
      </c>
      <c r="C147">
        <v>1165</v>
      </c>
      <c r="D147">
        <v>190</v>
      </c>
      <c r="E147">
        <v>0</v>
      </c>
      <c r="F147">
        <f>SUM(CostTbl[[#This Row],[Severe Cost Burden: Less than or equal to 30% of HAMFI]:[Severe Cost Burden: Greater than 50% but less than or equal to 80% of HAMFI]])</f>
        <v>1355</v>
      </c>
      <c r="G147">
        <v>1895</v>
      </c>
      <c r="H147">
        <v>1360</v>
      </c>
      <c r="I147">
        <v>1845</v>
      </c>
      <c r="J147">
        <f>SUM(CostTbl[[#This Row],[Total: Less than or equal to 30% of HAMFI]:[Total: Greater than 50% but less than or equal to 80% of HAMFI]])</f>
        <v>5100</v>
      </c>
      <c r="K147">
        <f>CostTbl[[#This Row],[Total with Severe Cost Burden]]/CostTbl[[#This Row],[Total renters]]</f>
        <v>0.26568627450980392</v>
      </c>
      <c r="L147">
        <v>13295</v>
      </c>
    </row>
    <row r="148" spans="1:12" x14ac:dyDescent="0.35">
      <c r="A148" t="s">
        <v>348</v>
      </c>
      <c r="B148" t="s">
        <v>185</v>
      </c>
      <c r="C148">
        <v>1835</v>
      </c>
      <c r="D148">
        <v>235</v>
      </c>
      <c r="E148">
        <v>60</v>
      </c>
      <c r="F148">
        <f>SUM(CostTbl[[#This Row],[Severe Cost Burden: Less than or equal to 30% of HAMFI]:[Severe Cost Burden: Greater than 50% but less than or equal to 80% of HAMFI]])</f>
        <v>2130</v>
      </c>
      <c r="G148">
        <v>2690</v>
      </c>
      <c r="H148">
        <v>1805</v>
      </c>
      <c r="I148">
        <v>1675</v>
      </c>
      <c r="J148">
        <f>SUM(CostTbl[[#This Row],[Total: Less than or equal to 30% of HAMFI]:[Total: Greater than 50% but less than or equal to 80% of HAMFI]])</f>
        <v>6170</v>
      </c>
      <c r="K148">
        <f>CostTbl[[#This Row],[Total with Severe Cost Burden]]/CostTbl[[#This Row],[Total renters]]</f>
        <v>0.34521880064829824</v>
      </c>
      <c r="L148">
        <v>13297</v>
      </c>
    </row>
    <row r="149" spans="1:12" x14ac:dyDescent="0.35">
      <c r="A149" t="s">
        <v>349</v>
      </c>
      <c r="B149" t="s">
        <v>186</v>
      </c>
      <c r="C149">
        <v>825</v>
      </c>
      <c r="D149">
        <v>275</v>
      </c>
      <c r="E149">
        <v>65</v>
      </c>
      <c r="F149">
        <f>SUM(CostTbl[[#This Row],[Severe Cost Burden: Less than or equal to 30% of HAMFI]:[Severe Cost Burden: Greater than 50% but less than or equal to 80% of HAMFI]])</f>
        <v>1165</v>
      </c>
      <c r="G149">
        <v>1460</v>
      </c>
      <c r="H149">
        <v>970</v>
      </c>
      <c r="I149">
        <v>1315</v>
      </c>
      <c r="J149">
        <f>SUM(CostTbl[[#This Row],[Total: Less than or equal to 30% of HAMFI]:[Total: Greater than 50% but less than or equal to 80% of HAMFI]])</f>
        <v>3745</v>
      </c>
      <c r="K149">
        <f>CostTbl[[#This Row],[Total with Severe Cost Burden]]/CostTbl[[#This Row],[Total renters]]</f>
        <v>0.31108144192256343</v>
      </c>
      <c r="L149">
        <v>13299</v>
      </c>
    </row>
    <row r="150" spans="1:12" x14ac:dyDescent="0.35">
      <c r="A150" t="s">
        <v>350</v>
      </c>
      <c r="B150" t="s">
        <v>187</v>
      </c>
      <c r="C150">
        <v>145</v>
      </c>
      <c r="D150">
        <v>30</v>
      </c>
      <c r="E150">
        <v>0</v>
      </c>
      <c r="F150">
        <f>SUM(CostTbl[[#This Row],[Severe Cost Burden: Less than or equal to 30% of HAMFI]:[Severe Cost Burden: Greater than 50% but less than or equal to 80% of HAMFI]])</f>
        <v>175</v>
      </c>
      <c r="G150">
        <v>335</v>
      </c>
      <c r="H150">
        <v>110</v>
      </c>
      <c r="I150">
        <v>95</v>
      </c>
      <c r="J150">
        <f>SUM(CostTbl[[#This Row],[Total: Less than or equal to 30% of HAMFI]:[Total: Greater than 50% but less than or equal to 80% of HAMFI]])</f>
        <v>540</v>
      </c>
      <c r="K150">
        <f>CostTbl[[#This Row],[Total with Severe Cost Burden]]/CostTbl[[#This Row],[Total renters]]</f>
        <v>0.32407407407407407</v>
      </c>
      <c r="L150">
        <v>13301</v>
      </c>
    </row>
    <row r="151" spans="1:12" x14ac:dyDescent="0.35">
      <c r="A151" t="s">
        <v>351</v>
      </c>
      <c r="B151" t="s">
        <v>188</v>
      </c>
      <c r="C151">
        <v>285</v>
      </c>
      <c r="D151">
        <v>130</v>
      </c>
      <c r="E151">
        <v>0</v>
      </c>
      <c r="F151">
        <f>SUM(CostTbl[[#This Row],[Severe Cost Burden: Less than or equal to 30% of HAMFI]:[Severe Cost Burden: Greater than 50% but less than or equal to 80% of HAMFI]])</f>
        <v>415</v>
      </c>
      <c r="G151">
        <v>625</v>
      </c>
      <c r="H151">
        <v>545</v>
      </c>
      <c r="I151">
        <v>590</v>
      </c>
      <c r="J151">
        <f>SUM(CostTbl[[#This Row],[Total: Less than or equal to 30% of HAMFI]:[Total: Greater than 50% but less than or equal to 80% of HAMFI]])</f>
        <v>1760</v>
      </c>
      <c r="K151">
        <f>CostTbl[[#This Row],[Total with Severe Cost Burden]]/CostTbl[[#This Row],[Total renters]]</f>
        <v>0.23579545454545456</v>
      </c>
      <c r="L151">
        <v>13303</v>
      </c>
    </row>
    <row r="152" spans="1:12" x14ac:dyDescent="0.35">
      <c r="A152" t="s">
        <v>352</v>
      </c>
      <c r="B152" t="s">
        <v>189</v>
      </c>
      <c r="C152">
        <v>320</v>
      </c>
      <c r="D152">
        <v>100</v>
      </c>
      <c r="E152">
        <v>0</v>
      </c>
      <c r="F152">
        <f>SUM(CostTbl[[#This Row],[Severe Cost Burden: Less than or equal to 30% of HAMFI]:[Severe Cost Burden: Greater than 50% but less than or equal to 80% of HAMFI]])</f>
        <v>420</v>
      </c>
      <c r="G152">
        <v>730</v>
      </c>
      <c r="H152">
        <v>755</v>
      </c>
      <c r="I152">
        <v>740</v>
      </c>
      <c r="J152">
        <f>SUM(CostTbl[[#This Row],[Total: Less than or equal to 30% of HAMFI]:[Total: Greater than 50% but less than or equal to 80% of HAMFI]])</f>
        <v>2225</v>
      </c>
      <c r="K152">
        <f>CostTbl[[#This Row],[Total with Severe Cost Burden]]/CostTbl[[#This Row],[Total renters]]</f>
        <v>0.18876404494382024</v>
      </c>
      <c r="L152">
        <v>13305</v>
      </c>
    </row>
    <row r="153" spans="1:12" x14ac:dyDescent="0.35">
      <c r="A153" t="s">
        <v>353</v>
      </c>
      <c r="B153" t="s">
        <v>190</v>
      </c>
      <c r="C153">
        <v>4</v>
      </c>
      <c r="D153">
        <v>0</v>
      </c>
      <c r="E153">
        <v>0</v>
      </c>
      <c r="F153">
        <f>SUM(CostTbl[[#This Row],[Severe Cost Burden: Less than or equal to 30% of HAMFI]:[Severe Cost Burden: Greater than 50% but less than or equal to 80% of HAMFI]])</f>
        <v>4</v>
      </c>
      <c r="G153">
        <v>75</v>
      </c>
      <c r="H153">
        <v>50</v>
      </c>
      <c r="I153">
        <v>30</v>
      </c>
      <c r="J153">
        <f>SUM(CostTbl[[#This Row],[Total: Less than or equal to 30% of HAMFI]:[Total: Greater than 50% but less than or equal to 80% of HAMFI]])</f>
        <v>155</v>
      </c>
      <c r="K153">
        <f>CostTbl[[#This Row],[Total with Severe Cost Burden]]/CostTbl[[#This Row],[Total renters]]</f>
        <v>2.5806451612903226E-2</v>
      </c>
      <c r="L153">
        <v>13307</v>
      </c>
    </row>
    <row r="154" spans="1:12" x14ac:dyDescent="0.35">
      <c r="A154" t="s">
        <v>354</v>
      </c>
      <c r="B154" t="s">
        <v>191</v>
      </c>
      <c r="C154">
        <v>105</v>
      </c>
      <c r="D154">
        <v>0</v>
      </c>
      <c r="E154">
        <v>0</v>
      </c>
      <c r="F154">
        <f>SUM(CostTbl[[#This Row],[Severe Cost Burden: Less than or equal to 30% of HAMFI]:[Severe Cost Burden: Greater than 50% but less than or equal to 80% of HAMFI]])</f>
        <v>105</v>
      </c>
      <c r="G154">
        <v>285</v>
      </c>
      <c r="H154">
        <v>135</v>
      </c>
      <c r="I154">
        <v>110</v>
      </c>
      <c r="J154">
        <f>SUM(CostTbl[[#This Row],[Total: Less than or equal to 30% of HAMFI]:[Total: Greater than 50% but less than or equal to 80% of HAMFI]])</f>
        <v>530</v>
      </c>
      <c r="K154">
        <f>CostTbl[[#This Row],[Total with Severe Cost Burden]]/CostTbl[[#This Row],[Total renters]]</f>
        <v>0.19811320754716982</v>
      </c>
      <c r="L154">
        <v>13309</v>
      </c>
    </row>
    <row r="155" spans="1:12" x14ac:dyDescent="0.35">
      <c r="A155" t="s">
        <v>355</v>
      </c>
      <c r="B155" t="s">
        <v>192</v>
      </c>
      <c r="C155">
        <v>430</v>
      </c>
      <c r="D155">
        <v>85</v>
      </c>
      <c r="E155">
        <v>0</v>
      </c>
      <c r="F155">
        <f>SUM(CostTbl[[#This Row],[Severe Cost Burden: Less than or equal to 30% of HAMFI]:[Severe Cost Burden: Greater than 50% but less than or equal to 80% of HAMFI]])</f>
        <v>515</v>
      </c>
      <c r="G155">
        <v>525</v>
      </c>
      <c r="H155">
        <v>425</v>
      </c>
      <c r="I155">
        <v>765</v>
      </c>
      <c r="J155">
        <f>SUM(CostTbl[[#This Row],[Total: Less than or equal to 30% of HAMFI]:[Total: Greater than 50% but less than or equal to 80% of HAMFI]])</f>
        <v>1715</v>
      </c>
      <c r="K155">
        <f>CostTbl[[#This Row],[Total with Severe Cost Burden]]/CostTbl[[#This Row],[Total renters]]</f>
        <v>0.30029154518950435</v>
      </c>
      <c r="L155">
        <v>13311</v>
      </c>
    </row>
    <row r="156" spans="1:12" x14ac:dyDescent="0.35">
      <c r="A156" t="s">
        <v>356</v>
      </c>
      <c r="B156" t="s">
        <v>193</v>
      </c>
      <c r="C156">
        <v>1145</v>
      </c>
      <c r="D156">
        <v>560</v>
      </c>
      <c r="E156">
        <v>70</v>
      </c>
      <c r="F156">
        <f>SUM(CostTbl[[#This Row],[Severe Cost Burden: Less than or equal to 30% of HAMFI]:[Severe Cost Burden: Greater than 50% but less than or equal to 80% of HAMFI]])</f>
        <v>1775</v>
      </c>
      <c r="G156">
        <v>1865</v>
      </c>
      <c r="H156">
        <v>2615</v>
      </c>
      <c r="I156">
        <v>3050</v>
      </c>
      <c r="J156">
        <f>SUM(CostTbl[[#This Row],[Total: Less than or equal to 30% of HAMFI]:[Total: Greater than 50% but less than or equal to 80% of HAMFI]])</f>
        <v>7530</v>
      </c>
      <c r="K156">
        <f>CostTbl[[#This Row],[Total with Severe Cost Burden]]/CostTbl[[#This Row],[Total renters]]</f>
        <v>0.2357237715803453</v>
      </c>
      <c r="L156">
        <v>13313</v>
      </c>
    </row>
    <row r="157" spans="1:12" x14ac:dyDescent="0.35">
      <c r="A157" t="s">
        <v>357</v>
      </c>
      <c r="B157" t="s">
        <v>194</v>
      </c>
      <c r="C157">
        <v>70</v>
      </c>
      <c r="D157">
        <v>4</v>
      </c>
      <c r="E157">
        <v>0</v>
      </c>
      <c r="F157">
        <f>SUM(CostTbl[[#This Row],[Severe Cost Burden: Less than or equal to 30% of HAMFI]:[Severe Cost Burden: Greater than 50% but less than or equal to 80% of HAMFI]])</f>
        <v>74</v>
      </c>
      <c r="G157">
        <v>215</v>
      </c>
      <c r="H157">
        <v>105</v>
      </c>
      <c r="I157">
        <v>125</v>
      </c>
      <c r="J157">
        <f>SUM(CostTbl[[#This Row],[Total: Less than or equal to 30% of HAMFI]:[Total: Greater than 50% but less than or equal to 80% of HAMFI]])</f>
        <v>445</v>
      </c>
      <c r="K157">
        <f>CostTbl[[#This Row],[Total with Severe Cost Burden]]/CostTbl[[#This Row],[Total renters]]</f>
        <v>0.16629213483146069</v>
      </c>
      <c r="L157">
        <v>13315</v>
      </c>
    </row>
    <row r="158" spans="1:12" x14ac:dyDescent="0.35">
      <c r="A158" t="s">
        <v>358</v>
      </c>
      <c r="B158" t="s">
        <v>195</v>
      </c>
      <c r="C158">
        <v>140</v>
      </c>
      <c r="D158">
        <v>65</v>
      </c>
      <c r="E158">
        <v>0</v>
      </c>
      <c r="F158">
        <f>SUM(CostTbl[[#This Row],[Severe Cost Burden: Less than or equal to 30% of HAMFI]:[Severe Cost Burden: Greater than 50% but less than or equal to 80% of HAMFI]])</f>
        <v>205</v>
      </c>
      <c r="G158">
        <v>270</v>
      </c>
      <c r="H158">
        <v>315</v>
      </c>
      <c r="I158">
        <v>315</v>
      </c>
      <c r="J158">
        <f>SUM(CostTbl[[#This Row],[Total: Less than or equal to 30% of HAMFI]:[Total: Greater than 50% but less than or equal to 80% of HAMFI]])</f>
        <v>900</v>
      </c>
      <c r="K158">
        <f>CostTbl[[#This Row],[Total with Severe Cost Burden]]/CostTbl[[#This Row],[Total renters]]</f>
        <v>0.22777777777777777</v>
      </c>
      <c r="L158">
        <v>13317</v>
      </c>
    </row>
    <row r="159" spans="1:12" x14ac:dyDescent="0.35">
      <c r="A159" t="s">
        <v>359</v>
      </c>
      <c r="B159" t="s">
        <v>196</v>
      </c>
      <c r="C159">
        <v>100</v>
      </c>
      <c r="D159">
        <v>25</v>
      </c>
      <c r="E159">
        <v>0</v>
      </c>
      <c r="F159">
        <f>SUM(CostTbl[[#This Row],[Severe Cost Burden: Less than or equal to 30% of HAMFI]:[Severe Cost Burden: Greater than 50% but less than or equal to 80% of HAMFI]])</f>
        <v>125</v>
      </c>
      <c r="G159">
        <v>255</v>
      </c>
      <c r="H159">
        <v>170</v>
      </c>
      <c r="I159">
        <v>145</v>
      </c>
      <c r="J159">
        <f>SUM(CostTbl[[#This Row],[Total: Less than or equal to 30% of HAMFI]:[Total: Greater than 50% but less than or equal to 80% of HAMFI]])</f>
        <v>570</v>
      </c>
      <c r="K159">
        <f>CostTbl[[#This Row],[Total with Severe Cost Burden]]/CostTbl[[#This Row],[Total renters]]</f>
        <v>0.21929824561403508</v>
      </c>
      <c r="L159">
        <v>13319</v>
      </c>
    </row>
    <row r="160" spans="1:12" x14ac:dyDescent="0.35">
      <c r="A160" t="s">
        <v>360</v>
      </c>
      <c r="B160" t="s">
        <v>197</v>
      </c>
      <c r="C160">
        <v>440</v>
      </c>
      <c r="D160">
        <v>55</v>
      </c>
      <c r="E160">
        <v>50</v>
      </c>
      <c r="F160">
        <f>SUM(CostTbl[[#This Row],[Severe Cost Burden: Less than or equal to 30% of HAMFI]:[Severe Cost Burden: Greater than 50% but less than or equal to 80% of HAMFI]])</f>
        <v>545</v>
      </c>
      <c r="G160">
        <v>590</v>
      </c>
      <c r="H160">
        <v>635</v>
      </c>
      <c r="I160">
        <v>405</v>
      </c>
      <c r="J160">
        <f>SUM(CostTbl[[#This Row],[Total: Less than or equal to 30% of HAMFI]:[Total: Greater than 50% but less than or equal to 80% of HAMFI]])</f>
        <v>1630</v>
      </c>
      <c r="K160">
        <f>CostTbl[[#This Row],[Total with Severe Cost Burden]]/CostTbl[[#This Row],[Total renters]]</f>
        <v>0.33435582822085891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0BA0-812D-4DC6-AEB5-C0C38E892EC6}">
  <dimension ref="A1:G160"/>
  <sheetViews>
    <sheetView workbookViewId="0">
      <selection activeCell="J7" sqref="J7"/>
    </sheetView>
  </sheetViews>
  <sheetFormatPr defaultRowHeight="14.5" x14ac:dyDescent="0.35"/>
  <cols>
    <col min="1" max="1" width="9.26953125" customWidth="1"/>
    <col min="2" max="2" width="28.81640625" customWidth="1"/>
    <col min="3" max="3" width="46.1796875" customWidth="1"/>
    <col min="4" max="4" width="44.453125" customWidth="1"/>
  </cols>
  <sheetData>
    <row r="1" spans="1:7" x14ac:dyDescent="0.35">
      <c r="A1" t="s">
        <v>33</v>
      </c>
      <c r="B1" t="s">
        <v>373</v>
      </c>
      <c r="C1" t="s">
        <v>374</v>
      </c>
      <c r="D1" t="s">
        <v>375</v>
      </c>
      <c r="E1" t="s">
        <v>376</v>
      </c>
      <c r="F1" t="s">
        <v>377</v>
      </c>
      <c r="G1" t="s">
        <v>378</v>
      </c>
    </row>
    <row r="2" spans="1:7" x14ac:dyDescent="0.35">
      <c r="A2" t="s">
        <v>379</v>
      </c>
      <c r="B2" t="s">
        <v>156</v>
      </c>
      <c r="C2">
        <v>82.9</v>
      </c>
      <c r="D2">
        <v>82.9</v>
      </c>
      <c r="E2">
        <f>100-FacilitiesTbl[[#This Row],[% of renter occupied units with complete plumbing]]</f>
        <v>17.099999999999994</v>
      </c>
      <c r="F2">
        <f>100-FacilitiesTbl[[#This Row],[% of renter occupied units with complete kitchen]]</f>
        <v>17.099999999999994</v>
      </c>
      <c r="G2">
        <v>13239</v>
      </c>
    </row>
    <row r="3" spans="1:7" x14ac:dyDescent="0.35">
      <c r="A3" t="s">
        <v>380</v>
      </c>
      <c r="B3" t="s">
        <v>40</v>
      </c>
      <c r="C3">
        <v>90.6</v>
      </c>
      <c r="D3">
        <v>91.1</v>
      </c>
      <c r="E3">
        <f>100-FacilitiesTbl[[#This Row],[% of renter occupied units with complete plumbing]]</f>
        <v>9.4000000000000057</v>
      </c>
      <c r="F3">
        <f>100-FacilitiesTbl[[#This Row],[% of renter occupied units with complete kitchen]]</f>
        <v>8.9000000000000057</v>
      </c>
      <c r="G3">
        <v>13003</v>
      </c>
    </row>
    <row r="4" spans="1:7" x14ac:dyDescent="0.35">
      <c r="A4" t="s">
        <v>381</v>
      </c>
      <c r="B4" t="s">
        <v>181</v>
      </c>
      <c r="C4">
        <v>90.1</v>
      </c>
      <c r="D4">
        <v>91.3</v>
      </c>
      <c r="E4">
        <f>100-FacilitiesTbl[[#This Row],[% of renter occupied units with complete plumbing]]</f>
        <v>9.9000000000000057</v>
      </c>
      <c r="F4">
        <f>100-FacilitiesTbl[[#This Row],[% of renter occupied units with complete kitchen]]</f>
        <v>8.7000000000000028</v>
      </c>
      <c r="G4">
        <v>13289</v>
      </c>
    </row>
    <row r="5" spans="1:7" x14ac:dyDescent="0.35">
      <c r="A5" t="s">
        <v>382</v>
      </c>
      <c r="B5" t="s">
        <v>121</v>
      </c>
      <c r="C5">
        <v>100</v>
      </c>
      <c r="D5">
        <v>93.7</v>
      </c>
      <c r="E5">
        <f>100-FacilitiesTbl[[#This Row],[% of renter occupied units with complete plumbing]]</f>
        <v>0</v>
      </c>
      <c r="F5">
        <f>100-FacilitiesTbl[[#This Row],[% of renter occupied units with complete kitchen]]</f>
        <v>6.2999999999999972</v>
      </c>
      <c r="G5">
        <v>13167</v>
      </c>
    </row>
    <row r="6" spans="1:7" x14ac:dyDescent="0.35">
      <c r="A6" t="s">
        <v>383</v>
      </c>
      <c r="B6" t="s">
        <v>157</v>
      </c>
      <c r="C6">
        <v>98</v>
      </c>
      <c r="D6">
        <v>94.1</v>
      </c>
      <c r="E6">
        <f>100-FacilitiesTbl[[#This Row],[% of renter occupied units with complete plumbing]]</f>
        <v>2</v>
      </c>
      <c r="F6">
        <f>100-FacilitiesTbl[[#This Row],[% of renter occupied units with complete kitchen]]</f>
        <v>5.9000000000000057</v>
      </c>
      <c r="G6">
        <v>13241</v>
      </c>
    </row>
    <row r="7" spans="1:7" x14ac:dyDescent="0.35">
      <c r="A7" t="s">
        <v>384</v>
      </c>
      <c r="B7" t="s">
        <v>120</v>
      </c>
      <c r="C7">
        <v>100</v>
      </c>
      <c r="D7">
        <v>94.9</v>
      </c>
      <c r="E7">
        <f>100-FacilitiesTbl[[#This Row],[% of renter occupied units with complete plumbing]]</f>
        <v>0</v>
      </c>
      <c r="F7">
        <f>100-FacilitiesTbl[[#This Row],[% of renter occupied units with complete kitchen]]</f>
        <v>5.0999999999999943</v>
      </c>
      <c r="G7">
        <v>13165</v>
      </c>
    </row>
    <row r="8" spans="1:7" x14ac:dyDescent="0.35">
      <c r="A8" t="s">
        <v>385</v>
      </c>
      <c r="B8" t="s">
        <v>124</v>
      </c>
      <c r="C8">
        <v>100</v>
      </c>
      <c r="D8">
        <v>95.3</v>
      </c>
      <c r="E8">
        <f>100-FacilitiesTbl[[#This Row],[% of renter occupied units with complete plumbing]]</f>
        <v>0</v>
      </c>
      <c r="F8">
        <f>100-FacilitiesTbl[[#This Row],[% of renter occupied units with complete kitchen]]</f>
        <v>4.7000000000000028</v>
      </c>
      <c r="G8">
        <v>13173</v>
      </c>
    </row>
    <row r="9" spans="1:7" x14ac:dyDescent="0.35">
      <c r="A9" t="s">
        <v>386</v>
      </c>
      <c r="B9" t="s">
        <v>176</v>
      </c>
      <c r="C9">
        <v>99.3</v>
      </c>
      <c r="D9">
        <v>95.9</v>
      </c>
      <c r="E9">
        <f>100-FacilitiesTbl[[#This Row],[% of renter occupied units with complete plumbing]]</f>
        <v>0.70000000000000284</v>
      </c>
      <c r="F9">
        <f>100-FacilitiesTbl[[#This Row],[% of renter occupied units with complete kitchen]]</f>
        <v>4.0999999999999943</v>
      </c>
      <c r="G9">
        <v>13279</v>
      </c>
    </row>
    <row r="10" spans="1:7" x14ac:dyDescent="0.35">
      <c r="A10" t="s">
        <v>387</v>
      </c>
      <c r="B10" t="s">
        <v>95</v>
      </c>
      <c r="C10">
        <v>99.4</v>
      </c>
      <c r="D10">
        <v>95.9</v>
      </c>
      <c r="E10">
        <f>100-FacilitiesTbl[[#This Row],[% of renter occupied units with complete plumbing]]</f>
        <v>0.59999999999999432</v>
      </c>
      <c r="F10">
        <f>100-FacilitiesTbl[[#This Row],[% of renter occupied units with complete kitchen]]</f>
        <v>4.0999999999999943</v>
      </c>
      <c r="G10">
        <v>13115</v>
      </c>
    </row>
    <row r="11" spans="1:7" x14ac:dyDescent="0.35">
      <c r="A11" t="s">
        <v>388</v>
      </c>
      <c r="B11" t="s">
        <v>81</v>
      </c>
      <c r="C11">
        <v>100</v>
      </c>
      <c r="D11">
        <v>95.9</v>
      </c>
      <c r="E11">
        <f>100-FacilitiesTbl[[#This Row],[% of renter occupied units with complete plumbing]]</f>
        <v>0</v>
      </c>
      <c r="F11">
        <f>100-FacilitiesTbl[[#This Row],[% of renter occupied units with complete kitchen]]</f>
        <v>4.0999999999999943</v>
      </c>
      <c r="G11">
        <v>13087</v>
      </c>
    </row>
    <row r="12" spans="1:7" x14ac:dyDescent="0.35">
      <c r="A12" t="s">
        <v>389</v>
      </c>
      <c r="B12" t="s">
        <v>140</v>
      </c>
      <c r="C12">
        <v>96</v>
      </c>
      <c r="D12">
        <v>96</v>
      </c>
      <c r="E12">
        <f>100-FacilitiesTbl[[#This Row],[% of renter occupied units with complete plumbing]]</f>
        <v>4</v>
      </c>
      <c r="F12">
        <f>100-FacilitiesTbl[[#This Row],[% of renter occupied units with complete kitchen]]</f>
        <v>4</v>
      </c>
      <c r="G12">
        <v>13207</v>
      </c>
    </row>
    <row r="13" spans="1:7" x14ac:dyDescent="0.35">
      <c r="A13" t="s">
        <v>390</v>
      </c>
      <c r="B13" t="s">
        <v>91</v>
      </c>
      <c r="C13">
        <v>99.6</v>
      </c>
      <c r="D13">
        <v>96.4</v>
      </c>
      <c r="E13">
        <f>100-FacilitiesTbl[[#This Row],[% of renter occupied units with complete plumbing]]</f>
        <v>0.40000000000000568</v>
      </c>
      <c r="F13">
        <f>100-FacilitiesTbl[[#This Row],[% of renter occupied units with complete kitchen]]</f>
        <v>3.5999999999999943</v>
      </c>
      <c r="G13">
        <v>13107</v>
      </c>
    </row>
    <row r="14" spans="1:7" x14ac:dyDescent="0.35">
      <c r="A14" t="s">
        <v>391</v>
      </c>
      <c r="B14" t="s">
        <v>57</v>
      </c>
      <c r="C14">
        <v>98.9</v>
      </c>
      <c r="D14">
        <v>96.6</v>
      </c>
      <c r="E14">
        <f>100-FacilitiesTbl[[#This Row],[% of renter occupied units with complete plumbing]]</f>
        <v>1.0999999999999943</v>
      </c>
      <c r="F14">
        <f>100-FacilitiesTbl[[#This Row],[% of renter occupied units with complete kitchen]]</f>
        <v>3.4000000000000057</v>
      </c>
      <c r="G14">
        <v>13037</v>
      </c>
    </row>
    <row r="15" spans="1:7" x14ac:dyDescent="0.35">
      <c r="A15" t="s">
        <v>392</v>
      </c>
      <c r="B15" t="s">
        <v>78</v>
      </c>
      <c r="C15">
        <v>99.1</v>
      </c>
      <c r="D15">
        <v>96.6</v>
      </c>
      <c r="E15">
        <f>100-FacilitiesTbl[[#This Row],[% of renter occupied units with complete plumbing]]</f>
        <v>0.90000000000000568</v>
      </c>
      <c r="F15">
        <f>100-FacilitiesTbl[[#This Row],[% of renter occupied units with complete kitchen]]</f>
        <v>3.4000000000000057</v>
      </c>
      <c r="G15">
        <v>13081</v>
      </c>
    </row>
    <row r="16" spans="1:7" x14ac:dyDescent="0.35">
      <c r="A16" t="s">
        <v>393</v>
      </c>
      <c r="B16" t="s">
        <v>109</v>
      </c>
      <c r="C16">
        <v>100</v>
      </c>
      <c r="D16">
        <v>96.7</v>
      </c>
      <c r="E16">
        <f>100-FacilitiesTbl[[#This Row],[% of renter occupied units with complete plumbing]]</f>
        <v>0</v>
      </c>
      <c r="F16">
        <f>100-FacilitiesTbl[[#This Row],[% of renter occupied units with complete kitchen]]</f>
        <v>3.2999999999999972</v>
      </c>
      <c r="G16">
        <v>13143</v>
      </c>
    </row>
    <row r="17" spans="1:7" x14ac:dyDescent="0.35">
      <c r="A17" t="s">
        <v>394</v>
      </c>
      <c r="B17" t="s">
        <v>111</v>
      </c>
      <c r="C17">
        <v>96.9</v>
      </c>
      <c r="D17">
        <v>96.9</v>
      </c>
      <c r="E17">
        <f>100-FacilitiesTbl[[#This Row],[% of renter occupied units with complete plumbing]]</f>
        <v>3.0999999999999943</v>
      </c>
      <c r="F17">
        <f>100-FacilitiesTbl[[#This Row],[% of renter occupied units with complete kitchen]]</f>
        <v>3.0999999999999943</v>
      </c>
      <c r="G17">
        <v>13147</v>
      </c>
    </row>
    <row r="18" spans="1:7" x14ac:dyDescent="0.35">
      <c r="A18" t="s">
        <v>395</v>
      </c>
      <c r="B18" t="s">
        <v>116</v>
      </c>
      <c r="C18">
        <v>98.8</v>
      </c>
      <c r="D18">
        <v>96.9</v>
      </c>
      <c r="E18">
        <f>100-FacilitiesTbl[[#This Row],[% of renter occupied units with complete plumbing]]</f>
        <v>1.2000000000000028</v>
      </c>
      <c r="F18">
        <f>100-FacilitiesTbl[[#This Row],[% of renter occupied units with complete kitchen]]</f>
        <v>3.0999999999999943</v>
      </c>
      <c r="G18">
        <v>13157</v>
      </c>
    </row>
    <row r="19" spans="1:7" x14ac:dyDescent="0.35">
      <c r="A19" t="s">
        <v>396</v>
      </c>
      <c r="B19" t="s">
        <v>115</v>
      </c>
      <c r="C19">
        <v>97</v>
      </c>
      <c r="D19">
        <v>97</v>
      </c>
      <c r="E19">
        <f>100-FacilitiesTbl[[#This Row],[% of renter occupied units with complete plumbing]]</f>
        <v>3</v>
      </c>
      <c r="F19">
        <f>100-FacilitiesTbl[[#This Row],[% of renter occupied units with complete kitchen]]</f>
        <v>3</v>
      </c>
      <c r="G19">
        <v>13155</v>
      </c>
    </row>
    <row r="20" spans="1:7" x14ac:dyDescent="0.35">
      <c r="A20" t="s">
        <v>397</v>
      </c>
      <c r="B20" t="s">
        <v>152</v>
      </c>
      <c r="C20">
        <v>98.4</v>
      </c>
      <c r="D20">
        <v>97.1</v>
      </c>
      <c r="E20">
        <f>100-FacilitiesTbl[[#This Row],[% of renter occupied units with complete plumbing]]</f>
        <v>1.5999999999999943</v>
      </c>
      <c r="F20">
        <f>100-FacilitiesTbl[[#This Row],[% of renter occupied units with complete kitchen]]</f>
        <v>2.9000000000000057</v>
      </c>
      <c r="G20">
        <v>13231</v>
      </c>
    </row>
    <row r="21" spans="1:7" x14ac:dyDescent="0.35">
      <c r="A21" t="s">
        <v>398</v>
      </c>
      <c r="B21" t="s">
        <v>74</v>
      </c>
      <c r="C21">
        <v>99.2</v>
      </c>
      <c r="D21">
        <v>97.2</v>
      </c>
      <c r="E21">
        <f>100-FacilitiesTbl[[#This Row],[% of renter occupied units with complete plumbing]]</f>
        <v>0.79999999999999716</v>
      </c>
      <c r="F21">
        <f>100-FacilitiesTbl[[#This Row],[% of renter occupied units with complete kitchen]]</f>
        <v>2.7999999999999972</v>
      </c>
      <c r="G21">
        <v>13073</v>
      </c>
    </row>
    <row r="22" spans="1:7" x14ac:dyDescent="0.35">
      <c r="A22" t="s">
        <v>399</v>
      </c>
      <c r="B22" t="s">
        <v>75</v>
      </c>
      <c r="C22">
        <v>99.4</v>
      </c>
      <c r="D22">
        <v>97.4</v>
      </c>
      <c r="E22">
        <f>100-FacilitiesTbl[[#This Row],[% of renter occupied units with complete plumbing]]</f>
        <v>0.59999999999999432</v>
      </c>
      <c r="F22">
        <f>100-FacilitiesTbl[[#This Row],[% of renter occupied units with complete kitchen]]</f>
        <v>2.5999999999999943</v>
      </c>
      <c r="G22">
        <v>13075</v>
      </c>
    </row>
    <row r="23" spans="1:7" x14ac:dyDescent="0.35">
      <c r="A23" t="s">
        <v>400</v>
      </c>
      <c r="B23" t="s">
        <v>58</v>
      </c>
      <c r="C23">
        <v>98.2</v>
      </c>
      <c r="D23">
        <v>97.5</v>
      </c>
      <c r="E23">
        <f>100-FacilitiesTbl[[#This Row],[% of renter occupied units with complete plumbing]]</f>
        <v>1.7999999999999972</v>
      </c>
      <c r="F23">
        <f>100-FacilitiesTbl[[#This Row],[% of renter occupied units with complete kitchen]]</f>
        <v>2.5</v>
      </c>
      <c r="G23">
        <v>13039</v>
      </c>
    </row>
    <row r="24" spans="1:7" x14ac:dyDescent="0.35">
      <c r="A24" t="s">
        <v>401</v>
      </c>
      <c r="B24" t="s">
        <v>60</v>
      </c>
      <c r="C24">
        <v>99.9</v>
      </c>
      <c r="D24">
        <v>97.5</v>
      </c>
      <c r="E24">
        <f>100-FacilitiesTbl[[#This Row],[% of renter occupied units with complete plumbing]]</f>
        <v>9.9999999999994316E-2</v>
      </c>
      <c r="F24">
        <f>100-FacilitiesTbl[[#This Row],[% of renter occupied units with complete kitchen]]</f>
        <v>2.5</v>
      </c>
      <c r="G24">
        <v>13045</v>
      </c>
    </row>
    <row r="25" spans="1:7" x14ac:dyDescent="0.35">
      <c r="A25" t="s">
        <v>402</v>
      </c>
      <c r="B25" t="s">
        <v>55</v>
      </c>
      <c r="C25">
        <v>98.6</v>
      </c>
      <c r="D25">
        <v>97.7</v>
      </c>
      <c r="E25">
        <f>100-FacilitiesTbl[[#This Row],[% of renter occupied units with complete plumbing]]</f>
        <v>1.4000000000000057</v>
      </c>
      <c r="F25">
        <f>100-FacilitiesTbl[[#This Row],[% of renter occupied units with complete kitchen]]</f>
        <v>2.2999999999999972</v>
      </c>
      <c r="G25">
        <v>13033</v>
      </c>
    </row>
    <row r="26" spans="1:7" x14ac:dyDescent="0.35">
      <c r="A26" t="s">
        <v>403</v>
      </c>
      <c r="B26" t="s">
        <v>131</v>
      </c>
      <c r="C26">
        <v>100</v>
      </c>
      <c r="D26">
        <v>97.7</v>
      </c>
      <c r="E26">
        <f>100-FacilitiesTbl[[#This Row],[% of renter occupied units with complete plumbing]]</f>
        <v>0</v>
      </c>
      <c r="F26">
        <f>100-FacilitiesTbl[[#This Row],[% of renter occupied units with complete kitchen]]</f>
        <v>2.2999999999999972</v>
      </c>
      <c r="G26">
        <v>13187</v>
      </c>
    </row>
    <row r="27" spans="1:7" x14ac:dyDescent="0.35">
      <c r="A27" t="s">
        <v>404</v>
      </c>
      <c r="B27" t="s">
        <v>162</v>
      </c>
      <c r="C27">
        <v>100</v>
      </c>
      <c r="D27">
        <v>97.7</v>
      </c>
      <c r="E27">
        <f>100-FacilitiesTbl[[#This Row],[% of renter occupied units with complete plumbing]]</f>
        <v>0</v>
      </c>
      <c r="F27">
        <f>100-FacilitiesTbl[[#This Row],[% of renter occupied units with complete kitchen]]</f>
        <v>2.2999999999999972</v>
      </c>
      <c r="G27">
        <v>13251</v>
      </c>
    </row>
    <row r="28" spans="1:7" x14ac:dyDescent="0.35">
      <c r="A28" t="s">
        <v>405</v>
      </c>
      <c r="B28" t="s">
        <v>197</v>
      </c>
      <c r="C28">
        <v>100</v>
      </c>
      <c r="D28">
        <v>97.7</v>
      </c>
      <c r="E28">
        <f>100-FacilitiesTbl[[#This Row],[% of renter occupied units with complete plumbing]]</f>
        <v>0</v>
      </c>
      <c r="F28">
        <f>100-FacilitiesTbl[[#This Row],[% of renter occupied units with complete kitchen]]</f>
        <v>2.2999999999999972</v>
      </c>
      <c r="G28">
        <v>13321</v>
      </c>
    </row>
    <row r="29" spans="1:7" x14ac:dyDescent="0.35">
      <c r="A29" t="s">
        <v>406</v>
      </c>
      <c r="B29" t="s">
        <v>108</v>
      </c>
      <c r="C29">
        <v>97.8</v>
      </c>
      <c r="D29">
        <v>97.8</v>
      </c>
      <c r="E29">
        <f>100-FacilitiesTbl[[#This Row],[% of renter occupied units with complete plumbing]]</f>
        <v>2.2000000000000028</v>
      </c>
      <c r="F29">
        <f>100-FacilitiesTbl[[#This Row],[% of renter occupied units with complete kitchen]]</f>
        <v>2.2000000000000028</v>
      </c>
      <c r="G29">
        <v>13141</v>
      </c>
    </row>
    <row r="30" spans="1:7" x14ac:dyDescent="0.35">
      <c r="A30" t="s">
        <v>407</v>
      </c>
      <c r="B30" t="s">
        <v>92</v>
      </c>
      <c r="C30">
        <v>99.2</v>
      </c>
      <c r="D30">
        <v>97.8</v>
      </c>
      <c r="E30">
        <f>100-FacilitiesTbl[[#This Row],[% of renter occupied units with complete plumbing]]</f>
        <v>0.79999999999999716</v>
      </c>
      <c r="F30">
        <f>100-FacilitiesTbl[[#This Row],[% of renter occupied units with complete kitchen]]</f>
        <v>2.2000000000000028</v>
      </c>
      <c r="G30">
        <v>13109</v>
      </c>
    </row>
    <row r="31" spans="1:7" x14ac:dyDescent="0.35">
      <c r="A31" t="s">
        <v>408</v>
      </c>
      <c r="B31" t="s">
        <v>85</v>
      </c>
      <c r="C31">
        <v>99.8</v>
      </c>
      <c r="D31">
        <v>97.8</v>
      </c>
      <c r="E31">
        <f>100-FacilitiesTbl[[#This Row],[% of renter occupied units with complete plumbing]]</f>
        <v>0.20000000000000284</v>
      </c>
      <c r="F31">
        <f>100-FacilitiesTbl[[#This Row],[% of renter occupied units with complete kitchen]]</f>
        <v>2.2000000000000028</v>
      </c>
      <c r="G31">
        <v>13095</v>
      </c>
    </row>
    <row r="32" spans="1:7" x14ac:dyDescent="0.35">
      <c r="A32" t="s">
        <v>409</v>
      </c>
      <c r="B32" t="s">
        <v>145</v>
      </c>
      <c r="C32">
        <v>99.8</v>
      </c>
      <c r="D32">
        <v>97.8</v>
      </c>
      <c r="E32">
        <f>100-FacilitiesTbl[[#This Row],[% of renter occupied units with complete plumbing]]</f>
        <v>0.20000000000000284</v>
      </c>
      <c r="F32">
        <f>100-FacilitiesTbl[[#This Row],[% of renter occupied units with complete kitchen]]</f>
        <v>2.2000000000000028</v>
      </c>
      <c r="G32">
        <v>13217</v>
      </c>
    </row>
    <row r="33" spans="1:7" x14ac:dyDescent="0.35">
      <c r="A33" t="s">
        <v>410</v>
      </c>
      <c r="B33" t="s">
        <v>90</v>
      </c>
      <c r="C33">
        <v>100</v>
      </c>
      <c r="D33">
        <v>97.8</v>
      </c>
      <c r="E33">
        <f>100-FacilitiesTbl[[#This Row],[% of renter occupied units with complete plumbing]]</f>
        <v>0</v>
      </c>
      <c r="F33">
        <f>100-FacilitiesTbl[[#This Row],[% of renter occupied units with complete kitchen]]</f>
        <v>2.2000000000000028</v>
      </c>
      <c r="G33">
        <v>13105</v>
      </c>
    </row>
    <row r="34" spans="1:7" x14ac:dyDescent="0.35">
      <c r="A34" t="s">
        <v>411</v>
      </c>
      <c r="B34" t="s">
        <v>139</v>
      </c>
      <c r="C34">
        <v>100</v>
      </c>
      <c r="D34">
        <v>97.8</v>
      </c>
      <c r="E34">
        <f>100-FacilitiesTbl[[#This Row],[% of renter occupied units with complete plumbing]]</f>
        <v>0</v>
      </c>
      <c r="F34">
        <f>100-FacilitiesTbl[[#This Row],[% of renter occupied units with complete kitchen]]</f>
        <v>2.2000000000000028</v>
      </c>
      <c r="G34">
        <v>13205</v>
      </c>
    </row>
    <row r="35" spans="1:7" x14ac:dyDescent="0.35">
      <c r="A35" t="s">
        <v>412</v>
      </c>
      <c r="B35" t="s">
        <v>50</v>
      </c>
      <c r="C35">
        <v>98.7</v>
      </c>
      <c r="D35">
        <v>98</v>
      </c>
      <c r="E35">
        <f>100-FacilitiesTbl[[#This Row],[% of renter occupied units with complete plumbing]]</f>
        <v>1.2999999999999972</v>
      </c>
      <c r="F35">
        <f>100-FacilitiesTbl[[#This Row],[% of renter occupied units with complete kitchen]]</f>
        <v>2</v>
      </c>
      <c r="G35">
        <v>13023</v>
      </c>
    </row>
    <row r="36" spans="1:7" x14ac:dyDescent="0.35">
      <c r="A36" t="s">
        <v>413</v>
      </c>
      <c r="B36" t="s">
        <v>175</v>
      </c>
      <c r="C36">
        <v>98.9</v>
      </c>
      <c r="D36">
        <v>98</v>
      </c>
      <c r="E36">
        <f>100-FacilitiesTbl[[#This Row],[% of renter occupied units with complete plumbing]]</f>
        <v>1.0999999999999943</v>
      </c>
      <c r="F36">
        <f>100-FacilitiesTbl[[#This Row],[% of renter occupied units with complete kitchen]]</f>
        <v>2</v>
      </c>
      <c r="G36">
        <v>13277</v>
      </c>
    </row>
    <row r="37" spans="1:7" x14ac:dyDescent="0.35">
      <c r="A37" t="s">
        <v>414</v>
      </c>
      <c r="B37" t="s">
        <v>87</v>
      </c>
      <c r="C37">
        <v>99</v>
      </c>
      <c r="D37">
        <v>98</v>
      </c>
      <c r="E37">
        <f>100-FacilitiesTbl[[#This Row],[% of renter occupied units with complete plumbing]]</f>
        <v>1</v>
      </c>
      <c r="F37">
        <f>100-FacilitiesTbl[[#This Row],[% of renter occupied units with complete kitchen]]</f>
        <v>2</v>
      </c>
      <c r="G37">
        <v>13099</v>
      </c>
    </row>
    <row r="38" spans="1:7" x14ac:dyDescent="0.35">
      <c r="A38" t="s">
        <v>415</v>
      </c>
      <c r="B38" t="s">
        <v>104</v>
      </c>
      <c r="C38">
        <v>100</v>
      </c>
      <c r="D38">
        <v>98</v>
      </c>
      <c r="E38">
        <f>100-FacilitiesTbl[[#This Row],[% of renter occupied units with complete plumbing]]</f>
        <v>0</v>
      </c>
      <c r="F38">
        <f>100-FacilitiesTbl[[#This Row],[% of renter occupied units with complete kitchen]]</f>
        <v>2</v>
      </c>
      <c r="G38">
        <v>13133</v>
      </c>
    </row>
    <row r="39" spans="1:7" x14ac:dyDescent="0.35">
      <c r="A39" t="s">
        <v>416</v>
      </c>
      <c r="B39" t="s">
        <v>94</v>
      </c>
      <c r="C39">
        <v>99.5</v>
      </c>
      <c r="D39">
        <v>98.1</v>
      </c>
      <c r="E39">
        <f>100-FacilitiesTbl[[#This Row],[% of renter occupied units with complete plumbing]]</f>
        <v>0.5</v>
      </c>
      <c r="F39">
        <f>100-FacilitiesTbl[[#This Row],[% of renter occupied units with complete kitchen]]</f>
        <v>1.9000000000000057</v>
      </c>
      <c r="G39">
        <v>13113</v>
      </c>
    </row>
    <row r="40" spans="1:7" x14ac:dyDescent="0.35">
      <c r="A40" t="s">
        <v>417</v>
      </c>
      <c r="B40" t="s">
        <v>164</v>
      </c>
      <c r="C40">
        <v>99.5</v>
      </c>
      <c r="D40">
        <v>98.1</v>
      </c>
      <c r="E40">
        <f>100-FacilitiesTbl[[#This Row],[% of renter occupied units with complete plumbing]]</f>
        <v>0.5</v>
      </c>
      <c r="F40">
        <f>100-FacilitiesTbl[[#This Row],[% of renter occupied units with complete kitchen]]</f>
        <v>1.9000000000000057</v>
      </c>
      <c r="G40">
        <v>13255</v>
      </c>
    </row>
    <row r="41" spans="1:7" x14ac:dyDescent="0.35">
      <c r="A41" t="s">
        <v>418</v>
      </c>
      <c r="B41" t="s">
        <v>130</v>
      </c>
      <c r="C41">
        <v>98.3</v>
      </c>
      <c r="D41">
        <v>98.2</v>
      </c>
      <c r="E41">
        <f>100-FacilitiesTbl[[#This Row],[% of renter occupied units with complete plumbing]]</f>
        <v>1.7000000000000028</v>
      </c>
      <c r="F41">
        <f>100-FacilitiesTbl[[#This Row],[% of renter occupied units with complete kitchen]]</f>
        <v>1.7999999999999972</v>
      </c>
      <c r="G41">
        <v>13185</v>
      </c>
    </row>
    <row r="42" spans="1:7" x14ac:dyDescent="0.35">
      <c r="A42" t="s">
        <v>419</v>
      </c>
      <c r="B42" t="s">
        <v>102</v>
      </c>
      <c r="C42">
        <v>99.7</v>
      </c>
      <c r="D42">
        <v>98.2</v>
      </c>
      <c r="E42">
        <f>100-FacilitiesTbl[[#This Row],[% of renter occupied units with complete plumbing]]</f>
        <v>0.29999999999999716</v>
      </c>
      <c r="F42">
        <f>100-FacilitiesTbl[[#This Row],[% of renter occupied units with complete kitchen]]</f>
        <v>1.7999999999999972</v>
      </c>
      <c r="G42">
        <v>13129</v>
      </c>
    </row>
    <row r="43" spans="1:7" x14ac:dyDescent="0.35">
      <c r="A43" t="s">
        <v>420</v>
      </c>
      <c r="B43" t="s">
        <v>106</v>
      </c>
      <c r="C43">
        <v>100</v>
      </c>
      <c r="D43">
        <v>98.2</v>
      </c>
      <c r="E43">
        <f>100-FacilitiesTbl[[#This Row],[% of renter occupied units with complete plumbing]]</f>
        <v>0</v>
      </c>
      <c r="F43">
        <f>100-FacilitiesTbl[[#This Row],[% of renter occupied units with complete kitchen]]</f>
        <v>1.7999999999999972</v>
      </c>
      <c r="G43">
        <v>13137</v>
      </c>
    </row>
    <row r="44" spans="1:7" x14ac:dyDescent="0.35">
      <c r="A44" t="s">
        <v>421</v>
      </c>
      <c r="B44" t="s">
        <v>177</v>
      </c>
      <c r="C44">
        <v>100</v>
      </c>
      <c r="D44">
        <v>98.2</v>
      </c>
      <c r="E44">
        <f>100-FacilitiesTbl[[#This Row],[% of renter occupied units with complete plumbing]]</f>
        <v>0</v>
      </c>
      <c r="F44">
        <f>100-FacilitiesTbl[[#This Row],[% of renter occupied units with complete kitchen]]</f>
        <v>1.7999999999999972</v>
      </c>
      <c r="G44">
        <v>13281</v>
      </c>
    </row>
    <row r="45" spans="1:7" x14ac:dyDescent="0.35">
      <c r="A45" t="s">
        <v>422</v>
      </c>
      <c r="B45" t="s">
        <v>66</v>
      </c>
      <c r="C45">
        <v>99.8</v>
      </c>
      <c r="D45">
        <v>98.3</v>
      </c>
      <c r="E45">
        <f>100-FacilitiesTbl[[#This Row],[% of renter occupied units with complete plumbing]]</f>
        <v>0.20000000000000284</v>
      </c>
      <c r="F45">
        <f>100-FacilitiesTbl[[#This Row],[% of renter occupied units with complete kitchen]]</f>
        <v>1.7000000000000028</v>
      </c>
      <c r="G45">
        <v>13057</v>
      </c>
    </row>
    <row r="46" spans="1:7" x14ac:dyDescent="0.35">
      <c r="A46" t="s">
        <v>423</v>
      </c>
      <c r="B46" t="s">
        <v>144</v>
      </c>
      <c r="C46">
        <v>99.9</v>
      </c>
      <c r="D46">
        <v>98.3</v>
      </c>
      <c r="E46">
        <f>100-FacilitiesTbl[[#This Row],[% of renter occupied units with complete plumbing]]</f>
        <v>9.9999999999994316E-2</v>
      </c>
      <c r="F46">
        <f>100-FacilitiesTbl[[#This Row],[% of renter occupied units with complete kitchen]]</f>
        <v>1.7000000000000028</v>
      </c>
      <c r="G46">
        <v>13215</v>
      </c>
    </row>
    <row r="47" spans="1:7" x14ac:dyDescent="0.35">
      <c r="A47" t="s">
        <v>424</v>
      </c>
      <c r="B47" t="s">
        <v>80</v>
      </c>
      <c r="C47">
        <v>100</v>
      </c>
      <c r="D47">
        <v>98.3</v>
      </c>
      <c r="E47">
        <f>100-FacilitiesTbl[[#This Row],[% of renter occupied units with complete plumbing]]</f>
        <v>0</v>
      </c>
      <c r="F47">
        <f>100-FacilitiesTbl[[#This Row],[% of renter occupied units with complete kitchen]]</f>
        <v>1.7000000000000028</v>
      </c>
      <c r="G47">
        <v>13085</v>
      </c>
    </row>
    <row r="48" spans="1:7" x14ac:dyDescent="0.35">
      <c r="A48" t="s">
        <v>425</v>
      </c>
      <c r="B48" t="s">
        <v>103</v>
      </c>
      <c r="C48">
        <v>100</v>
      </c>
      <c r="D48">
        <v>98.3</v>
      </c>
      <c r="E48">
        <f>100-FacilitiesTbl[[#This Row],[% of renter occupied units with complete plumbing]]</f>
        <v>0</v>
      </c>
      <c r="F48">
        <f>100-FacilitiesTbl[[#This Row],[% of renter occupied units with complete kitchen]]</f>
        <v>1.7000000000000028</v>
      </c>
      <c r="G48">
        <v>13131</v>
      </c>
    </row>
    <row r="49" spans="1:7" x14ac:dyDescent="0.35">
      <c r="A49" t="s">
        <v>426</v>
      </c>
      <c r="B49" t="s">
        <v>141</v>
      </c>
      <c r="C49">
        <v>100</v>
      </c>
      <c r="D49">
        <v>98.3</v>
      </c>
      <c r="E49">
        <f>100-FacilitiesTbl[[#This Row],[% of renter occupied units with complete plumbing]]</f>
        <v>0</v>
      </c>
      <c r="F49">
        <f>100-FacilitiesTbl[[#This Row],[% of renter occupied units with complete kitchen]]</f>
        <v>1.7000000000000028</v>
      </c>
      <c r="G49">
        <v>13209</v>
      </c>
    </row>
    <row r="50" spans="1:7" x14ac:dyDescent="0.35">
      <c r="A50" t="s">
        <v>427</v>
      </c>
      <c r="B50" t="s">
        <v>184</v>
      </c>
      <c r="C50">
        <v>100</v>
      </c>
      <c r="D50">
        <v>98.3</v>
      </c>
      <c r="E50">
        <f>100-FacilitiesTbl[[#This Row],[% of renter occupied units with complete plumbing]]</f>
        <v>0</v>
      </c>
      <c r="F50">
        <f>100-FacilitiesTbl[[#This Row],[% of renter occupied units with complete kitchen]]</f>
        <v>1.7000000000000028</v>
      </c>
      <c r="G50">
        <v>13295</v>
      </c>
    </row>
    <row r="51" spans="1:7" x14ac:dyDescent="0.35">
      <c r="A51" t="s">
        <v>428</v>
      </c>
      <c r="B51" t="s">
        <v>174</v>
      </c>
      <c r="C51">
        <v>99.2</v>
      </c>
      <c r="D51">
        <v>98.4</v>
      </c>
      <c r="E51">
        <f>100-FacilitiesTbl[[#This Row],[% of renter occupied units with complete plumbing]]</f>
        <v>0.79999999999999716</v>
      </c>
      <c r="F51">
        <f>100-FacilitiesTbl[[#This Row],[% of renter occupied units with complete kitchen]]</f>
        <v>1.5999999999999943</v>
      </c>
      <c r="G51">
        <v>13275</v>
      </c>
    </row>
    <row r="52" spans="1:7" x14ac:dyDescent="0.35">
      <c r="A52" t="s">
        <v>429</v>
      </c>
      <c r="B52" t="s">
        <v>49</v>
      </c>
      <c r="C52">
        <v>99.5</v>
      </c>
      <c r="D52">
        <v>98.4</v>
      </c>
      <c r="E52">
        <f>100-FacilitiesTbl[[#This Row],[% of renter occupied units with complete plumbing]]</f>
        <v>0.5</v>
      </c>
      <c r="F52">
        <f>100-FacilitiesTbl[[#This Row],[% of renter occupied units with complete kitchen]]</f>
        <v>1.5999999999999943</v>
      </c>
      <c r="G52">
        <v>13021</v>
      </c>
    </row>
    <row r="53" spans="1:7" x14ac:dyDescent="0.35">
      <c r="A53" t="s">
        <v>430</v>
      </c>
      <c r="B53" t="s">
        <v>182</v>
      </c>
      <c r="C53">
        <v>99.7</v>
      </c>
      <c r="D53">
        <v>98.4</v>
      </c>
      <c r="E53">
        <f>100-FacilitiesTbl[[#This Row],[% of renter occupied units with complete plumbing]]</f>
        <v>0.29999999999999716</v>
      </c>
      <c r="F53">
        <f>100-FacilitiesTbl[[#This Row],[% of renter occupied units with complete kitchen]]</f>
        <v>1.5999999999999943</v>
      </c>
      <c r="G53">
        <v>13291</v>
      </c>
    </row>
    <row r="54" spans="1:7" x14ac:dyDescent="0.35">
      <c r="A54" t="s">
        <v>431</v>
      </c>
      <c r="B54" t="s">
        <v>183</v>
      </c>
      <c r="C54">
        <v>98.8</v>
      </c>
      <c r="D54">
        <v>98.5</v>
      </c>
      <c r="E54">
        <f>100-FacilitiesTbl[[#This Row],[% of renter occupied units with complete plumbing]]</f>
        <v>1.2000000000000028</v>
      </c>
      <c r="F54">
        <f>100-FacilitiesTbl[[#This Row],[% of renter occupied units with complete kitchen]]</f>
        <v>1.5</v>
      </c>
      <c r="G54">
        <v>13293</v>
      </c>
    </row>
    <row r="55" spans="1:7" x14ac:dyDescent="0.35">
      <c r="A55" t="s">
        <v>432</v>
      </c>
      <c r="B55" t="s">
        <v>160</v>
      </c>
      <c r="C55">
        <v>99.1</v>
      </c>
      <c r="D55">
        <v>98.5</v>
      </c>
      <c r="E55">
        <f>100-FacilitiesTbl[[#This Row],[% of renter occupied units with complete plumbing]]</f>
        <v>0.90000000000000568</v>
      </c>
      <c r="F55">
        <f>100-FacilitiesTbl[[#This Row],[% of renter occupied units with complete kitchen]]</f>
        <v>1.5</v>
      </c>
      <c r="G55">
        <v>13247</v>
      </c>
    </row>
    <row r="56" spans="1:7" x14ac:dyDescent="0.35">
      <c r="A56" t="s">
        <v>433</v>
      </c>
      <c r="B56" t="s">
        <v>188</v>
      </c>
      <c r="C56">
        <v>99.8</v>
      </c>
      <c r="D56">
        <v>98.5</v>
      </c>
      <c r="E56">
        <f>100-FacilitiesTbl[[#This Row],[% of renter occupied units with complete plumbing]]</f>
        <v>0.20000000000000284</v>
      </c>
      <c r="F56">
        <f>100-FacilitiesTbl[[#This Row],[% of renter occupied units with complete kitchen]]</f>
        <v>1.5</v>
      </c>
      <c r="G56">
        <v>13303</v>
      </c>
    </row>
    <row r="57" spans="1:7" x14ac:dyDescent="0.35">
      <c r="A57" t="s">
        <v>434</v>
      </c>
      <c r="B57" t="s">
        <v>148</v>
      </c>
      <c r="C57">
        <v>100</v>
      </c>
      <c r="D57">
        <v>98.5</v>
      </c>
      <c r="E57">
        <f>100-FacilitiesTbl[[#This Row],[% of renter occupied units with complete plumbing]]</f>
        <v>0</v>
      </c>
      <c r="F57">
        <f>100-FacilitiesTbl[[#This Row],[% of renter occupied units with complete kitchen]]</f>
        <v>1.5</v>
      </c>
      <c r="G57">
        <v>13223</v>
      </c>
    </row>
    <row r="58" spans="1:7" x14ac:dyDescent="0.35">
      <c r="A58" t="s">
        <v>435</v>
      </c>
      <c r="B58" t="s">
        <v>97</v>
      </c>
      <c r="C58">
        <v>98.5</v>
      </c>
      <c r="D58">
        <v>98.6</v>
      </c>
      <c r="E58">
        <f>100-FacilitiesTbl[[#This Row],[% of renter occupied units with complete plumbing]]</f>
        <v>1.5</v>
      </c>
      <c r="F58">
        <f>100-FacilitiesTbl[[#This Row],[% of renter occupied units with complete kitchen]]</f>
        <v>1.4000000000000057</v>
      </c>
      <c r="G58">
        <v>13119</v>
      </c>
    </row>
    <row r="59" spans="1:7" x14ac:dyDescent="0.35">
      <c r="A59" t="s">
        <v>436</v>
      </c>
      <c r="B59" t="s">
        <v>51</v>
      </c>
      <c r="C59">
        <v>98.8</v>
      </c>
      <c r="D59">
        <v>98.6</v>
      </c>
      <c r="E59">
        <f>100-FacilitiesTbl[[#This Row],[% of renter occupied units with complete plumbing]]</f>
        <v>1.2000000000000028</v>
      </c>
      <c r="F59">
        <f>100-FacilitiesTbl[[#This Row],[% of renter occupied units with complete kitchen]]</f>
        <v>1.4000000000000057</v>
      </c>
      <c r="G59">
        <v>13025</v>
      </c>
    </row>
    <row r="60" spans="1:7" x14ac:dyDescent="0.35">
      <c r="A60" t="s">
        <v>437</v>
      </c>
      <c r="B60" t="s">
        <v>193</v>
      </c>
      <c r="C60">
        <v>99.4</v>
      </c>
      <c r="D60">
        <v>98.6</v>
      </c>
      <c r="E60">
        <f>100-FacilitiesTbl[[#This Row],[% of renter occupied units with complete plumbing]]</f>
        <v>0.59999999999999432</v>
      </c>
      <c r="F60">
        <f>100-FacilitiesTbl[[#This Row],[% of renter occupied units with complete kitchen]]</f>
        <v>1.4000000000000057</v>
      </c>
      <c r="G60">
        <v>13313</v>
      </c>
    </row>
    <row r="61" spans="1:7" x14ac:dyDescent="0.35">
      <c r="A61" t="s">
        <v>438</v>
      </c>
      <c r="B61" t="s">
        <v>52</v>
      </c>
      <c r="C61">
        <v>100</v>
      </c>
      <c r="D61">
        <v>98.7</v>
      </c>
      <c r="E61">
        <f>100-FacilitiesTbl[[#This Row],[% of renter occupied units with complete plumbing]]</f>
        <v>0</v>
      </c>
      <c r="F61">
        <f>100-FacilitiesTbl[[#This Row],[% of renter occupied units with complete kitchen]]</f>
        <v>1.2999999999999972</v>
      </c>
      <c r="G61">
        <v>13027</v>
      </c>
    </row>
    <row r="62" spans="1:7" x14ac:dyDescent="0.35">
      <c r="A62" t="s">
        <v>439</v>
      </c>
      <c r="B62" t="s">
        <v>110</v>
      </c>
      <c r="C62">
        <v>100</v>
      </c>
      <c r="D62">
        <v>98.7</v>
      </c>
      <c r="E62">
        <f>100-FacilitiesTbl[[#This Row],[% of renter occupied units with complete plumbing]]</f>
        <v>0</v>
      </c>
      <c r="F62">
        <f>100-FacilitiesTbl[[#This Row],[% of renter occupied units with complete kitchen]]</f>
        <v>1.2999999999999972</v>
      </c>
      <c r="G62">
        <v>13145</v>
      </c>
    </row>
    <row r="63" spans="1:7" x14ac:dyDescent="0.35">
      <c r="A63" t="s">
        <v>440</v>
      </c>
      <c r="B63" t="s">
        <v>154</v>
      </c>
      <c r="C63">
        <v>98.1</v>
      </c>
      <c r="D63">
        <v>98.8</v>
      </c>
      <c r="E63">
        <f>100-FacilitiesTbl[[#This Row],[% of renter occupied units with complete plumbing]]</f>
        <v>1.9000000000000057</v>
      </c>
      <c r="F63">
        <f>100-FacilitiesTbl[[#This Row],[% of renter occupied units with complete kitchen]]</f>
        <v>1.2000000000000028</v>
      </c>
      <c r="G63">
        <v>13235</v>
      </c>
    </row>
    <row r="64" spans="1:7" x14ac:dyDescent="0.35">
      <c r="A64" t="s">
        <v>441</v>
      </c>
      <c r="B64" t="s">
        <v>165</v>
      </c>
      <c r="C64">
        <v>98.6</v>
      </c>
      <c r="D64">
        <v>98.8</v>
      </c>
      <c r="E64">
        <f>100-FacilitiesTbl[[#This Row],[% of renter occupied units with complete plumbing]]</f>
        <v>1.4000000000000057</v>
      </c>
      <c r="F64">
        <f>100-FacilitiesTbl[[#This Row],[% of renter occupied units with complete kitchen]]</f>
        <v>1.2000000000000028</v>
      </c>
      <c r="G64">
        <v>13257</v>
      </c>
    </row>
    <row r="65" spans="1:7" x14ac:dyDescent="0.35">
      <c r="A65" t="s">
        <v>442</v>
      </c>
      <c r="B65" t="s">
        <v>172</v>
      </c>
      <c r="C65">
        <v>98.9</v>
      </c>
      <c r="D65">
        <v>98.8</v>
      </c>
      <c r="E65">
        <f>100-FacilitiesTbl[[#This Row],[% of renter occupied units with complete plumbing]]</f>
        <v>1.0999999999999943</v>
      </c>
      <c r="F65">
        <f>100-FacilitiesTbl[[#This Row],[% of renter occupied units with complete kitchen]]</f>
        <v>1.2000000000000028</v>
      </c>
      <c r="G65">
        <v>13271</v>
      </c>
    </row>
    <row r="66" spans="1:7" x14ac:dyDescent="0.35">
      <c r="A66" t="s">
        <v>443</v>
      </c>
      <c r="B66" t="s">
        <v>107</v>
      </c>
      <c r="C66">
        <v>99.2</v>
      </c>
      <c r="D66">
        <v>98.8</v>
      </c>
      <c r="E66">
        <f>100-FacilitiesTbl[[#This Row],[% of renter occupied units with complete plumbing]]</f>
        <v>0.79999999999999716</v>
      </c>
      <c r="F66">
        <f>100-FacilitiesTbl[[#This Row],[% of renter occupied units with complete kitchen]]</f>
        <v>1.2000000000000028</v>
      </c>
      <c r="G66">
        <v>13139</v>
      </c>
    </row>
    <row r="67" spans="1:7" x14ac:dyDescent="0.35">
      <c r="A67" t="s">
        <v>444</v>
      </c>
      <c r="B67" t="s">
        <v>67</v>
      </c>
      <c r="C67">
        <v>99.5</v>
      </c>
      <c r="D67">
        <v>98.8</v>
      </c>
      <c r="E67">
        <f>100-FacilitiesTbl[[#This Row],[% of renter occupied units with complete plumbing]]</f>
        <v>0.5</v>
      </c>
      <c r="F67">
        <f>100-FacilitiesTbl[[#This Row],[% of renter occupied units with complete kitchen]]</f>
        <v>1.2000000000000028</v>
      </c>
      <c r="G67">
        <v>13059</v>
      </c>
    </row>
    <row r="68" spans="1:7" x14ac:dyDescent="0.35">
      <c r="A68" t="s">
        <v>445</v>
      </c>
      <c r="B68" t="s">
        <v>99</v>
      </c>
      <c r="C68">
        <v>99.8</v>
      </c>
      <c r="D68">
        <v>98.8</v>
      </c>
      <c r="E68">
        <f>100-FacilitiesTbl[[#This Row],[% of renter occupied units with complete plumbing]]</f>
        <v>0.20000000000000284</v>
      </c>
      <c r="F68">
        <f>100-FacilitiesTbl[[#This Row],[% of renter occupied units with complete kitchen]]</f>
        <v>1.2000000000000028</v>
      </c>
      <c r="G68">
        <v>13123</v>
      </c>
    </row>
    <row r="69" spans="1:7" x14ac:dyDescent="0.35">
      <c r="A69" t="s">
        <v>446</v>
      </c>
      <c r="B69" t="s">
        <v>68</v>
      </c>
      <c r="C69">
        <v>100</v>
      </c>
      <c r="D69">
        <v>98.8</v>
      </c>
      <c r="E69">
        <f>100-FacilitiesTbl[[#This Row],[% of renter occupied units with complete plumbing]]</f>
        <v>0</v>
      </c>
      <c r="F69">
        <f>100-FacilitiesTbl[[#This Row],[% of renter occupied units with complete kitchen]]</f>
        <v>1.2000000000000028</v>
      </c>
      <c r="G69">
        <v>13061</v>
      </c>
    </row>
    <row r="70" spans="1:7" x14ac:dyDescent="0.35">
      <c r="A70" t="s">
        <v>447</v>
      </c>
      <c r="B70" t="s">
        <v>118</v>
      </c>
      <c r="C70">
        <v>98.9</v>
      </c>
      <c r="D70">
        <v>98.9</v>
      </c>
      <c r="E70">
        <f>100-FacilitiesTbl[[#This Row],[% of renter occupied units with complete plumbing]]</f>
        <v>1.0999999999999943</v>
      </c>
      <c r="F70">
        <f>100-FacilitiesTbl[[#This Row],[% of renter occupied units with complete kitchen]]</f>
        <v>1.0999999999999943</v>
      </c>
      <c r="G70">
        <v>13161</v>
      </c>
    </row>
    <row r="71" spans="1:7" x14ac:dyDescent="0.35">
      <c r="A71" t="s">
        <v>448</v>
      </c>
      <c r="B71" t="s">
        <v>185</v>
      </c>
      <c r="C71">
        <v>99.6</v>
      </c>
      <c r="D71">
        <v>98.9</v>
      </c>
      <c r="E71">
        <f>100-FacilitiesTbl[[#This Row],[% of renter occupied units with complete plumbing]]</f>
        <v>0.40000000000000568</v>
      </c>
      <c r="F71">
        <f>100-FacilitiesTbl[[#This Row],[% of renter occupied units with complete kitchen]]</f>
        <v>1.0999999999999943</v>
      </c>
      <c r="G71">
        <v>13297</v>
      </c>
    </row>
    <row r="72" spans="1:7" x14ac:dyDescent="0.35">
      <c r="A72" t="s">
        <v>449</v>
      </c>
      <c r="B72" t="s">
        <v>43</v>
      </c>
      <c r="C72">
        <v>99.4</v>
      </c>
      <c r="D72">
        <v>99</v>
      </c>
      <c r="E72">
        <f>100-FacilitiesTbl[[#This Row],[% of renter occupied units with complete plumbing]]</f>
        <v>0.59999999999999432</v>
      </c>
      <c r="F72">
        <f>100-FacilitiesTbl[[#This Row],[% of renter occupied units with complete kitchen]]</f>
        <v>1</v>
      </c>
      <c r="G72">
        <v>13009</v>
      </c>
    </row>
    <row r="73" spans="1:7" x14ac:dyDescent="0.35">
      <c r="A73" t="s">
        <v>450</v>
      </c>
      <c r="B73" t="s">
        <v>133</v>
      </c>
      <c r="C73">
        <v>99.4</v>
      </c>
      <c r="D73">
        <v>99</v>
      </c>
      <c r="E73">
        <f>100-FacilitiesTbl[[#This Row],[% of renter occupied units with complete plumbing]]</f>
        <v>0.59999999999999432</v>
      </c>
      <c r="F73">
        <f>100-FacilitiesTbl[[#This Row],[% of renter occupied units with complete kitchen]]</f>
        <v>1</v>
      </c>
      <c r="G73">
        <v>13195</v>
      </c>
    </row>
    <row r="74" spans="1:7" x14ac:dyDescent="0.35">
      <c r="A74" t="s">
        <v>451</v>
      </c>
      <c r="B74" t="s">
        <v>63</v>
      </c>
      <c r="C74">
        <v>99.7</v>
      </c>
      <c r="D74">
        <v>99</v>
      </c>
      <c r="E74">
        <f>100-FacilitiesTbl[[#This Row],[% of renter occupied units with complete plumbing]]</f>
        <v>0.29999999999999716</v>
      </c>
      <c r="F74">
        <f>100-FacilitiesTbl[[#This Row],[% of renter occupied units with complete kitchen]]</f>
        <v>1</v>
      </c>
      <c r="G74">
        <v>13051</v>
      </c>
    </row>
    <row r="75" spans="1:7" x14ac:dyDescent="0.35">
      <c r="A75" t="s">
        <v>452</v>
      </c>
      <c r="B75" t="s">
        <v>98</v>
      </c>
      <c r="C75">
        <v>99.7</v>
      </c>
      <c r="D75">
        <v>99</v>
      </c>
      <c r="E75">
        <f>100-FacilitiesTbl[[#This Row],[% of renter occupied units with complete plumbing]]</f>
        <v>0.29999999999999716</v>
      </c>
      <c r="F75">
        <f>100-FacilitiesTbl[[#This Row],[% of renter occupied units with complete kitchen]]</f>
        <v>1</v>
      </c>
      <c r="G75">
        <v>13121</v>
      </c>
    </row>
    <row r="76" spans="1:7" x14ac:dyDescent="0.35">
      <c r="A76" t="s">
        <v>453</v>
      </c>
      <c r="B76" t="s">
        <v>72</v>
      </c>
      <c r="C76">
        <v>99.8</v>
      </c>
      <c r="D76">
        <v>99</v>
      </c>
      <c r="E76">
        <f>100-FacilitiesTbl[[#This Row],[% of renter occupied units with complete plumbing]]</f>
        <v>0.20000000000000284</v>
      </c>
      <c r="F76">
        <f>100-FacilitiesTbl[[#This Row],[% of renter occupied units with complete kitchen]]</f>
        <v>1</v>
      </c>
      <c r="G76">
        <v>13069</v>
      </c>
    </row>
    <row r="77" spans="1:7" x14ac:dyDescent="0.35">
      <c r="A77" t="s">
        <v>454</v>
      </c>
      <c r="B77" t="s">
        <v>173</v>
      </c>
      <c r="C77">
        <v>100</v>
      </c>
      <c r="D77">
        <v>99</v>
      </c>
      <c r="E77">
        <f>100-FacilitiesTbl[[#This Row],[% of renter occupied units with complete plumbing]]</f>
        <v>0</v>
      </c>
      <c r="F77">
        <f>100-FacilitiesTbl[[#This Row],[% of renter occupied units with complete kitchen]]</f>
        <v>1</v>
      </c>
      <c r="G77">
        <v>13273</v>
      </c>
    </row>
    <row r="78" spans="1:7" x14ac:dyDescent="0.35">
      <c r="A78" t="s">
        <v>455</v>
      </c>
      <c r="B78" t="s">
        <v>132</v>
      </c>
      <c r="C78">
        <v>98.8</v>
      </c>
      <c r="D78">
        <v>99.1</v>
      </c>
      <c r="E78">
        <f>100-FacilitiesTbl[[#This Row],[% of renter occupied units with complete plumbing]]</f>
        <v>1.2000000000000028</v>
      </c>
      <c r="F78">
        <f>100-FacilitiesTbl[[#This Row],[% of renter occupied units with complete kitchen]]</f>
        <v>0.90000000000000568</v>
      </c>
      <c r="G78">
        <v>13193</v>
      </c>
    </row>
    <row r="79" spans="1:7" x14ac:dyDescent="0.35">
      <c r="A79" t="s">
        <v>456</v>
      </c>
      <c r="B79" t="s">
        <v>39</v>
      </c>
      <c r="C79">
        <v>99.1</v>
      </c>
      <c r="D79">
        <v>99.1</v>
      </c>
      <c r="E79">
        <f>100-FacilitiesTbl[[#This Row],[% of renter occupied units with complete plumbing]]</f>
        <v>0.90000000000000568</v>
      </c>
      <c r="F79">
        <f>100-FacilitiesTbl[[#This Row],[% of renter occupied units with complete kitchen]]</f>
        <v>0.90000000000000568</v>
      </c>
      <c r="G79">
        <v>13001</v>
      </c>
    </row>
    <row r="80" spans="1:7" x14ac:dyDescent="0.35">
      <c r="A80" t="s">
        <v>457</v>
      </c>
      <c r="B80" t="s">
        <v>150</v>
      </c>
      <c r="C80">
        <v>99.1</v>
      </c>
      <c r="D80">
        <v>99.1</v>
      </c>
      <c r="E80">
        <f>100-FacilitiesTbl[[#This Row],[% of renter occupied units with complete plumbing]]</f>
        <v>0.90000000000000568</v>
      </c>
      <c r="F80">
        <f>100-FacilitiesTbl[[#This Row],[% of renter occupied units with complete kitchen]]</f>
        <v>0.90000000000000568</v>
      </c>
      <c r="G80">
        <v>13227</v>
      </c>
    </row>
    <row r="81" spans="1:7" x14ac:dyDescent="0.35">
      <c r="A81" t="s">
        <v>458</v>
      </c>
      <c r="B81" t="s">
        <v>69</v>
      </c>
      <c r="C81">
        <v>99.2</v>
      </c>
      <c r="D81">
        <v>99.1</v>
      </c>
      <c r="E81">
        <f>100-FacilitiesTbl[[#This Row],[% of renter occupied units with complete plumbing]]</f>
        <v>0.79999999999999716</v>
      </c>
      <c r="F81">
        <f>100-FacilitiesTbl[[#This Row],[% of renter occupied units with complete kitchen]]</f>
        <v>0.90000000000000568</v>
      </c>
      <c r="G81">
        <v>13063</v>
      </c>
    </row>
    <row r="82" spans="1:7" x14ac:dyDescent="0.35">
      <c r="A82" t="s">
        <v>459</v>
      </c>
      <c r="B82" t="s">
        <v>101</v>
      </c>
      <c r="C82">
        <v>99.4</v>
      </c>
      <c r="D82">
        <v>99.1</v>
      </c>
      <c r="E82">
        <f>100-FacilitiesTbl[[#This Row],[% of renter occupied units with complete plumbing]]</f>
        <v>0.59999999999999432</v>
      </c>
      <c r="F82">
        <f>100-FacilitiesTbl[[#This Row],[% of renter occupied units with complete kitchen]]</f>
        <v>0.90000000000000568</v>
      </c>
      <c r="G82">
        <v>13127</v>
      </c>
    </row>
    <row r="83" spans="1:7" x14ac:dyDescent="0.35">
      <c r="A83" t="s">
        <v>460</v>
      </c>
      <c r="B83" t="s">
        <v>96</v>
      </c>
      <c r="C83">
        <v>99.5</v>
      </c>
      <c r="D83">
        <v>99.1</v>
      </c>
      <c r="E83">
        <f>100-FacilitiesTbl[[#This Row],[% of renter occupied units with complete plumbing]]</f>
        <v>0.5</v>
      </c>
      <c r="F83">
        <f>100-FacilitiesTbl[[#This Row],[% of renter occupied units with complete kitchen]]</f>
        <v>0.90000000000000568</v>
      </c>
      <c r="G83">
        <v>13117</v>
      </c>
    </row>
    <row r="84" spans="1:7" x14ac:dyDescent="0.35">
      <c r="A84" t="s">
        <v>461</v>
      </c>
      <c r="B84" t="s">
        <v>45</v>
      </c>
      <c r="C84">
        <v>99.6</v>
      </c>
      <c r="D84">
        <v>99.1</v>
      </c>
      <c r="E84">
        <f>100-FacilitiesTbl[[#This Row],[% of renter occupied units with complete plumbing]]</f>
        <v>0.40000000000000568</v>
      </c>
      <c r="F84">
        <f>100-FacilitiesTbl[[#This Row],[% of renter occupied units with complete kitchen]]</f>
        <v>0.90000000000000568</v>
      </c>
      <c r="G84">
        <v>13013</v>
      </c>
    </row>
    <row r="85" spans="1:7" x14ac:dyDescent="0.35">
      <c r="A85" t="s">
        <v>462</v>
      </c>
      <c r="B85" t="s">
        <v>71</v>
      </c>
      <c r="C85">
        <v>99.8</v>
      </c>
      <c r="D85">
        <v>99.1</v>
      </c>
      <c r="E85">
        <f>100-FacilitiesTbl[[#This Row],[% of renter occupied units with complete plumbing]]</f>
        <v>0.20000000000000284</v>
      </c>
      <c r="F85">
        <f>100-FacilitiesTbl[[#This Row],[% of renter occupied units with complete kitchen]]</f>
        <v>0.90000000000000568</v>
      </c>
      <c r="G85">
        <v>13067</v>
      </c>
    </row>
    <row r="86" spans="1:7" x14ac:dyDescent="0.35">
      <c r="A86" t="s">
        <v>463</v>
      </c>
      <c r="B86" t="s">
        <v>178</v>
      </c>
      <c r="C86">
        <v>98</v>
      </c>
      <c r="D86">
        <v>99.2</v>
      </c>
      <c r="E86">
        <f>100-FacilitiesTbl[[#This Row],[% of renter occupied units with complete plumbing]]</f>
        <v>2</v>
      </c>
      <c r="F86">
        <f>100-FacilitiesTbl[[#This Row],[% of renter occupied units with complete kitchen]]</f>
        <v>0.79999999999999716</v>
      </c>
      <c r="G86">
        <v>13283</v>
      </c>
    </row>
    <row r="87" spans="1:7" x14ac:dyDescent="0.35">
      <c r="A87" t="s">
        <v>464</v>
      </c>
      <c r="B87" t="s">
        <v>125</v>
      </c>
      <c r="C87">
        <v>99.1</v>
      </c>
      <c r="D87">
        <v>99.2</v>
      </c>
      <c r="E87">
        <f>100-FacilitiesTbl[[#This Row],[% of renter occupied units with complete plumbing]]</f>
        <v>0.90000000000000568</v>
      </c>
      <c r="F87">
        <f>100-FacilitiesTbl[[#This Row],[% of renter occupied units with complete kitchen]]</f>
        <v>0.79999999999999716</v>
      </c>
      <c r="G87">
        <v>13175</v>
      </c>
    </row>
    <row r="88" spans="1:7" x14ac:dyDescent="0.35">
      <c r="A88" t="s">
        <v>465</v>
      </c>
      <c r="B88" t="s">
        <v>179</v>
      </c>
      <c r="C88">
        <v>99.6</v>
      </c>
      <c r="D88">
        <v>99.2</v>
      </c>
      <c r="E88">
        <f>100-FacilitiesTbl[[#This Row],[% of renter occupied units with complete plumbing]]</f>
        <v>0.40000000000000568</v>
      </c>
      <c r="F88">
        <f>100-FacilitiesTbl[[#This Row],[% of renter occupied units with complete kitchen]]</f>
        <v>0.79999999999999716</v>
      </c>
      <c r="G88">
        <v>13285</v>
      </c>
    </row>
    <row r="89" spans="1:7" x14ac:dyDescent="0.35">
      <c r="A89" t="s">
        <v>466</v>
      </c>
      <c r="B89" t="s">
        <v>82</v>
      </c>
      <c r="C89">
        <v>99.7</v>
      </c>
      <c r="D89">
        <v>99.2</v>
      </c>
      <c r="E89">
        <f>100-FacilitiesTbl[[#This Row],[% of renter occupied units with complete plumbing]]</f>
        <v>0.29999999999999716</v>
      </c>
      <c r="F89">
        <f>100-FacilitiesTbl[[#This Row],[% of renter occupied units with complete kitchen]]</f>
        <v>0.79999999999999716</v>
      </c>
      <c r="G89">
        <v>13089</v>
      </c>
    </row>
    <row r="90" spans="1:7" x14ac:dyDescent="0.35">
      <c r="A90" t="s">
        <v>467</v>
      </c>
      <c r="B90" t="s">
        <v>64</v>
      </c>
      <c r="C90">
        <v>100</v>
      </c>
      <c r="D90">
        <v>99.2</v>
      </c>
      <c r="E90">
        <f>100-FacilitiesTbl[[#This Row],[% of renter occupied units with complete plumbing]]</f>
        <v>0</v>
      </c>
      <c r="F90">
        <f>100-FacilitiesTbl[[#This Row],[% of renter occupied units with complete kitchen]]</f>
        <v>0.79999999999999716</v>
      </c>
      <c r="G90">
        <v>13053</v>
      </c>
    </row>
    <row r="91" spans="1:7" x14ac:dyDescent="0.35">
      <c r="A91" t="s">
        <v>468</v>
      </c>
      <c r="B91" t="s">
        <v>136</v>
      </c>
      <c r="C91">
        <v>99.3</v>
      </c>
      <c r="D91">
        <v>99.3</v>
      </c>
      <c r="E91">
        <f>100-FacilitiesTbl[[#This Row],[% of renter occupied units with complete plumbing]]</f>
        <v>0.70000000000000284</v>
      </c>
      <c r="F91">
        <f>100-FacilitiesTbl[[#This Row],[% of renter occupied units with complete kitchen]]</f>
        <v>0.70000000000000284</v>
      </c>
      <c r="G91">
        <v>13191</v>
      </c>
    </row>
    <row r="92" spans="1:7" x14ac:dyDescent="0.35">
      <c r="A92" t="s">
        <v>469</v>
      </c>
      <c r="B92" t="s">
        <v>73</v>
      </c>
      <c r="C92">
        <v>99.7</v>
      </c>
      <c r="D92">
        <v>99.3</v>
      </c>
      <c r="E92">
        <f>100-FacilitiesTbl[[#This Row],[% of renter occupied units with complete plumbing]]</f>
        <v>0.29999999999999716</v>
      </c>
      <c r="F92">
        <f>100-FacilitiesTbl[[#This Row],[% of renter occupied units with complete kitchen]]</f>
        <v>0.70000000000000284</v>
      </c>
      <c r="G92">
        <v>13071</v>
      </c>
    </row>
    <row r="93" spans="1:7" x14ac:dyDescent="0.35">
      <c r="A93" t="s">
        <v>470</v>
      </c>
      <c r="B93" t="s">
        <v>54</v>
      </c>
      <c r="C93">
        <v>99.9</v>
      </c>
      <c r="D93">
        <v>99.3</v>
      </c>
      <c r="E93">
        <f>100-FacilitiesTbl[[#This Row],[% of renter occupied units with complete plumbing]]</f>
        <v>9.9999999999994316E-2</v>
      </c>
      <c r="F93">
        <f>100-FacilitiesTbl[[#This Row],[% of renter occupied units with complete kitchen]]</f>
        <v>0.70000000000000284</v>
      </c>
      <c r="G93">
        <v>13031</v>
      </c>
    </row>
    <row r="94" spans="1:7" x14ac:dyDescent="0.35">
      <c r="A94" t="s">
        <v>471</v>
      </c>
      <c r="B94" t="s">
        <v>70</v>
      </c>
      <c r="C94">
        <v>100</v>
      </c>
      <c r="D94">
        <v>99.3</v>
      </c>
      <c r="E94">
        <f>100-FacilitiesTbl[[#This Row],[% of renter occupied units with complete plumbing]]</f>
        <v>0</v>
      </c>
      <c r="F94">
        <f>100-FacilitiesTbl[[#This Row],[% of renter occupied units with complete kitchen]]</f>
        <v>0.70000000000000284</v>
      </c>
      <c r="G94">
        <v>13065</v>
      </c>
    </row>
    <row r="95" spans="1:7" x14ac:dyDescent="0.35">
      <c r="A95" t="s">
        <v>472</v>
      </c>
      <c r="B95" t="s">
        <v>86</v>
      </c>
      <c r="C95">
        <v>99.8</v>
      </c>
      <c r="D95">
        <v>99.4</v>
      </c>
      <c r="E95">
        <f>100-FacilitiesTbl[[#This Row],[% of renter occupied units with complete plumbing]]</f>
        <v>0.20000000000000284</v>
      </c>
      <c r="F95">
        <f>100-FacilitiesTbl[[#This Row],[% of renter occupied units with complete kitchen]]</f>
        <v>0.59999999999999432</v>
      </c>
      <c r="G95">
        <v>13097</v>
      </c>
    </row>
    <row r="96" spans="1:7" x14ac:dyDescent="0.35">
      <c r="A96" t="s">
        <v>473</v>
      </c>
      <c r="B96" t="s">
        <v>194</v>
      </c>
      <c r="C96">
        <v>100</v>
      </c>
      <c r="D96">
        <v>99.4</v>
      </c>
      <c r="E96">
        <f>100-FacilitiesTbl[[#This Row],[% of renter occupied units with complete plumbing]]</f>
        <v>0</v>
      </c>
      <c r="F96">
        <f>100-FacilitiesTbl[[#This Row],[% of renter occupied units with complete kitchen]]</f>
        <v>0.59999999999999432</v>
      </c>
      <c r="G96">
        <v>13315</v>
      </c>
    </row>
    <row r="97" spans="1:7" x14ac:dyDescent="0.35">
      <c r="A97" t="s">
        <v>474</v>
      </c>
      <c r="B97" t="s">
        <v>123</v>
      </c>
      <c r="C97">
        <v>97.9</v>
      </c>
      <c r="D97">
        <v>99.5</v>
      </c>
      <c r="E97">
        <f>100-FacilitiesTbl[[#This Row],[% of renter occupied units with complete plumbing]]</f>
        <v>2.0999999999999943</v>
      </c>
      <c r="F97">
        <f>100-FacilitiesTbl[[#This Row],[% of renter occupied units with complete kitchen]]</f>
        <v>0.5</v>
      </c>
      <c r="G97">
        <v>13171</v>
      </c>
    </row>
    <row r="98" spans="1:7" x14ac:dyDescent="0.35">
      <c r="A98" t="s">
        <v>475</v>
      </c>
      <c r="B98" t="s">
        <v>61</v>
      </c>
      <c r="C98">
        <v>99.2</v>
      </c>
      <c r="D98">
        <v>99.5</v>
      </c>
      <c r="E98">
        <f>100-FacilitiesTbl[[#This Row],[% of renter occupied units with complete plumbing]]</f>
        <v>0.79999999999999716</v>
      </c>
      <c r="F98">
        <f>100-FacilitiesTbl[[#This Row],[% of renter occupied units with complete kitchen]]</f>
        <v>0.5</v>
      </c>
      <c r="G98">
        <v>13047</v>
      </c>
    </row>
    <row r="99" spans="1:7" x14ac:dyDescent="0.35">
      <c r="A99" t="s">
        <v>476</v>
      </c>
      <c r="B99" t="s">
        <v>146</v>
      </c>
      <c r="C99">
        <v>99.2</v>
      </c>
      <c r="D99">
        <v>99.5</v>
      </c>
      <c r="E99">
        <f>100-FacilitiesTbl[[#This Row],[% of renter occupied units with complete plumbing]]</f>
        <v>0.79999999999999716</v>
      </c>
      <c r="F99">
        <f>100-FacilitiesTbl[[#This Row],[% of renter occupied units with complete kitchen]]</f>
        <v>0.5</v>
      </c>
      <c r="G99">
        <v>13219</v>
      </c>
    </row>
    <row r="100" spans="1:7" x14ac:dyDescent="0.35">
      <c r="A100" t="s">
        <v>477</v>
      </c>
      <c r="B100" t="s">
        <v>76</v>
      </c>
      <c r="C100">
        <v>99.3</v>
      </c>
      <c r="D100">
        <v>99.5</v>
      </c>
      <c r="E100">
        <f>100-FacilitiesTbl[[#This Row],[% of renter occupied units with complete plumbing]]</f>
        <v>0.70000000000000284</v>
      </c>
      <c r="F100">
        <f>100-FacilitiesTbl[[#This Row],[% of renter occupied units with complete kitchen]]</f>
        <v>0.5</v>
      </c>
      <c r="G100">
        <v>13077</v>
      </c>
    </row>
    <row r="101" spans="1:7" x14ac:dyDescent="0.35">
      <c r="A101" t="s">
        <v>478</v>
      </c>
      <c r="B101" t="s">
        <v>186</v>
      </c>
      <c r="C101">
        <v>99.6</v>
      </c>
      <c r="D101">
        <v>99.5</v>
      </c>
      <c r="E101">
        <f>100-FacilitiesTbl[[#This Row],[% of renter occupied units with complete plumbing]]</f>
        <v>0.40000000000000568</v>
      </c>
      <c r="F101">
        <f>100-FacilitiesTbl[[#This Row],[% of renter occupied units with complete kitchen]]</f>
        <v>0.5</v>
      </c>
      <c r="G101">
        <v>13299</v>
      </c>
    </row>
    <row r="102" spans="1:7" x14ac:dyDescent="0.35">
      <c r="A102" t="s">
        <v>479</v>
      </c>
      <c r="B102" t="s">
        <v>187</v>
      </c>
      <c r="C102">
        <v>99.7</v>
      </c>
      <c r="D102">
        <v>99.5</v>
      </c>
      <c r="E102">
        <f>100-FacilitiesTbl[[#This Row],[% of renter occupied units with complete plumbing]]</f>
        <v>0.29999999999999716</v>
      </c>
      <c r="F102">
        <f>100-FacilitiesTbl[[#This Row],[% of renter occupied units with complete kitchen]]</f>
        <v>0.5</v>
      </c>
      <c r="G102">
        <v>13301</v>
      </c>
    </row>
    <row r="103" spans="1:7" x14ac:dyDescent="0.35">
      <c r="A103" t="s">
        <v>480</v>
      </c>
      <c r="B103" t="s">
        <v>137</v>
      </c>
      <c r="C103">
        <v>98.5</v>
      </c>
      <c r="D103">
        <v>99.6</v>
      </c>
      <c r="E103">
        <f>100-FacilitiesTbl[[#This Row],[% of renter occupied units with complete plumbing]]</f>
        <v>1.5</v>
      </c>
      <c r="F103">
        <f>100-FacilitiesTbl[[#This Row],[% of renter occupied units with complete kitchen]]</f>
        <v>0.40000000000000568</v>
      </c>
      <c r="G103">
        <v>13199</v>
      </c>
    </row>
    <row r="104" spans="1:7" x14ac:dyDescent="0.35">
      <c r="A104" t="s">
        <v>481</v>
      </c>
      <c r="B104" t="s">
        <v>134</v>
      </c>
      <c r="C104">
        <v>99.3</v>
      </c>
      <c r="D104">
        <v>99.6</v>
      </c>
      <c r="E104">
        <f>100-FacilitiesTbl[[#This Row],[% of renter occupied units with complete plumbing]]</f>
        <v>0.70000000000000284</v>
      </c>
      <c r="F104">
        <f>100-FacilitiesTbl[[#This Row],[% of renter occupied units with complete kitchen]]</f>
        <v>0.40000000000000568</v>
      </c>
      <c r="G104">
        <v>13197</v>
      </c>
    </row>
    <row r="105" spans="1:7" x14ac:dyDescent="0.35">
      <c r="A105" t="s">
        <v>482</v>
      </c>
      <c r="B105" t="s">
        <v>46</v>
      </c>
      <c r="C105">
        <v>99.6</v>
      </c>
      <c r="D105">
        <v>99.6</v>
      </c>
      <c r="E105">
        <f>100-FacilitiesTbl[[#This Row],[% of renter occupied units with complete plumbing]]</f>
        <v>0.40000000000000568</v>
      </c>
      <c r="F105">
        <f>100-FacilitiesTbl[[#This Row],[% of renter occupied units with complete kitchen]]</f>
        <v>0.40000000000000568</v>
      </c>
      <c r="G105">
        <v>13015</v>
      </c>
    </row>
    <row r="106" spans="1:7" x14ac:dyDescent="0.35">
      <c r="A106" t="s">
        <v>483</v>
      </c>
      <c r="B106" t="s">
        <v>65</v>
      </c>
      <c r="C106">
        <v>99.6</v>
      </c>
      <c r="D106">
        <v>99.6</v>
      </c>
      <c r="E106">
        <f>100-FacilitiesTbl[[#This Row],[% of renter occupied units with complete plumbing]]</f>
        <v>0.40000000000000568</v>
      </c>
      <c r="F106">
        <f>100-FacilitiesTbl[[#This Row],[% of renter occupied units with complete kitchen]]</f>
        <v>0.40000000000000568</v>
      </c>
      <c r="G106">
        <v>13055</v>
      </c>
    </row>
    <row r="107" spans="1:7" x14ac:dyDescent="0.35">
      <c r="A107" t="s">
        <v>484</v>
      </c>
      <c r="B107" t="s">
        <v>129</v>
      </c>
      <c r="C107">
        <v>99.6</v>
      </c>
      <c r="D107">
        <v>99.6</v>
      </c>
      <c r="E107">
        <f>100-FacilitiesTbl[[#This Row],[% of renter occupied units with complete plumbing]]</f>
        <v>0.40000000000000568</v>
      </c>
      <c r="F107">
        <f>100-FacilitiesTbl[[#This Row],[% of renter occupied units with complete kitchen]]</f>
        <v>0.40000000000000568</v>
      </c>
      <c r="G107">
        <v>13183</v>
      </c>
    </row>
    <row r="108" spans="1:7" x14ac:dyDescent="0.35">
      <c r="A108" t="s">
        <v>485</v>
      </c>
      <c r="B108" t="s">
        <v>114</v>
      </c>
      <c r="C108">
        <v>99.7</v>
      </c>
      <c r="D108">
        <v>99.6</v>
      </c>
      <c r="E108">
        <f>100-FacilitiesTbl[[#This Row],[% of renter occupied units with complete plumbing]]</f>
        <v>0.29999999999999716</v>
      </c>
      <c r="F108">
        <f>100-FacilitiesTbl[[#This Row],[% of renter occupied units with complete kitchen]]</f>
        <v>0.40000000000000568</v>
      </c>
      <c r="G108">
        <v>13153</v>
      </c>
    </row>
    <row r="109" spans="1:7" x14ac:dyDescent="0.35">
      <c r="A109" t="s">
        <v>486</v>
      </c>
      <c r="B109" t="s">
        <v>105</v>
      </c>
      <c r="C109">
        <v>99.8</v>
      </c>
      <c r="D109">
        <v>99.6</v>
      </c>
      <c r="E109">
        <f>100-FacilitiesTbl[[#This Row],[% of renter occupied units with complete plumbing]]</f>
        <v>0.20000000000000284</v>
      </c>
      <c r="F109">
        <f>100-FacilitiesTbl[[#This Row],[% of renter occupied units with complete kitchen]]</f>
        <v>0.40000000000000568</v>
      </c>
      <c r="G109">
        <v>13135</v>
      </c>
    </row>
    <row r="110" spans="1:7" x14ac:dyDescent="0.35">
      <c r="A110" t="s">
        <v>487</v>
      </c>
      <c r="B110" t="s">
        <v>89</v>
      </c>
      <c r="C110">
        <v>100</v>
      </c>
      <c r="D110">
        <v>99.6</v>
      </c>
      <c r="E110">
        <f>100-FacilitiesTbl[[#This Row],[% of renter occupied units with complete plumbing]]</f>
        <v>0</v>
      </c>
      <c r="F110">
        <f>100-FacilitiesTbl[[#This Row],[% of renter occupied units with complete kitchen]]</f>
        <v>0.40000000000000568</v>
      </c>
      <c r="G110">
        <v>13103</v>
      </c>
    </row>
    <row r="111" spans="1:7" x14ac:dyDescent="0.35">
      <c r="A111" t="s">
        <v>488</v>
      </c>
      <c r="B111" t="s">
        <v>113</v>
      </c>
      <c r="C111">
        <v>100</v>
      </c>
      <c r="D111">
        <v>99.6</v>
      </c>
      <c r="E111">
        <f>100-FacilitiesTbl[[#This Row],[% of renter occupied units with complete plumbing]]</f>
        <v>0</v>
      </c>
      <c r="F111">
        <f>100-FacilitiesTbl[[#This Row],[% of renter occupied units with complete kitchen]]</f>
        <v>0.40000000000000568</v>
      </c>
      <c r="G111">
        <v>13151</v>
      </c>
    </row>
    <row r="112" spans="1:7" x14ac:dyDescent="0.35">
      <c r="A112" t="s">
        <v>489</v>
      </c>
      <c r="B112" t="s">
        <v>196</v>
      </c>
      <c r="C112">
        <v>100</v>
      </c>
      <c r="D112">
        <v>99.6</v>
      </c>
      <c r="E112">
        <f>100-FacilitiesTbl[[#This Row],[% of renter occupied units with complete plumbing]]</f>
        <v>0</v>
      </c>
      <c r="F112">
        <f>100-FacilitiesTbl[[#This Row],[% of renter occupied units with complete kitchen]]</f>
        <v>0.40000000000000568</v>
      </c>
      <c r="G112">
        <v>13319</v>
      </c>
    </row>
    <row r="113" spans="1:7" x14ac:dyDescent="0.35">
      <c r="A113" t="s">
        <v>490</v>
      </c>
      <c r="B113" t="s">
        <v>127</v>
      </c>
      <c r="C113">
        <v>99.5</v>
      </c>
      <c r="D113">
        <v>99.7</v>
      </c>
      <c r="E113">
        <f>100-FacilitiesTbl[[#This Row],[% of renter occupied units with complete plumbing]]</f>
        <v>0.5</v>
      </c>
      <c r="F113">
        <f>100-FacilitiesTbl[[#This Row],[% of renter occupied units with complete kitchen]]</f>
        <v>0.29999999999999716</v>
      </c>
      <c r="G113">
        <v>13179</v>
      </c>
    </row>
    <row r="114" spans="1:7" x14ac:dyDescent="0.35">
      <c r="A114" t="s">
        <v>491</v>
      </c>
      <c r="B114" t="s">
        <v>47</v>
      </c>
      <c r="C114">
        <v>99.7</v>
      </c>
      <c r="D114">
        <v>99.7</v>
      </c>
      <c r="E114">
        <f>100-FacilitiesTbl[[#This Row],[% of renter occupied units with complete plumbing]]</f>
        <v>0.29999999999999716</v>
      </c>
      <c r="F114">
        <f>100-FacilitiesTbl[[#This Row],[% of renter occupied units with complete kitchen]]</f>
        <v>0.29999999999999716</v>
      </c>
      <c r="G114">
        <v>13017</v>
      </c>
    </row>
    <row r="115" spans="1:7" x14ac:dyDescent="0.35">
      <c r="A115" t="s">
        <v>492</v>
      </c>
      <c r="B115" t="s">
        <v>142</v>
      </c>
      <c r="C115">
        <v>99.7</v>
      </c>
      <c r="D115">
        <v>99.7</v>
      </c>
      <c r="E115">
        <f>100-FacilitiesTbl[[#This Row],[% of renter occupied units with complete plumbing]]</f>
        <v>0.29999999999999716</v>
      </c>
      <c r="F115">
        <f>100-FacilitiesTbl[[#This Row],[% of renter occupied units with complete kitchen]]</f>
        <v>0.29999999999999716</v>
      </c>
      <c r="G115">
        <v>13211</v>
      </c>
    </row>
    <row r="116" spans="1:7" x14ac:dyDescent="0.35">
      <c r="A116" t="s">
        <v>493</v>
      </c>
      <c r="B116" t="s">
        <v>153</v>
      </c>
      <c r="C116">
        <v>99.7</v>
      </c>
      <c r="D116">
        <v>99.7</v>
      </c>
      <c r="E116">
        <f>100-FacilitiesTbl[[#This Row],[% of renter occupied units with complete plumbing]]</f>
        <v>0.29999999999999716</v>
      </c>
      <c r="F116">
        <f>100-FacilitiesTbl[[#This Row],[% of renter occupied units with complete kitchen]]</f>
        <v>0.29999999999999716</v>
      </c>
      <c r="G116">
        <v>13233</v>
      </c>
    </row>
    <row r="117" spans="1:7" x14ac:dyDescent="0.35">
      <c r="A117" t="s">
        <v>494</v>
      </c>
      <c r="B117" t="s">
        <v>159</v>
      </c>
      <c r="C117">
        <v>99.7</v>
      </c>
      <c r="D117">
        <v>99.7</v>
      </c>
      <c r="E117">
        <f>100-FacilitiesTbl[[#This Row],[% of renter occupied units with complete plumbing]]</f>
        <v>0.29999999999999716</v>
      </c>
      <c r="F117">
        <f>100-FacilitiesTbl[[#This Row],[% of renter occupied units with complete kitchen]]</f>
        <v>0.29999999999999716</v>
      </c>
      <c r="G117">
        <v>13245</v>
      </c>
    </row>
    <row r="118" spans="1:7" x14ac:dyDescent="0.35">
      <c r="A118" t="s">
        <v>495</v>
      </c>
      <c r="B118" t="s">
        <v>192</v>
      </c>
      <c r="C118">
        <v>99.7</v>
      </c>
      <c r="D118">
        <v>99.7</v>
      </c>
      <c r="E118">
        <f>100-FacilitiesTbl[[#This Row],[% of renter occupied units with complete plumbing]]</f>
        <v>0.29999999999999716</v>
      </c>
      <c r="F118">
        <f>100-FacilitiesTbl[[#This Row],[% of renter occupied units with complete kitchen]]</f>
        <v>0.29999999999999716</v>
      </c>
      <c r="G118">
        <v>13311</v>
      </c>
    </row>
    <row r="119" spans="1:7" x14ac:dyDescent="0.35">
      <c r="A119" t="s">
        <v>496</v>
      </c>
      <c r="B119" t="s">
        <v>119</v>
      </c>
      <c r="C119">
        <v>99.8</v>
      </c>
      <c r="D119">
        <v>99.7</v>
      </c>
      <c r="E119">
        <f>100-FacilitiesTbl[[#This Row],[% of renter occupied units with complete plumbing]]</f>
        <v>0.20000000000000284</v>
      </c>
      <c r="F119">
        <f>100-FacilitiesTbl[[#This Row],[% of renter occupied units with complete kitchen]]</f>
        <v>0.29999999999999716</v>
      </c>
      <c r="G119">
        <v>13163</v>
      </c>
    </row>
    <row r="120" spans="1:7" x14ac:dyDescent="0.35">
      <c r="A120" t="s">
        <v>497</v>
      </c>
      <c r="B120" t="s">
        <v>44</v>
      </c>
      <c r="C120">
        <v>100</v>
      </c>
      <c r="D120">
        <v>99.7</v>
      </c>
      <c r="E120">
        <f>100-FacilitiesTbl[[#This Row],[% of renter occupied units with complete plumbing]]</f>
        <v>0</v>
      </c>
      <c r="F120">
        <f>100-FacilitiesTbl[[#This Row],[% of renter occupied units with complete kitchen]]</f>
        <v>0.29999999999999716</v>
      </c>
      <c r="G120">
        <v>13011</v>
      </c>
    </row>
    <row r="121" spans="1:7" x14ac:dyDescent="0.35">
      <c r="A121" t="s">
        <v>498</v>
      </c>
      <c r="B121" t="s">
        <v>143</v>
      </c>
      <c r="C121">
        <v>99.5</v>
      </c>
      <c r="D121">
        <v>99.8</v>
      </c>
      <c r="E121">
        <f>100-FacilitiesTbl[[#This Row],[% of renter occupied units with complete plumbing]]</f>
        <v>0.5</v>
      </c>
      <c r="F121">
        <f>100-FacilitiesTbl[[#This Row],[% of renter occupied units with complete kitchen]]</f>
        <v>0.20000000000000284</v>
      </c>
      <c r="G121">
        <v>13213</v>
      </c>
    </row>
    <row r="122" spans="1:7" x14ac:dyDescent="0.35">
      <c r="A122" t="s">
        <v>499</v>
      </c>
      <c r="B122" t="s">
        <v>112</v>
      </c>
      <c r="C122">
        <v>100</v>
      </c>
      <c r="D122">
        <v>99.8</v>
      </c>
      <c r="E122">
        <f>100-FacilitiesTbl[[#This Row],[% of renter occupied units with complete plumbing]]</f>
        <v>0</v>
      </c>
      <c r="F122">
        <f>100-FacilitiesTbl[[#This Row],[% of renter occupied units with complete kitchen]]</f>
        <v>0.20000000000000284</v>
      </c>
      <c r="G122">
        <v>13149</v>
      </c>
    </row>
    <row r="123" spans="1:7" x14ac:dyDescent="0.35">
      <c r="A123" t="s">
        <v>500</v>
      </c>
      <c r="B123" t="s">
        <v>167</v>
      </c>
      <c r="C123">
        <v>100</v>
      </c>
      <c r="D123">
        <v>99.8</v>
      </c>
      <c r="E123">
        <f>100-FacilitiesTbl[[#This Row],[% of renter occupied units with complete plumbing]]</f>
        <v>0</v>
      </c>
      <c r="F123">
        <f>100-FacilitiesTbl[[#This Row],[% of renter occupied units with complete kitchen]]</f>
        <v>0.20000000000000284</v>
      </c>
      <c r="G123">
        <v>13261</v>
      </c>
    </row>
    <row r="124" spans="1:7" x14ac:dyDescent="0.35">
      <c r="A124" t="s">
        <v>501</v>
      </c>
      <c r="B124" t="s">
        <v>170</v>
      </c>
      <c r="C124">
        <v>99.9</v>
      </c>
      <c r="D124">
        <v>99.9</v>
      </c>
      <c r="E124">
        <f>100-FacilitiesTbl[[#This Row],[% of renter occupied units with complete plumbing]]</f>
        <v>9.9999999999994316E-2</v>
      </c>
      <c r="F124">
        <f>100-FacilitiesTbl[[#This Row],[% of renter occupied units with complete kitchen]]</f>
        <v>9.9999999999994316E-2</v>
      </c>
      <c r="G124">
        <v>13267</v>
      </c>
    </row>
    <row r="125" spans="1:7" x14ac:dyDescent="0.35">
      <c r="A125" t="s">
        <v>502</v>
      </c>
      <c r="B125" t="s">
        <v>169</v>
      </c>
      <c r="C125">
        <v>97.4</v>
      </c>
      <c r="D125">
        <v>100</v>
      </c>
      <c r="E125">
        <f>100-FacilitiesTbl[[#This Row],[% of renter occupied units with complete plumbing]]</f>
        <v>2.5999999999999943</v>
      </c>
      <c r="F125">
        <f>100-FacilitiesTbl[[#This Row],[% of renter occupied units with complete kitchen]]</f>
        <v>0</v>
      </c>
      <c r="G125">
        <v>13265</v>
      </c>
    </row>
    <row r="126" spans="1:7" x14ac:dyDescent="0.35">
      <c r="A126" t="s">
        <v>503</v>
      </c>
      <c r="B126" t="s">
        <v>48</v>
      </c>
      <c r="C126">
        <v>98.2</v>
      </c>
      <c r="D126">
        <v>100</v>
      </c>
      <c r="E126">
        <f>100-FacilitiesTbl[[#This Row],[% of renter occupied units with complete plumbing]]</f>
        <v>1.7999999999999972</v>
      </c>
      <c r="F126">
        <f>100-FacilitiesTbl[[#This Row],[% of renter occupied units with complete kitchen]]</f>
        <v>0</v>
      </c>
      <c r="G126">
        <v>13019</v>
      </c>
    </row>
    <row r="127" spans="1:7" x14ac:dyDescent="0.35">
      <c r="A127" t="s">
        <v>504</v>
      </c>
      <c r="B127" t="s">
        <v>151</v>
      </c>
      <c r="C127">
        <v>98.4</v>
      </c>
      <c r="D127">
        <v>100</v>
      </c>
      <c r="E127">
        <f>100-FacilitiesTbl[[#This Row],[% of renter occupied units with complete plumbing]]</f>
        <v>1.5999999999999943</v>
      </c>
      <c r="F127">
        <f>100-FacilitiesTbl[[#This Row],[% of renter occupied units with complete kitchen]]</f>
        <v>0</v>
      </c>
      <c r="G127">
        <v>13229</v>
      </c>
    </row>
    <row r="128" spans="1:7" x14ac:dyDescent="0.35">
      <c r="A128" t="s">
        <v>505</v>
      </c>
      <c r="B128" t="s">
        <v>117</v>
      </c>
      <c r="C128">
        <v>99.7</v>
      </c>
      <c r="D128">
        <v>100</v>
      </c>
      <c r="E128">
        <f>100-FacilitiesTbl[[#This Row],[% of renter occupied units with complete plumbing]]</f>
        <v>0.29999999999999716</v>
      </c>
      <c r="F128">
        <f>100-FacilitiesTbl[[#This Row],[% of renter occupied units with complete kitchen]]</f>
        <v>0</v>
      </c>
      <c r="G128">
        <v>13159</v>
      </c>
    </row>
    <row r="129" spans="1:7" x14ac:dyDescent="0.35">
      <c r="A129" t="s">
        <v>506</v>
      </c>
      <c r="B129" t="s">
        <v>171</v>
      </c>
      <c r="C129">
        <v>99.8</v>
      </c>
      <c r="D129">
        <v>100</v>
      </c>
      <c r="E129">
        <f>100-FacilitiesTbl[[#This Row],[% of renter occupied units with complete plumbing]]</f>
        <v>0.20000000000000284</v>
      </c>
      <c r="F129">
        <f>100-FacilitiesTbl[[#This Row],[% of renter occupied units with complete kitchen]]</f>
        <v>0</v>
      </c>
      <c r="G129">
        <v>13269</v>
      </c>
    </row>
    <row r="130" spans="1:7" x14ac:dyDescent="0.35">
      <c r="A130" t="s">
        <v>507</v>
      </c>
      <c r="B130" t="s">
        <v>41</v>
      </c>
      <c r="C130">
        <v>100</v>
      </c>
      <c r="D130">
        <v>100</v>
      </c>
      <c r="E130">
        <f>100-FacilitiesTbl[[#This Row],[% of renter occupied units with complete plumbing]]</f>
        <v>0</v>
      </c>
      <c r="F130">
        <f>100-FacilitiesTbl[[#This Row],[% of renter occupied units with complete kitchen]]</f>
        <v>0</v>
      </c>
      <c r="G130">
        <v>13005</v>
      </c>
    </row>
    <row r="131" spans="1:7" x14ac:dyDescent="0.35">
      <c r="A131" t="s">
        <v>508</v>
      </c>
      <c r="B131" t="s">
        <v>42</v>
      </c>
      <c r="C131">
        <v>100</v>
      </c>
      <c r="D131">
        <v>100</v>
      </c>
      <c r="E131">
        <f>100-FacilitiesTbl[[#This Row],[% of renter occupied units with complete plumbing]]</f>
        <v>0</v>
      </c>
      <c r="F131">
        <f>100-FacilitiesTbl[[#This Row],[% of renter occupied units with complete kitchen]]</f>
        <v>0</v>
      </c>
      <c r="G131">
        <v>13007</v>
      </c>
    </row>
    <row r="132" spans="1:7" x14ac:dyDescent="0.35">
      <c r="A132" t="s">
        <v>509</v>
      </c>
      <c r="B132" t="s">
        <v>53</v>
      </c>
      <c r="C132">
        <v>100</v>
      </c>
      <c r="D132">
        <v>100</v>
      </c>
      <c r="E132">
        <f>100-FacilitiesTbl[[#This Row],[% of renter occupied units with complete plumbing]]</f>
        <v>0</v>
      </c>
      <c r="F132">
        <f>100-FacilitiesTbl[[#This Row],[% of renter occupied units with complete kitchen]]</f>
        <v>0</v>
      </c>
      <c r="G132">
        <v>13029</v>
      </c>
    </row>
    <row r="133" spans="1:7" x14ac:dyDescent="0.35">
      <c r="A133" t="s">
        <v>510</v>
      </c>
      <c r="B133" t="s">
        <v>56</v>
      </c>
      <c r="C133">
        <v>100</v>
      </c>
      <c r="D133">
        <v>100</v>
      </c>
      <c r="E133">
        <f>100-FacilitiesTbl[[#This Row],[% of renter occupied units with complete plumbing]]</f>
        <v>0</v>
      </c>
      <c r="F133">
        <f>100-FacilitiesTbl[[#This Row],[% of renter occupied units with complete kitchen]]</f>
        <v>0</v>
      </c>
      <c r="G133">
        <v>13035</v>
      </c>
    </row>
    <row r="134" spans="1:7" x14ac:dyDescent="0.35">
      <c r="A134" t="s">
        <v>511</v>
      </c>
      <c r="B134" t="s">
        <v>59</v>
      </c>
      <c r="C134">
        <v>100</v>
      </c>
      <c r="D134">
        <v>100</v>
      </c>
      <c r="E134">
        <f>100-FacilitiesTbl[[#This Row],[% of renter occupied units with complete plumbing]]</f>
        <v>0</v>
      </c>
      <c r="F134">
        <f>100-FacilitiesTbl[[#This Row],[% of renter occupied units with complete kitchen]]</f>
        <v>0</v>
      </c>
      <c r="G134">
        <v>13043</v>
      </c>
    </row>
    <row r="135" spans="1:7" x14ac:dyDescent="0.35">
      <c r="A135" t="s">
        <v>512</v>
      </c>
      <c r="B135" t="s">
        <v>62</v>
      </c>
      <c r="C135">
        <v>100</v>
      </c>
      <c r="D135">
        <v>100</v>
      </c>
      <c r="E135">
        <f>100-FacilitiesTbl[[#This Row],[% of renter occupied units with complete plumbing]]</f>
        <v>0</v>
      </c>
      <c r="F135">
        <f>100-FacilitiesTbl[[#This Row],[% of renter occupied units with complete kitchen]]</f>
        <v>0</v>
      </c>
      <c r="G135">
        <v>13049</v>
      </c>
    </row>
    <row r="136" spans="1:7" x14ac:dyDescent="0.35">
      <c r="A136" t="s">
        <v>513</v>
      </c>
      <c r="B136" t="s">
        <v>77</v>
      </c>
      <c r="C136">
        <v>100</v>
      </c>
      <c r="D136">
        <v>100</v>
      </c>
      <c r="E136">
        <f>100-FacilitiesTbl[[#This Row],[% of renter occupied units with complete plumbing]]</f>
        <v>0</v>
      </c>
      <c r="F136">
        <f>100-FacilitiesTbl[[#This Row],[% of renter occupied units with complete kitchen]]</f>
        <v>0</v>
      </c>
      <c r="G136">
        <v>13079</v>
      </c>
    </row>
    <row r="137" spans="1:7" x14ac:dyDescent="0.35">
      <c r="A137" t="s">
        <v>514</v>
      </c>
      <c r="B137" t="s">
        <v>79</v>
      </c>
      <c r="C137">
        <v>100</v>
      </c>
      <c r="D137">
        <v>100</v>
      </c>
      <c r="E137">
        <f>100-FacilitiesTbl[[#This Row],[% of renter occupied units with complete plumbing]]</f>
        <v>0</v>
      </c>
      <c r="F137">
        <f>100-FacilitiesTbl[[#This Row],[% of renter occupied units with complete kitchen]]</f>
        <v>0</v>
      </c>
      <c r="G137">
        <v>13083</v>
      </c>
    </row>
    <row r="138" spans="1:7" x14ac:dyDescent="0.35">
      <c r="A138" t="s">
        <v>515</v>
      </c>
      <c r="B138" t="s">
        <v>83</v>
      </c>
      <c r="C138">
        <v>100</v>
      </c>
      <c r="D138">
        <v>100</v>
      </c>
      <c r="E138">
        <f>100-FacilitiesTbl[[#This Row],[% of renter occupied units with complete plumbing]]</f>
        <v>0</v>
      </c>
      <c r="F138">
        <f>100-FacilitiesTbl[[#This Row],[% of renter occupied units with complete kitchen]]</f>
        <v>0</v>
      </c>
      <c r="G138">
        <v>13091</v>
      </c>
    </row>
    <row r="139" spans="1:7" x14ac:dyDescent="0.35">
      <c r="A139" t="s">
        <v>516</v>
      </c>
      <c r="B139" t="s">
        <v>84</v>
      </c>
      <c r="C139">
        <v>100</v>
      </c>
      <c r="D139">
        <v>100</v>
      </c>
      <c r="E139">
        <f>100-FacilitiesTbl[[#This Row],[% of renter occupied units with complete plumbing]]</f>
        <v>0</v>
      </c>
      <c r="F139">
        <f>100-FacilitiesTbl[[#This Row],[% of renter occupied units with complete kitchen]]</f>
        <v>0</v>
      </c>
      <c r="G139">
        <v>13093</v>
      </c>
    </row>
    <row r="140" spans="1:7" x14ac:dyDescent="0.35">
      <c r="A140" t="s">
        <v>517</v>
      </c>
      <c r="B140" t="s">
        <v>88</v>
      </c>
      <c r="C140">
        <v>100</v>
      </c>
      <c r="D140">
        <v>100</v>
      </c>
      <c r="E140">
        <f>100-FacilitiesTbl[[#This Row],[% of renter occupied units with complete plumbing]]</f>
        <v>0</v>
      </c>
      <c r="F140">
        <f>100-FacilitiesTbl[[#This Row],[% of renter occupied units with complete kitchen]]</f>
        <v>0</v>
      </c>
      <c r="G140">
        <v>13101</v>
      </c>
    </row>
    <row r="141" spans="1:7" x14ac:dyDescent="0.35">
      <c r="A141" t="s">
        <v>518</v>
      </c>
      <c r="B141" t="s">
        <v>93</v>
      </c>
      <c r="C141">
        <v>100</v>
      </c>
      <c r="D141">
        <v>100</v>
      </c>
      <c r="E141">
        <f>100-FacilitiesTbl[[#This Row],[% of renter occupied units with complete plumbing]]</f>
        <v>0</v>
      </c>
      <c r="F141">
        <f>100-FacilitiesTbl[[#This Row],[% of renter occupied units with complete kitchen]]</f>
        <v>0</v>
      </c>
      <c r="G141">
        <v>13111</v>
      </c>
    </row>
    <row r="142" spans="1:7" x14ac:dyDescent="0.35">
      <c r="A142" t="s">
        <v>519</v>
      </c>
      <c r="B142" t="s">
        <v>100</v>
      </c>
      <c r="C142">
        <v>100</v>
      </c>
      <c r="D142">
        <v>100</v>
      </c>
      <c r="E142">
        <f>100-FacilitiesTbl[[#This Row],[% of renter occupied units with complete plumbing]]</f>
        <v>0</v>
      </c>
      <c r="F142">
        <f>100-FacilitiesTbl[[#This Row],[% of renter occupied units with complete kitchen]]</f>
        <v>0</v>
      </c>
      <c r="G142">
        <v>13125</v>
      </c>
    </row>
    <row r="143" spans="1:7" x14ac:dyDescent="0.35">
      <c r="A143" t="s">
        <v>520</v>
      </c>
      <c r="B143" t="s">
        <v>122</v>
      </c>
      <c r="C143">
        <v>100</v>
      </c>
      <c r="D143">
        <v>100</v>
      </c>
      <c r="E143">
        <f>100-FacilitiesTbl[[#This Row],[% of renter occupied units with complete plumbing]]</f>
        <v>0</v>
      </c>
      <c r="F143">
        <f>100-FacilitiesTbl[[#This Row],[% of renter occupied units with complete kitchen]]</f>
        <v>0</v>
      </c>
      <c r="G143">
        <v>13169</v>
      </c>
    </row>
    <row r="144" spans="1:7" x14ac:dyDescent="0.35">
      <c r="A144" t="s">
        <v>521</v>
      </c>
      <c r="B144" t="s">
        <v>126</v>
      </c>
      <c r="C144">
        <v>100</v>
      </c>
      <c r="D144">
        <v>100</v>
      </c>
      <c r="E144">
        <f>100-FacilitiesTbl[[#This Row],[% of renter occupied units with complete plumbing]]</f>
        <v>0</v>
      </c>
      <c r="F144">
        <f>100-FacilitiesTbl[[#This Row],[% of renter occupied units with complete kitchen]]</f>
        <v>0</v>
      </c>
      <c r="G144">
        <v>13177</v>
      </c>
    </row>
    <row r="145" spans="1:7" x14ac:dyDescent="0.35">
      <c r="A145" t="s">
        <v>522</v>
      </c>
      <c r="B145" t="s">
        <v>128</v>
      </c>
      <c r="C145">
        <v>100</v>
      </c>
      <c r="D145">
        <v>100</v>
      </c>
      <c r="E145">
        <f>100-FacilitiesTbl[[#This Row],[% of renter occupied units with complete plumbing]]</f>
        <v>0</v>
      </c>
      <c r="F145">
        <f>100-FacilitiesTbl[[#This Row],[% of renter occupied units with complete kitchen]]</f>
        <v>0</v>
      </c>
      <c r="G145">
        <v>13181</v>
      </c>
    </row>
    <row r="146" spans="1:7" x14ac:dyDescent="0.35">
      <c r="A146" t="s">
        <v>523</v>
      </c>
      <c r="B146" t="s">
        <v>135</v>
      </c>
      <c r="C146">
        <v>100</v>
      </c>
      <c r="D146">
        <v>100</v>
      </c>
      <c r="E146">
        <f>100-FacilitiesTbl[[#This Row],[% of renter occupied units with complete plumbing]]</f>
        <v>0</v>
      </c>
      <c r="F146">
        <f>100-FacilitiesTbl[[#This Row],[% of renter occupied units with complete kitchen]]</f>
        <v>0</v>
      </c>
      <c r="G146">
        <v>13189</v>
      </c>
    </row>
    <row r="147" spans="1:7" x14ac:dyDescent="0.35">
      <c r="A147" t="s">
        <v>524</v>
      </c>
      <c r="B147" t="s">
        <v>138</v>
      </c>
      <c r="C147">
        <v>100</v>
      </c>
      <c r="D147">
        <v>100</v>
      </c>
      <c r="E147">
        <f>100-FacilitiesTbl[[#This Row],[% of renter occupied units with complete plumbing]]</f>
        <v>0</v>
      </c>
      <c r="F147">
        <f>100-FacilitiesTbl[[#This Row],[% of renter occupied units with complete kitchen]]</f>
        <v>0</v>
      </c>
      <c r="G147">
        <v>13201</v>
      </c>
    </row>
    <row r="148" spans="1:7" x14ac:dyDescent="0.35">
      <c r="A148" t="s">
        <v>525</v>
      </c>
      <c r="B148" t="s">
        <v>147</v>
      </c>
      <c r="C148">
        <v>100</v>
      </c>
      <c r="D148">
        <v>100</v>
      </c>
      <c r="E148">
        <f>100-FacilitiesTbl[[#This Row],[% of renter occupied units with complete plumbing]]</f>
        <v>0</v>
      </c>
      <c r="F148">
        <f>100-FacilitiesTbl[[#This Row],[% of renter occupied units with complete kitchen]]</f>
        <v>0</v>
      </c>
      <c r="G148">
        <v>13221</v>
      </c>
    </row>
    <row r="149" spans="1:7" x14ac:dyDescent="0.35">
      <c r="A149" t="s">
        <v>526</v>
      </c>
      <c r="B149" t="s">
        <v>149</v>
      </c>
      <c r="C149">
        <v>100</v>
      </c>
      <c r="D149">
        <v>100</v>
      </c>
      <c r="E149">
        <f>100-FacilitiesTbl[[#This Row],[% of renter occupied units with complete plumbing]]</f>
        <v>0</v>
      </c>
      <c r="F149">
        <f>100-FacilitiesTbl[[#This Row],[% of renter occupied units with complete kitchen]]</f>
        <v>0</v>
      </c>
      <c r="G149">
        <v>13225</v>
      </c>
    </row>
    <row r="150" spans="1:7" x14ac:dyDescent="0.35">
      <c r="A150" t="s">
        <v>527</v>
      </c>
      <c r="B150" t="s">
        <v>155</v>
      </c>
      <c r="C150">
        <v>100</v>
      </c>
      <c r="D150">
        <v>100</v>
      </c>
      <c r="E150">
        <f>100-FacilitiesTbl[[#This Row],[% of renter occupied units with complete plumbing]]</f>
        <v>0</v>
      </c>
      <c r="F150">
        <f>100-FacilitiesTbl[[#This Row],[% of renter occupied units with complete kitchen]]</f>
        <v>0</v>
      </c>
      <c r="G150">
        <v>13237</v>
      </c>
    </row>
    <row r="151" spans="1:7" x14ac:dyDescent="0.35">
      <c r="A151" t="s">
        <v>528</v>
      </c>
      <c r="B151" t="s">
        <v>158</v>
      </c>
      <c r="C151">
        <v>100</v>
      </c>
      <c r="D151">
        <v>100</v>
      </c>
      <c r="E151">
        <f>100-FacilitiesTbl[[#This Row],[% of renter occupied units with complete plumbing]]</f>
        <v>0</v>
      </c>
      <c r="F151">
        <f>100-FacilitiesTbl[[#This Row],[% of renter occupied units with complete kitchen]]</f>
        <v>0</v>
      </c>
      <c r="G151">
        <v>13243</v>
      </c>
    </row>
    <row r="152" spans="1:7" x14ac:dyDescent="0.35">
      <c r="A152" t="s">
        <v>529</v>
      </c>
      <c r="B152" t="s">
        <v>161</v>
      </c>
      <c r="C152">
        <v>100</v>
      </c>
      <c r="D152">
        <v>100</v>
      </c>
      <c r="E152">
        <f>100-FacilitiesTbl[[#This Row],[% of renter occupied units with complete plumbing]]</f>
        <v>0</v>
      </c>
      <c r="F152">
        <f>100-FacilitiesTbl[[#This Row],[% of renter occupied units with complete kitchen]]</f>
        <v>0</v>
      </c>
      <c r="G152">
        <v>13249</v>
      </c>
    </row>
    <row r="153" spans="1:7" x14ac:dyDescent="0.35">
      <c r="A153" t="s">
        <v>530</v>
      </c>
      <c r="B153" t="s">
        <v>163</v>
      </c>
      <c r="C153">
        <v>100</v>
      </c>
      <c r="D153">
        <v>100</v>
      </c>
      <c r="E153">
        <f>100-FacilitiesTbl[[#This Row],[% of renter occupied units with complete plumbing]]</f>
        <v>0</v>
      </c>
      <c r="F153">
        <f>100-FacilitiesTbl[[#This Row],[% of renter occupied units with complete kitchen]]</f>
        <v>0</v>
      </c>
      <c r="G153">
        <v>13253</v>
      </c>
    </row>
    <row r="154" spans="1:7" x14ac:dyDescent="0.35">
      <c r="A154" t="s">
        <v>531</v>
      </c>
      <c r="B154" t="s">
        <v>166</v>
      </c>
      <c r="C154">
        <v>100</v>
      </c>
      <c r="D154">
        <v>100</v>
      </c>
      <c r="E154">
        <f>100-FacilitiesTbl[[#This Row],[% of renter occupied units with complete plumbing]]</f>
        <v>0</v>
      </c>
      <c r="F154">
        <f>100-FacilitiesTbl[[#This Row],[% of renter occupied units with complete kitchen]]</f>
        <v>0</v>
      </c>
      <c r="G154">
        <v>13259</v>
      </c>
    </row>
    <row r="155" spans="1:7" x14ac:dyDescent="0.35">
      <c r="A155" t="s">
        <v>532</v>
      </c>
      <c r="B155" t="s">
        <v>168</v>
      </c>
      <c r="C155">
        <v>100</v>
      </c>
      <c r="D155">
        <v>100</v>
      </c>
      <c r="E155">
        <f>100-FacilitiesTbl[[#This Row],[% of renter occupied units with complete plumbing]]</f>
        <v>0</v>
      </c>
      <c r="F155">
        <f>100-FacilitiesTbl[[#This Row],[% of renter occupied units with complete kitchen]]</f>
        <v>0</v>
      </c>
      <c r="G155">
        <v>13263</v>
      </c>
    </row>
    <row r="156" spans="1:7" x14ac:dyDescent="0.35">
      <c r="A156" t="s">
        <v>533</v>
      </c>
      <c r="B156" t="s">
        <v>180</v>
      </c>
      <c r="C156">
        <v>100</v>
      </c>
      <c r="D156">
        <v>100</v>
      </c>
      <c r="E156">
        <f>100-FacilitiesTbl[[#This Row],[% of renter occupied units with complete plumbing]]</f>
        <v>0</v>
      </c>
      <c r="F156">
        <f>100-FacilitiesTbl[[#This Row],[% of renter occupied units with complete kitchen]]</f>
        <v>0</v>
      </c>
      <c r="G156">
        <v>13287</v>
      </c>
    </row>
    <row r="157" spans="1:7" x14ac:dyDescent="0.35">
      <c r="A157" t="s">
        <v>534</v>
      </c>
      <c r="B157" t="s">
        <v>189</v>
      </c>
      <c r="C157">
        <v>100</v>
      </c>
      <c r="D157">
        <v>100</v>
      </c>
      <c r="E157">
        <f>100-FacilitiesTbl[[#This Row],[% of renter occupied units with complete plumbing]]</f>
        <v>0</v>
      </c>
      <c r="F157">
        <f>100-FacilitiesTbl[[#This Row],[% of renter occupied units with complete kitchen]]</f>
        <v>0</v>
      </c>
      <c r="G157">
        <v>13305</v>
      </c>
    </row>
    <row r="158" spans="1:7" x14ac:dyDescent="0.35">
      <c r="A158" t="s">
        <v>535</v>
      </c>
      <c r="B158" t="s">
        <v>190</v>
      </c>
      <c r="C158">
        <v>100</v>
      </c>
      <c r="D158">
        <v>100</v>
      </c>
      <c r="E158">
        <f>100-FacilitiesTbl[[#This Row],[% of renter occupied units with complete plumbing]]</f>
        <v>0</v>
      </c>
      <c r="F158">
        <f>100-FacilitiesTbl[[#This Row],[% of renter occupied units with complete kitchen]]</f>
        <v>0</v>
      </c>
      <c r="G158">
        <v>13307</v>
      </c>
    </row>
    <row r="159" spans="1:7" x14ac:dyDescent="0.35">
      <c r="A159" t="s">
        <v>536</v>
      </c>
      <c r="B159" t="s">
        <v>191</v>
      </c>
      <c r="C159">
        <v>100</v>
      </c>
      <c r="D159">
        <v>100</v>
      </c>
      <c r="E159">
        <f>100-FacilitiesTbl[[#This Row],[% of renter occupied units with complete plumbing]]</f>
        <v>0</v>
      </c>
      <c r="F159">
        <f>100-FacilitiesTbl[[#This Row],[% of renter occupied units with complete kitchen]]</f>
        <v>0</v>
      </c>
      <c r="G159">
        <v>13309</v>
      </c>
    </row>
    <row r="160" spans="1:7" x14ac:dyDescent="0.35">
      <c r="A160" t="s">
        <v>537</v>
      </c>
      <c r="B160" t="s">
        <v>195</v>
      </c>
      <c r="C160">
        <v>100</v>
      </c>
      <c r="D160">
        <v>100</v>
      </c>
      <c r="E160">
        <f>100-FacilitiesTbl[[#This Row],[% of renter occupied units with complete plumbing]]</f>
        <v>0</v>
      </c>
      <c r="F160">
        <f>100-FacilitiesTbl[[#This Row],[% of renter occupied units with complete kitchen]]</f>
        <v>0</v>
      </c>
      <c r="G160">
        <v>13317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753A-6630-4D1E-951D-15102A5801BF}">
  <dimension ref="A1:L160"/>
  <sheetViews>
    <sheetView workbookViewId="0">
      <selection activeCell="J28" sqref="J2:J28"/>
    </sheetView>
  </sheetViews>
  <sheetFormatPr defaultRowHeight="14.5" x14ac:dyDescent="0.35"/>
  <cols>
    <col min="1" max="1" width="9.26953125" customWidth="1"/>
    <col min="2" max="2" width="28.453125" bestFit="1" customWidth="1"/>
    <col min="3" max="8" width="13.54296875" hidden="1" customWidth="1"/>
    <col min="9" max="9" width="28.1796875" bestFit="1" customWidth="1"/>
    <col min="10" max="10" width="20.1796875" bestFit="1" customWidth="1"/>
    <col min="11" max="11" width="19.54296875" bestFit="1" customWidth="1"/>
  </cols>
  <sheetData>
    <row r="1" spans="1:12" x14ac:dyDescent="0.35">
      <c r="A1" t="s">
        <v>33</v>
      </c>
      <c r="B1" t="s">
        <v>373</v>
      </c>
      <c r="C1" t="s">
        <v>538</v>
      </c>
      <c r="D1" t="s">
        <v>539</v>
      </c>
      <c r="E1" t="s">
        <v>540</v>
      </c>
      <c r="F1" t="s">
        <v>541</v>
      </c>
      <c r="G1" t="s">
        <v>542</v>
      </c>
      <c r="H1" t="s">
        <v>543</v>
      </c>
      <c r="I1" t="s">
        <v>544</v>
      </c>
      <c r="J1" t="s">
        <v>545</v>
      </c>
      <c r="K1" t="s">
        <v>546</v>
      </c>
      <c r="L1" t="s">
        <v>378</v>
      </c>
    </row>
    <row r="2" spans="1:12" x14ac:dyDescent="0.35">
      <c r="A2" t="s">
        <v>388</v>
      </c>
      <c r="B2" t="s">
        <v>81</v>
      </c>
      <c r="C2">
        <v>3910</v>
      </c>
      <c r="D2">
        <v>2030</v>
      </c>
      <c r="E2">
        <v>1295</v>
      </c>
      <c r="F2">
        <v>127</v>
      </c>
      <c r="G2">
        <v>227</v>
      </c>
      <c r="H2">
        <v>231</v>
      </c>
      <c r="I2">
        <f>SUM(OvercrowdTbl[[#This Row],[1.01-1.50 occupants per room]:[&gt;=2.01 occupants per room]])/OvercrowdTbl[[#This Row],[Total Renter Occupied]]</f>
        <v>0.14961636828644501</v>
      </c>
      <c r="J2">
        <f>SUM(OvercrowdTbl[[#This Row],[1.51-2 occupants per room]:[&gt;=2.01 occupants per room]])/OvercrowdTbl[[#This Row],[Total Renter Occupied]]</f>
        <v>0.11713554987212277</v>
      </c>
      <c r="K2">
        <f>OvercrowdTbl[[#This Row],[&gt;=2.01 occupants per room]]/OvercrowdTbl[[#This Row],[Total Renter Occupied]]</f>
        <v>5.9079283887468033E-2</v>
      </c>
      <c r="L2">
        <v>13087</v>
      </c>
    </row>
    <row r="3" spans="1:12" x14ac:dyDescent="0.35">
      <c r="A3" t="s">
        <v>530</v>
      </c>
      <c r="B3" t="s">
        <v>163</v>
      </c>
      <c r="C3">
        <v>974</v>
      </c>
      <c r="D3">
        <v>540</v>
      </c>
      <c r="E3">
        <v>318</v>
      </c>
      <c r="F3">
        <v>7</v>
      </c>
      <c r="G3">
        <v>109</v>
      </c>
      <c r="H3">
        <v>0</v>
      </c>
      <c r="I3">
        <f>SUM(OvercrowdTbl[[#This Row],[1.01-1.50 occupants per room]:[&gt;=2.01 occupants per room]])/OvercrowdTbl[[#This Row],[Total Renter Occupied]]</f>
        <v>0.11909650924024641</v>
      </c>
      <c r="J3">
        <f>SUM(OvercrowdTbl[[#This Row],[1.51-2 occupants per room]:[&gt;=2.01 occupants per room]])/OvercrowdTbl[[#This Row],[Total Renter Occupied]]</f>
        <v>0.11190965092402463</v>
      </c>
      <c r="K3">
        <f>OvercrowdTbl[[#This Row],[&gt;=2.01 occupants per room]]/OvercrowdTbl[[#This Row],[Total Renter Occupied]]</f>
        <v>0</v>
      </c>
      <c r="L3">
        <v>13253</v>
      </c>
    </row>
    <row r="4" spans="1:12" x14ac:dyDescent="0.35">
      <c r="A4" t="s">
        <v>440</v>
      </c>
      <c r="B4" t="s">
        <v>154</v>
      </c>
      <c r="C4">
        <v>975</v>
      </c>
      <c r="D4">
        <v>524</v>
      </c>
      <c r="E4">
        <v>335</v>
      </c>
      <c r="F4">
        <v>42</v>
      </c>
      <c r="G4">
        <v>74</v>
      </c>
      <c r="H4">
        <v>0</v>
      </c>
      <c r="I4">
        <f>SUM(OvercrowdTbl[[#This Row],[1.01-1.50 occupants per room]:[&gt;=2.01 occupants per room]])/OvercrowdTbl[[#This Row],[Total Renter Occupied]]</f>
        <v>0.11897435897435897</v>
      </c>
      <c r="J4">
        <f>SUM(OvercrowdTbl[[#This Row],[1.51-2 occupants per room]:[&gt;=2.01 occupants per room]])/OvercrowdTbl[[#This Row],[Total Renter Occupied]]</f>
        <v>7.5897435897435903E-2</v>
      </c>
      <c r="K4">
        <f>OvercrowdTbl[[#This Row],[&gt;=2.01 occupants per room]]/OvercrowdTbl[[#This Row],[Total Renter Occupied]]</f>
        <v>0</v>
      </c>
      <c r="L4">
        <v>13235</v>
      </c>
    </row>
    <row r="5" spans="1:12" x14ac:dyDescent="0.35">
      <c r="A5" t="s">
        <v>414</v>
      </c>
      <c r="B5" t="s">
        <v>87</v>
      </c>
      <c r="C5">
        <v>1259</v>
      </c>
      <c r="D5">
        <v>676</v>
      </c>
      <c r="E5">
        <v>469</v>
      </c>
      <c r="F5">
        <v>20</v>
      </c>
      <c r="G5">
        <v>85</v>
      </c>
      <c r="H5">
        <v>9</v>
      </c>
      <c r="I5">
        <f>SUM(OvercrowdTbl[[#This Row],[1.01-1.50 occupants per room]:[&gt;=2.01 occupants per room]])/OvercrowdTbl[[#This Row],[Total Renter Occupied]]</f>
        <v>9.0548054011119941E-2</v>
      </c>
      <c r="J5">
        <f>SUM(OvercrowdTbl[[#This Row],[1.51-2 occupants per room]:[&gt;=2.01 occupants per room]])/OvercrowdTbl[[#This Row],[Total Renter Occupied]]</f>
        <v>7.4662430500397142E-2</v>
      </c>
      <c r="K5">
        <f>OvercrowdTbl[[#This Row],[&gt;=2.01 occupants per room]]/OvercrowdTbl[[#This Row],[Total Renter Occupied]]</f>
        <v>7.1485305798252583E-3</v>
      </c>
      <c r="L5">
        <v>13099</v>
      </c>
    </row>
    <row r="6" spans="1:12" x14ac:dyDescent="0.35">
      <c r="A6" t="s">
        <v>532</v>
      </c>
      <c r="B6" t="s">
        <v>168</v>
      </c>
      <c r="C6">
        <v>503</v>
      </c>
      <c r="D6">
        <v>403</v>
      </c>
      <c r="E6">
        <v>62</v>
      </c>
      <c r="F6">
        <v>4</v>
      </c>
      <c r="G6">
        <v>34</v>
      </c>
      <c r="H6">
        <v>0</v>
      </c>
      <c r="I6">
        <f>SUM(OvercrowdTbl[[#This Row],[1.01-1.50 occupants per room]:[&gt;=2.01 occupants per room]])/OvercrowdTbl[[#This Row],[Total Renter Occupied]]</f>
        <v>7.5546719681908542E-2</v>
      </c>
      <c r="J6">
        <f>SUM(OvercrowdTbl[[#This Row],[1.51-2 occupants per room]:[&gt;=2.01 occupants per room]])/OvercrowdTbl[[#This Row],[Total Renter Occupied]]</f>
        <v>6.7594433399602388E-2</v>
      </c>
      <c r="K6">
        <f>OvercrowdTbl[[#This Row],[&gt;=2.01 occupants per room]]/OvercrowdTbl[[#This Row],[Total Renter Occupied]]</f>
        <v>0</v>
      </c>
      <c r="L6">
        <v>13263</v>
      </c>
    </row>
    <row r="7" spans="1:12" x14ac:dyDescent="0.35">
      <c r="A7" t="s">
        <v>442</v>
      </c>
      <c r="B7" t="s">
        <v>172</v>
      </c>
      <c r="C7">
        <v>915</v>
      </c>
      <c r="D7">
        <v>570</v>
      </c>
      <c r="E7">
        <v>252</v>
      </c>
      <c r="F7">
        <v>38</v>
      </c>
      <c r="G7">
        <v>55</v>
      </c>
      <c r="H7">
        <v>0</v>
      </c>
      <c r="I7">
        <f>SUM(OvercrowdTbl[[#This Row],[1.01-1.50 occupants per room]:[&gt;=2.01 occupants per room]])/OvercrowdTbl[[#This Row],[Total Renter Occupied]]</f>
        <v>0.10163934426229508</v>
      </c>
      <c r="J7">
        <f>SUM(OvercrowdTbl[[#This Row],[1.51-2 occupants per room]:[&gt;=2.01 occupants per room]])/OvercrowdTbl[[#This Row],[Total Renter Occupied]]</f>
        <v>6.0109289617486336E-2</v>
      </c>
      <c r="K7">
        <f>OvercrowdTbl[[#This Row],[&gt;=2.01 occupants per room]]/OvercrowdTbl[[#This Row],[Total Renter Occupied]]</f>
        <v>0</v>
      </c>
      <c r="L7">
        <v>13271</v>
      </c>
    </row>
    <row r="8" spans="1:12" x14ac:dyDescent="0.35">
      <c r="A8" t="s">
        <v>519</v>
      </c>
      <c r="B8" t="s">
        <v>100</v>
      </c>
      <c r="C8">
        <v>295</v>
      </c>
      <c r="D8">
        <v>204</v>
      </c>
      <c r="E8">
        <v>32</v>
      </c>
      <c r="F8">
        <v>42</v>
      </c>
      <c r="G8">
        <v>17</v>
      </c>
      <c r="H8">
        <v>0</v>
      </c>
      <c r="I8">
        <f>SUM(OvercrowdTbl[[#This Row],[1.01-1.50 occupants per room]:[&gt;=2.01 occupants per room]])/OvercrowdTbl[[#This Row],[Total Renter Occupied]]</f>
        <v>0.2</v>
      </c>
      <c r="J8">
        <f>SUM(OvercrowdTbl[[#This Row],[1.51-2 occupants per room]:[&gt;=2.01 occupants per room]])/OvercrowdTbl[[#This Row],[Total Renter Occupied]]</f>
        <v>5.7627118644067797E-2</v>
      </c>
      <c r="K8">
        <f>OvercrowdTbl[[#This Row],[&gt;=2.01 occupants per room]]/OvercrowdTbl[[#This Row],[Total Renter Occupied]]</f>
        <v>0</v>
      </c>
      <c r="L8">
        <v>13125</v>
      </c>
    </row>
    <row r="9" spans="1:12" x14ac:dyDescent="0.35">
      <c r="A9" t="s">
        <v>445</v>
      </c>
      <c r="B9" t="s">
        <v>99</v>
      </c>
      <c r="C9">
        <v>3184</v>
      </c>
      <c r="D9">
        <v>2042</v>
      </c>
      <c r="E9">
        <v>888</v>
      </c>
      <c r="F9">
        <v>85</v>
      </c>
      <c r="G9">
        <v>137</v>
      </c>
      <c r="H9">
        <v>32</v>
      </c>
      <c r="I9">
        <f>SUM(OvercrowdTbl[[#This Row],[1.01-1.50 occupants per room]:[&gt;=2.01 occupants per room]])/OvercrowdTbl[[#This Row],[Total Renter Occupied]]</f>
        <v>7.9773869346733667E-2</v>
      </c>
      <c r="J9">
        <f>SUM(OvercrowdTbl[[#This Row],[1.51-2 occupants per room]:[&gt;=2.01 occupants per room]])/OvercrowdTbl[[#This Row],[Total Renter Occupied]]</f>
        <v>5.3077889447236182E-2</v>
      </c>
      <c r="K9">
        <f>OvercrowdTbl[[#This Row],[&gt;=2.01 occupants per room]]/OvercrowdTbl[[#This Row],[Total Renter Occupied]]</f>
        <v>1.0050251256281407E-2</v>
      </c>
      <c r="L9">
        <v>13123</v>
      </c>
    </row>
    <row r="10" spans="1:12" x14ac:dyDescent="0.35">
      <c r="A10" t="s">
        <v>508</v>
      </c>
      <c r="B10" t="s">
        <v>42</v>
      </c>
      <c r="C10">
        <v>405</v>
      </c>
      <c r="D10">
        <v>314</v>
      </c>
      <c r="E10">
        <v>65</v>
      </c>
      <c r="F10">
        <v>7</v>
      </c>
      <c r="G10">
        <v>19</v>
      </c>
      <c r="H10">
        <v>0</v>
      </c>
      <c r="I10">
        <f>SUM(OvercrowdTbl[[#This Row],[1.01-1.50 occupants per room]:[&gt;=2.01 occupants per room]])/OvercrowdTbl[[#This Row],[Total Renter Occupied]]</f>
        <v>6.4197530864197536E-2</v>
      </c>
      <c r="J10">
        <f>SUM(OvercrowdTbl[[#This Row],[1.51-2 occupants per room]:[&gt;=2.01 occupants per room]])/OvercrowdTbl[[#This Row],[Total Renter Occupied]]</f>
        <v>4.6913580246913583E-2</v>
      </c>
      <c r="K10">
        <f>OvercrowdTbl[[#This Row],[&gt;=2.01 occupants per room]]/OvercrowdTbl[[#This Row],[Total Renter Occupied]]</f>
        <v>0</v>
      </c>
      <c r="L10">
        <v>13007</v>
      </c>
    </row>
    <row r="11" spans="1:12" x14ac:dyDescent="0.35">
      <c r="A11" t="s">
        <v>419</v>
      </c>
      <c r="B11" t="s">
        <v>102</v>
      </c>
      <c r="C11">
        <v>6380</v>
      </c>
      <c r="D11">
        <v>3258</v>
      </c>
      <c r="E11">
        <v>2577</v>
      </c>
      <c r="F11">
        <v>262</v>
      </c>
      <c r="G11">
        <v>145</v>
      </c>
      <c r="H11">
        <v>138</v>
      </c>
      <c r="I11">
        <f>SUM(OvercrowdTbl[[#This Row],[1.01-1.50 occupants per room]:[&gt;=2.01 occupants per room]])/OvercrowdTbl[[#This Row],[Total Renter Occupied]]</f>
        <v>8.5423197492163011E-2</v>
      </c>
      <c r="J11">
        <f>SUM(OvercrowdTbl[[#This Row],[1.51-2 occupants per room]:[&gt;=2.01 occupants per room]])/OvercrowdTbl[[#This Row],[Total Renter Occupied]]</f>
        <v>4.4357366771159874E-2</v>
      </c>
      <c r="K11">
        <f>OvercrowdTbl[[#This Row],[&gt;=2.01 occupants per room]]/OvercrowdTbl[[#This Row],[Total Renter Occupied]]</f>
        <v>2.1630094043887146E-2</v>
      </c>
      <c r="L11">
        <v>13129</v>
      </c>
    </row>
    <row r="12" spans="1:12" x14ac:dyDescent="0.35">
      <c r="A12" t="s">
        <v>524</v>
      </c>
      <c r="B12" t="s">
        <v>138</v>
      </c>
      <c r="C12">
        <v>856</v>
      </c>
      <c r="D12">
        <v>487</v>
      </c>
      <c r="E12">
        <v>274</v>
      </c>
      <c r="F12">
        <v>60</v>
      </c>
      <c r="G12">
        <v>18</v>
      </c>
      <c r="H12">
        <v>17</v>
      </c>
      <c r="I12">
        <f>SUM(OvercrowdTbl[[#This Row],[1.01-1.50 occupants per room]:[&gt;=2.01 occupants per room]])/OvercrowdTbl[[#This Row],[Total Renter Occupied]]</f>
        <v>0.11098130841121495</v>
      </c>
      <c r="J12">
        <f>SUM(OvercrowdTbl[[#This Row],[1.51-2 occupants per room]:[&gt;=2.01 occupants per room]])/OvercrowdTbl[[#This Row],[Total Renter Occupied]]</f>
        <v>4.0887850467289717E-2</v>
      </c>
      <c r="K12">
        <f>OvercrowdTbl[[#This Row],[&gt;=2.01 occupants per room]]/OvercrowdTbl[[#This Row],[Total Renter Occupied]]</f>
        <v>1.9859813084112148E-2</v>
      </c>
      <c r="L12">
        <v>13201</v>
      </c>
    </row>
    <row r="13" spans="1:12" x14ac:dyDescent="0.35">
      <c r="A13" t="s">
        <v>475</v>
      </c>
      <c r="B13" t="s">
        <v>61</v>
      </c>
      <c r="C13">
        <v>6712</v>
      </c>
      <c r="D13">
        <v>4129</v>
      </c>
      <c r="E13">
        <v>2228</v>
      </c>
      <c r="F13">
        <v>84</v>
      </c>
      <c r="G13">
        <v>271</v>
      </c>
      <c r="H13">
        <v>0</v>
      </c>
      <c r="I13">
        <f>SUM(OvercrowdTbl[[#This Row],[1.01-1.50 occupants per room]:[&gt;=2.01 occupants per room]])/OvercrowdTbl[[#This Row],[Total Renter Occupied]]</f>
        <v>5.2890345649582837E-2</v>
      </c>
      <c r="J13">
        <f>SUM(OvercrowdTbl[[#This Row],[1.51-2 occupants per room]:[&gt;=2.01 occupants per room]])/OvercrowdTbl[[#This Row],[Total Renter Occupied]]</f>
        <v>4.0375446960667465E-2</v>
      </c>
      <c r="K13">
        <f>OvercrowdTbl[[#This Row],[&gt;=2.01 occupants per room]]/OvercrowdTbl[[#This Row],[Total Renter Occupied]]</f>
        <v>0</v>
      </c>
      <c r="L13">
        <v>13047</v>
      </c>
    </row>
    <row r="14" spans="1:12" x14ac:dyDescent="0.35">
      <c r="A14" t="s">
        <v>425</v>
      </c>
      <c r="B14" t="s">
        <v>103</v>
      </c>
      <c r="C14">
        <v>3384</v>
      </c>
      <c r="D14">
        <v>1775</v>
      </c>
      <c r="E14">
        <v>1332</v>
      </c>
      <c r="F14">
        <v>142</v>
      </c>
      <c r="G14">
        <v>135</v>
      </c>
      <c r="H14">
        <v>0</v>
      </c>
      <c r="I14">
        <f>SUM(OvercrowdTbl[[#This Row],[1.01-1.50 occupants per room]:[&gt;=2.01 occupants per room]])/OvercrowdTbl[[#This Row],[Total Renter Occupied]]</f>
        <v>8.1855791962174934E-2</v>
      </c>
      <c r="J14">
        <f>SUM(OvercrowdTbl[[#This Row],[1.51-2 occupants per room]:[&gt;=2.01 occupants per room]])/OvercrowdTbl[[#This Row],[Total Renter Occupied]]</f>
        <v>3.9893617021276598E-2</v>
      </c>
      <c r="K14">
        <f>OvercrowdTbl[[#This Row],[&gt;=2.01 occupants per room]]/OvercrowdTbl[[#This Row],[Total Renter Occupied]]</f>
        <v>0</v>
      </c>
      <c r="L14">
        <v>13131</v>
      </c>
    </row>
    <row r="15" spans="1:12" x14ac:dyDescent="0.35">
      <c r="A15" t="s">
        <v>413</v>
      </c>
      <c r="B15" t="s">
        <v>175</v>
      </c>
      <c r="C15">
        <v>5893</v>
      </c>
      <c r="D15">
        <v>3960</v>
      </c>
      <c r="E15">
        <v>1657</v>
      </c>
      <c r="F15">
        <v>44</v>
      </c>
      <c r="G15">
        <v>168</v>
      </c>
      <c r="H15">
        <v>64</v>
      </c>
      <c r="I15">
        <f>SUM(OvercrowdTbl[[#This Row],[1.01-1.50 occupants per room]:[&gt;=2.01 occupants per room]])/OvercrowdTbl[[#This Row],[Total Renter Occupied]]</f>
        <v>4.6835228236891228E-2</v>
      </c>
      <c r="J15">
        <f>SUM(OvercrowdTbl[[#This Row],[1.51-2 occupants per room]:[&gt;=2.01 occupants per room]])/OvercrowdTbl[[#This Row],[Total Renter Occupied]]</f>
        <v>3.9368742575937553E-2</v>
      </c>
      <c r="K15">
        <f>OvercrowdTbl[[#This Row],[&gt;=2.01 occupants per room]]/OvercrowdTbl[[#This Row],[Total Renter Occupied]]</f>
        <v>1.0860342779568981E-2</v>
      </c>
      <c r="L15">
        <v>13277</v>
      </c>
    </row>
    <row r="16" spans="1:12" x14ac:dyDescent="0.35">
      <c r="A16" t="s">
        <v>483</v>
      </c>
      <c r="B16" t="s">
        <v>65</v>
      </c>
      <c r="C16">
        <v>2960</v>
      </c>
      <c r="D16">
        <v>1619</v>
      </c>
      <c r="E16">
        <v>1098</v>
      </c>
      <c r="F16">
        <v>132</v>
      </c>
      <c r="G16">
        <v>102</v>
      </c>
      <c r="H16">
        <v>9</v>
      </c>
      <c r="I16">
        <f>SUM(OvercrowdTbl[[#This Row],[1.01-1.50 occupants per room]:[&gt;=2.01 occupants per room]])/OvercrowdTbl[[#This Row],[Total Renter Occupied]]</f>
        <v>8.2094594594594589E-2</v>
      </c>
      <c r="J16">
        <f>SUM(OvercrowdTbl[[#This Row],[1.51-2 occupants per room]:[&gt;=2.01 occupants per room]])/OvercrowdTbl[[#This Row],[Total Renter Occupied]]</f>
        <v>3.7499999999999999E-2</v>
      </c>
      <c r="K16">
        <f>OvercrowdTbl[[#This Row],[&gt;=2.01 occupants per room]]/OvercrowdTbl[[#This Row],[Total Renter Occupied]]</f>
        <v>3.0405405405405407E-3</v>
      </c>
      <c r="L16">
        <v>13055</v>
      </c>
    </row>
    <row r="17" spans="1:12" x14ac:dyDescent="0.35">
      <c r="A17" t="s">
        <v>529</v>
      </c>
      <c r="B17" t="s">
        <v>161</v>
      </c>
      <c r="C17">
        <v>459</v>
      </c>
      <c r="D17">
        <v>325</v>
      </c>
      <c r="E17">
        <v>106</v>
      </c>
      <c r="F17">
        <v>12</v>
      </c>
      <c r="G17">
        <v>0</v>
      </c>
      <c r="H17">
        <v>16</v>
      </c>
      <c r="I17">
        <f>SUM(OvercrowdTbl[[#This Row],[1.01-1.50 occupants per room]:[&gt;=2.01 occupants per room]])/OvercrowdTbl[[#This Row],[Total Renter Occupied]]</f>
        <v>6.1002178649237473E-2</v>
      </c>
      <c r="J17">
        <f>SUM(OvercrowdTbl[[#This Row],[1.51-2 occupants per room]:[&gt;=2.01 occupants per room]])/OvercrowdTbl[[#This Row],[Total Renter Occupied]]</f>
        <v>3.4858387799564274E-2</v>
      </c>
      <c r="K17">
        <f>OvercrowdTbl[[#This Row],[&gt;=2.01 occupants per room]]/OvercrowdTbl[[#This Row],[Total Renter Occupied]]</f>
        <v>3.4858387799564274E-2</v>
      </c>
      <c r="L17">
        <v>13249</v>
      </c>
    </row>
    <row r="18" spans="1:12" x14ac:dyDescent="0.35">
      <c r="A18" t="s">
        <v>407</v>
      </c>
      <c r="B18" t="s">
        <v>92</v>
      </c>
      <c r="C18">
        <v>1458</v>
      </c>
      <c r="D18">
        <v>900</v>
      </c>
      <c r="E18">
        <v>375</v>
      </c>
      <c r="F18">
        <v>137</v>
      </c>
      <c r="G18">
        <v>38</v>
      </c>
      <c r="H18">
        <v>8</v>
      </c>
      <c r="I18">
        <f>SUM(OvercrowdTbl[[#This Row],[1.01-1.50 occupants per room]:[&gt;=2.01 occupants per room]])/OvercrowdTbl[[#This Row],[Total Renter Occupied]]</f>
        <v>0.12551440329218108</v>
      </c>
      <c r="J18">
        <f>SUM(OvercrowdTbl[[#This Row],[1.51-2 occupants per room]:[&gt;=2.01 occupants per room]])/OvercrowdTbl[[#This Row],[Total Renter Occupied]]</f>
        <v>3.1550068587105622E-2</v>
      </c>
      <c r="K18">
        <f>OvercrowdTbl[[#This Row],[&gt;=2.01 occupants per room]]/OvercrowdTbl[[#This Row],[Total Renter Occupied]]</f>
        <v>5.4869684499314125E-3</v>
      </c>
      <c r="L18">
        <v>13109</v>
      </c>
    </row>
    <row r="19" spans="1:12" x14ac:dyDescent="0.35">
      <c r="A19" t="s">
        <v>438</v>
      </c>
      <c r="B19" t="s">
        <v>52</v>
      </c>
      <c r="C19">
        <v>1840</v>
      </c>
      <c r="D19">
        <v>1086</v>
      </c>
      <c r="E19">
        <v>697</v>
      </c>
      <c r="F19">
        <v>0</v>
      </c>
      <c r="G19">
        <v>19</v>
      </c>
      <c r="H19">
        <v>38</v>
      </c>
      <c r="I19">
        <f>SUM(OvercrowdTbl[[#This Row],[1.01-1.50 occupants per room]:[&gt;=2.01 occupants per room]])/OvercrowdTbl[[#This Row],[Total Renter Occupied]]</f>
        <v>3.0978260869565219E-2</v>
      </c>
      <c r="J19">
        <f>SUM(OvercrowdTbl[[#This Row],[1.51-2 occupants per room]:[&gt;=2.01 occupants per room]])/OvercrowdTbl[[#This Row],[Total Renter Occupied]]</f>
        <v>3.0978260869565219E-2</v>
      </c>
      <c r="K19">
        <f>OvercrowdTbl[[#This Row],[&gt;=2.01 occupants per room]]/OvercrowdTbl[[#This Row],[Total Renter Occupied]]</f>
        <v>2.0652173913043477E-2</v>
      </c>
      <c r="L19">
        <v>13027</v>
      </c>
    </row>
    <row r="20" spans="1:12" x14ac:dyDescent="0.35">
      <c r="A20" t="s">
        <v>493</v>
      </c>
      <c r="B20" t="s">
        <v>153</v>
      </c>
      <c r="C20">
        <v>5606</v>
      </c>
      <c r="D20">
        <v>3260</v>
      </c>
      <c r="E20">
        <v>2064</v>
      </c>
      <c r="F20">
        <v>119</v>
      </c>
      <c r="G20">
        <v>163</v>
      </c>
      <c r="H20">
        <v>0</v>
      </c>
      <c r="I20">
        <f>SUM(OvercrowdTbl[[#This Row],[1.01-1.50 occupants per room]:[&gt;=2.01 occupants per room]])/OvercrowdTbl[[#This Row],[Total Renter Occupied]]</f>
        <v>5.0303246521584015E-2</v>
      </c>
      <c r="J20">
        <f>SUM(OvercrowdTbl[[#This Row],[1.51-2 occupants per room]:[&gt;=2.01 occupants per room]])/OvercrowdTbl[[#This Row],[Total Renter Occupied]]</f>
        <v>2.907599001070282E-2</v>
      </c>
      <c r="K20">
        <f>OvercrowdTbl[[#This Row],[&gt;=2.01 occupants per room]]/OvercrowdTbl[[#This Row],[Total Renter Occupied]]</f>
        <v>0</v>
      </c>
      <c r="L20">
        <v>13233</v>
      </c>
    </row>
    <row r="21" spans="1:12" x14ac:dyDescent="0.35">
      <c r="A21" t="s">
        <v>479</v>
      </c>
      <c r="B21" t="s">
        <v>187</v>
      </c>
      <c r="C21">
        <v>643</v>
      </c>
      <c r="D21">
        <v>389</v>
      </c>
      <c r="E21">
        <v>220</v>
      </c>
      <c r="F21">
        <v>16</v>
      </c>
      <c r="G21">
        <v>0</v>
      </c>
      <c r="H21">
        <v>18</v>
      </c>
      <c r="I21">
        <f>SUM(OvercrowdTbl[[#This Row],[1.01-1.50 occupants per room]:[&gt;=2.01 occupants per room]])/OvercrowdTbl[[#This Row],[Total Renter Occupied]]</f>
        <v>5.2877138413685847E-2</v>
      </c>
      <c r="J21">
        <f>SUM(OvercrowdTbl[[#This Row],[1.51-2 occupants per room]:[&gt;=2.01 occupants per room]])/OvercrowdTbl[[#This Row],[Total Renter Occupied]]</f>
        <v>2.7993779160186624E-2</v>
      </c>
      <c r="K21">
        <f>OvercrowdTbl[[#This Row],[&gt;=2.01 occupants per room]]/OvercrowdTbl[[#This Row],[Total Renter Occupied]]</f>
        <v>2.7993779160186624E-2</v>
      </c>
      <c r="L21">
        <v>13301</v>
      </c>
    </row>
    <row r="22" spans="1:12" x14ac:dyDescent="0.35">
      <c r="A22" t="s">
        <v>447</v>
      </c>
      <c r="B22" t="s">
        <v>118</v>
      </c>
      <c r="C22">
        <v>1613</v>
      </c>
      <c r="D22">
        <v>1034</v>
      </c>
      <c r="E22">
        <v>505</v>
      </c>
      <c r="F22">
        <v>30</v>
      </c>
      <c r="G22">
        <v>44</v>
      </c>
      <c r="H22">
        <v>0</v>
      </c>
      <c r="I22">
        <f>SUM(OvercrowdTbl[[#This Row],[1.01-1.50 occupants per room]:[&gt;=2.01 occupants per room]])/OvercrowdTbl[[#This Row],[Total Renter Occupied]]</f>
        <v>4.5877247365158087E-2</v>
      </c>
      <c r="J22">
        <f>SUM(OvercrowdTbl[[#This Row],[1.51-2 occupants per room]:[&gt;=2.01 occupants per room]])/OvercrowdTbl[[#This Row],[Total Renter Occupied]]</f>
        <v>2.7278363298202109E-2</v>
      </c>
      <c r="K22">
        <f>OvercrowdTbl[[#This Row],[&gt;=2.01 occupants per room]]/OvercrowdTbl[[#This Row],[Total Renter Occupied]]</f>
        <v>0</v>
      </c>
      <c r="L22">
        <v>13161</v>
      </c>
    </row>
    <row r="23" spans="1:12" x14ac:dyDescent="0.35">
      <c r="A23" t="s">
        <v>471</v>
      </c>
      <c r="B23" t="s">
        <v>70</v>
      </c>
      <c r="C23">
        <v>669</v>
      </c>
      <c r="D23">
        <v>416</v>
      </c>
      <c r="E23">
        <v>159</v>
      </c>
      <c r="F23">
        <v>78</v>
      </c>
      <c r="G23">
        <v>0</v>
      </c>
      <c r="H23">
        <v>16</v>
      </c>
      <c r="I23">
        <f>SUM(OvercrowdTbl[[#This Row],[1.01-1.50 occupants per room]:[&gt;=2.01 occupants per room]])/OvercrowdTbl[[#This Row],[Total Renter Occupied]]</f>
        <v>0.14050822122571002</v>
      </c>
      <c r="J23">
        <f>SUM(OvercrowdTbl[[#This Row],[1.51-2 occupants per room]:[&gt;=2.01 occupants per room]])/OvercrowdTbl[[#This Row],[Total Renter Occupied]]</f>
        <v>2.391629297458894E-2</v>
      </c>
      <c r="K23">
        <f>OvercrowdTbl[[#This Row],[&gt;=2.01 occupants per room]]/OvercrowdTbl[[#This Row],[Total Renter Occupied]]</f>
        <v>2.391629297458894E-2</v>
      </c>
      <c r="L23">
        <v>13065</v>
      </c>
    </row>
    <row r="24" spans="1:12" x14ac:dyDescent="0.35">
      <c r="A24" t="s">
        <v>510</v>
      </c>
      <c r="B24" t="s">
        <v>56</v>
      </c>
      <c r="C24">
        <v>2370</v>
      </c>
      <c r="D24">
        <v>1457</v>
      </c>
      <c r="E24">
        <v>732</v>
      </c>
      <c r="F24">
        <v>125</v>
      </c>
      <c r="G24">
        <v>56</v>
      </c>
      <c r="H24">
        <v>0</v>
      </c>
      <c r="I24">
        <f>SUM(OvercrowdTbl[[#This Row],[1.01-1.50 occupants per room]:[&gt;=2.01 occupants per room]])/OvercrowdTbl[[#This Row],[Total Renter Occupied]]</f>
        <v>7.6371308016877637E-2</v>
      </c>
      <c r="J24">
        <f>SUM(OvercrowdTbl[[#This Row],[1.51-2 occupants per room]:[&gt;=2.01 occupants per room]])/OvercrowdTbl[[#This Row],[Total Renter Occupied]]</f>
        <v>2.3628691983122362E-2</v>
      </c>
      <c r="K24">
        <f>OvercrowdTbl[[#This Row],[&gt;=2.01 occupants per room]]/OvercrowdTbl[[#This Row],[Total Renter Occupied]]</f>
        <v>0</v>
      </c>
      <c r="L24">
        <v>13035</v>
      </c>
    </row>
    <row r="25" spans="1:12" x14ac:dyDescent="0.35">
      <c r="A25" t="s">
        <v>443</v>
      </c>
      <c r="B25" t="s">
        <v>107</v>
      </c>
      <c r="C25">
        <v>20293</v>
      </c>
      <c r="D25">
        <v>10290</v>
      </c>
      <c r="E25">
        <v>7746</v>
      </c>
      <c r="F25">
        <v>1791</v>
      </c>
      <c r="G25">
        <v>394</v>
      </c>
      <c r="H25">
        <v>72</v>
      </c>
      <c r="I25">
        <f>SUM(OvercrowdTbl[[#This Row],[1.01-1.50 occupants per room]:[&gt;=2.01 occupants per room]])/OvercrowdTbl[[#This Row],[Total Renter Occupied]]</f>
        <v>0.11122061794707534</v>
      </c>
      <c r="J25">
        <f>SUM(OvercrowdTbl[[#This Row],[1.51-2 occupants per room]:[&gt;=2.01 occupants per room]])/OvercrowdTbl[[#This Row],[Total Renter Occupied]]</f>
        <v>2.2963583501700094E-2</v>
      </c>
      <c r="K25">
        <f>OvercrowdTbl[[#This Row],[&gt;=2.01 occupants per room]]/OvercrowdTbl[[#This Row],[Total Renter Occupied]]</f>
        <v>3.5480214852412163E-3</v>
      </c>
      <c r="L25">
        <v>13139</v>
      </c>
    </row>
    <row r="26" spans="1:12" x14ac:dyDescent="0.35">
      <c r="A26" t="s">
        <v>382</v>
      </c>
      <c r="B26" t="s">
        <v>121</v>
      </c>
      <c r="C26">
        <v>852</v>
      </c>
      <c r="D26">
        <v>566</v>
      </c>
      <c r="E26">
        <v>213</v>
      </c>
      <c r="F26">
        <v>54</v>
      </c>
      <c r="G26">
        <v>19</v>
      </c>
      <c r="H26">
        <v>0</v>
      </c>
      <c r="I26">
        <f>SUM(OvercrowdTbl[[#This Row],[1.01-1.50 occupants per room]:[&gt;=2.01 occupants per room]])/OvercrowdTbl[[#This Row],[Total Renter Occupied]]</f>
        <v>8.5680751173708922E-2</v>
      </c>
      <c r="J26">
        <f>SUM(OvercrowdTbl[[#This Row],[1.51-2 occupants per room]:[&gt;=2.01 occupants per room]])/OvercrowdTbl[[#This Row],[Total Renter Occupied]]</f>
        <v>2.2300469483568074E-2</v>
      </c>
      <c r="K26">
        <f>OvercrowdTbl[[#This Row],[&gt;=2.01 occupants per room]]/OvercrowdTbl[[#This Row],[Total Renter Occupied]]</f>
        <v>0</v>
      </c>
      <c r="L26">
        <v>13167</v>
      </c>
    </row>
    <row r="27" spans="1:12" x14ac:dyDescent="0.35">
      <c r="A27" t="s">
        <v>386</v>
      </c>
      <c r="B27" t="s">
        <v>176</v>
      </c>
      <c r="C27">
        <v>3632</v>
      </c>
      <c r="D27">
        <v>2183</v>
      </c>
      <c r="E27">
        <v>1327</v>
      </c>
      <c r="F27">
        <v>44</v>
      </c>
      <c r="G27">
        <v>51</v>
      </c>
      <c r="H27">
        <v>27</v>
      </c>
      <c r="I27">
        <f>SUM(OvercrowdTbl[[#This Row],[1.01-1.50 occupants per room]:[&gt;=2.01 occupants per room]])/OvercrowdTbl[[#This Row],[Total Renter Occupied]]</f>
        <v>3.359030837004405E-2</v>
      </c>
      <c r="J27">
        <f>SUM(OvercrowdTbl[[#This Row],[1.51-2 occupants per room]:[&gt;=2.01 occupants per room]])/OvercrowdTbl[[#This Row],[Total Renter Occupied]]</f>
        <v>2.1475770925110133E-2</v>
      </c>
      <c r="K27">
        <f>OvercrowdTbl[[#This Row],[&gt;=2.01 occupants per room]]/OvercrowdTbl[[#This Row],[Total Renter Occupied]]</f>
        <v>7.4339207048458146E-3</v>
      </c>
      <c r="L27">
        <v>13279</v>
      </c>
    </row>
    <row r="28" spans="1:12" x14ac:dyDescent="0.35">
      <c r="A28" t="s">
        <v>384</v>
      </c>
      <c r="B28" t="s">
        <v>120</v>
      </c>
      <c r="C28">
        <v>672</v>
      </c>
      <c r="D28">
        <v>349</v>
      </c>
      <c r="E28">
        <v>309</v>
      </c>
      <c r="F28">
        <v>0</v>
      </c>
      <c r="G28">
        <v>14</v>
      </c>
      <c r="H28">
        <v>0</v>
      </c>
      <c r="I28">
        <f>SUM(OvercrowdTbl[[#This Row],[1.01-1.50 occupants per room]:[&gt;=2.01 occupants per room]])/OvercrowdTbl[[#This Row],[Total Renter Occupied]]</f>
        <v>2.0833333333333332E-2</v>
      </c>
      <c r="J28">
        <f>SUM(OvercrowdTbl[[#This Row],[1.51-2 occupants per room]:[&gt;=2.01 occupants per room]])/OvercrowdTbl[[#This Row],[Total Renter Occupied]]</f>
        <v>2.0833333333333332E-2</v>
      </c>
      <c r="K28">
        <f>OvercrowdTbl[[#This Row],[&gt;=2.01 occupants per room]]/OvercrowdTbl[[#This Row],[Total Renter Occupied]]</f>
        <v>0</v>
      </c>
      <c r="L28">
        <v>13165</v>
      </c>
    </row>
    <row r="29" spans="1:12" x14ac:dyDescent="0.35">
      <c r="A29" t="s">
        <v>520</v>
      </c>
      <c r="B29" t="s">
        <v>122</v>
      </c>
      <c r="C29">
        <v>1930</v>
      </c>
      <c r="D29">
        <v>1160</v>
      </c>
      <c r="E29">
        <v>714</v>
      </c>
      <c r="F29">
        <v>18</v>
      </c>
      <c r="G29">
        <v>0</v>
      </c>
      <c r="H29">
        <v>38</v>
      </c>
      <c r="I29">
        <f>SUM(OvercrowdTbl[[#This Row],[1.01-1.50 occupants per room]:[&gt;=2.01 occupants per room]])/OvercrowdTbl[[#This Row],[Total Renter Occupied]]</f>
        <v>2.9015544041450778E-2</v>
      </c>
      <c r="J29">
        <f>SUM(OvercrowdTbl[[#This Row],[1.51-2 occupants per room]:[&gt;=2.01 occupants per room]])/OvercrowdTbl[[#This Row],[Total Renter Occupied]]</f>
        <v>1.9689119170984457E-2</v>
      </c>
      <c r="K29">
        <f>OvercrowdTbl[[#This Row],[&gt;=2.01 occupants per room]]/OvercrowdTbl[[#This Row],[Total Renter Occupied]]</f>
        <v>1.9689119170984457E-2</v>
      </c>
      <c r="L29">
        <v>13169</v>
      </c>
    </row>
    <row r="30" spans="1:12" x14ac:dyDescent="0.35">
      <c r="A30" t="s">
        <v>467</v>
      </c>
      <c r="B30" t="s">
        <v>64</v>
      </c>
      <c r="C30">
        <v>1825</v>
      </c>
      <c r="D30">
        <v>1087</v>
      </c>
      <c r="E30">
        <v>703</v>
      </c>
      <c r="F30">
        <v>0</v>
      </c>
      <c r="G30">
        <v>35</v>
      </c>
      <c r="H30">
        <v>0</v>
      </c>
      <c r="I30">
        <f>SUM(OvercrowdTbl[[#This Row],[1.01-1.50 occupants per room]:[&gt;=2.01 occupants per room]])/OvercrowdTbl[[#This Row],[Total Renter Occupied]]</f>
        <v>1.9178082191780823E-2</v>
      </c>
      <c r="J30">
        <f>SUM(OvercrowdTbl[[#This Row],[1.51-2 occupants per room]:[&gt;=2.01 occupants per room]])/OvercrowdTbl[[#This Row],[Total Renter Occupied]]</f>
        <v>1.9178082191780823E-2</v>
      </c>
      <c r="K30">
        <f>OvercrowdTbl[[#This Row],[&gt;=2.01 occupants per room]]/OvercrowdTbl[[#This Row],[Total Renter Occupied]]</f>
        <v>0</v>
      </c>
      <c r="L30">
        <v>13053</v>
      </c>
    </row>
    <row r="31" spans="1:12" x14ac:dyDescent="0.35">
      <c r="A31" t="s">
        <v>426</v>
      </c>
      <c r="B31" t="s">
        <v>141</v>
      </c>
      <c r="C31">
        <v>713</v>
      </c>
      <c r="D31">
        <v>489</v>
      </c>
      <c r="E31">
        <v>172</v>
      </c>
      <c r="F31">
        <v>40</v>
      </c>
      <c r="G31">
        <v>12</v>
      </c>
      <c r="H31">
        <v>0</v>
      </c>
      <c r="I31">
        <f>SUM(OvercrowdTbl[[#This Row],[1.01-1.50 occupants per room]:[&gt;=2.01 occupants per room]])/OvercrowdTbl[[#This Row],[Total Renter Occupied]]</f>
        <v>7.2931276297335201E-2</v>
      </c>
      <c r="J31">
        <f>SUM(OvercrowdTbl[[#This Row],[1.51-2 occupants per room]:[&gt;=2.01 occupants per room]])/OvercrowdTbl[[#This Row],[Total Renter Occupied]]</f>
        <v>1.6830294530154277E-2</v>
      </c>
      <c r="K31">
        <f>OvercrowdTbl[[#This Row],[&gt;=2.01 occupants per room]]/OvercrowdTbl[[#This Row],[Total Renter Occupied]]</f>
        <v>0</v>
      </c>
      <c r="L31">
        <v>13209</v>
      </c>
    </row>
    <row r="32" spans="1:12" x14ac:dyDescent="0.35">
      <c r="A32" t="s">
        <v>482</v>
      </c>
      <c r="B32" t="s">
        <v>46</v>
      </c>
      <c r="C32">
        <v>11104</v>
      </c>
      <c r="D32">
        <v>6711</v>
      </c>
      <c r="E32">
        <v>3978</v>
      </c>
      <c r="F32">
        <v>230</v>
      </c>
      <c r="G32">
        <v>151</v>
      </c>
      <c r="H32">
        <v>34</v>
      </c>
      <c r="I32">
        <f>SUM(OvercrowdTbl[[#This Row],[1.01-1.50 occupants per room]:[&gt;=2.01 occupants per room]])/OvercrowdTbl[[#This Row],[Total Renter Occupied]]</f>
        <v>3.7373919308357352E-2</v>
      </c>
      <c r="J32">
        <f>SUM(OvercrowdTbl[[#This Row],[1.51-2 occupants per room]:[&gt;=2.01 occupants per room]])/OvercrowdTbl[[#This Row],[Total Renter Occupied]]</f>
        <v>1.6660662824207494E-2</v>
      </c>
      <c r="K32">
        <f>OvercrowdTbl[[#This Row],[&gt;=2.01 occupants per room]]/OvercrowdTbl[[#This Row],[Total Renter Occupied]]</f>
        <v>3.0619596541786743E-3</v>
      </c>
      <c r="L32">
        <v>13015</v>
      </c>
    </row>
    <row r="33" spans="1:12" x14ac:dyDescent="0.35">
      <c r="A33" t="s">
        <v>392</v>
      </c>
      <c r="B33" t="s">
        <v>78</v>
      </c>
      <c r="C33">
        <v>3432</v>
      </c>
      <c r="D33">
        <v>2169</v>
      </c>
      <c r="E33">
        <v>1139</v>
      </c>
      <c r="F33">
        <v>69</v>
      </c>
      <c r="G33">
        <v>55</v>
      </c>
      <c r="H33">
        <v>0</v>
      </c>
      <c r="I33">
        <f>SUM(OvercrowdTbl[[#This Row],[1.01-1.50 occupants per room]:[&gt;=2.01 occupants per room]])/OvercrowdTbl[[#This Row],[Total Renter Occupied]]</f>
        <v>3.6130536130536128E-2</v>
      </c>
      <c r="J33">
        <f>SUM(OvercrowdTbl[[#This Row],[1.51-2 occupants per room]:[&gt;=2.01 occupants per room]])/OvercrowdTbl[[#This Row],[Total Renter Occupied]]</f>
        <v>1.6025641025641024E-2</v>
      </c>
      <c r="K33">
        <f>OvercrowdTbl[[#This Row],[&gt;=2.01 occupants per room]]/OvercrowdTbl[[#This Row],[Total Renter Occupied]]</f>
        <v>0</v>
      </c>
      <c r="L33">
        <v>13081</v>
      </c>
    </row>
    <row r="34" spans="1:12" x14ac:dyDescent="0.35">
      <c r="A34" t="s">
        <v>452</v>
      </c>
      <c r="B34" t="s">
        <v>98</v>
      </c>
      <c r="C34">
        <v>207382</v>
      </c>
      <c r="D34">
        <v>141434</v>
      </c>
      <c r="E34">
        <v>58523</v>
      </c>
      <c r="F34">
        <v>4234</v>
      </c>
      <c r="G34">
        <v>2788</v>
      </c>
      <c r="H34">
        <v>403</v>
      </c>
      <c r="I34">
        <f>SUM(OvercrowdTbl[[#This Row],[1.01-1.50 occupants per room]:[&gt;=2.01 occupants per room]])/OvercrowdTbl[[#This Row],[Total Renter Occupied]]</f>
        <v>3.5803493070758308E-2</v>
      </c>
      <c r="J34">
        <f>SUM(OvercrowdTbl[[#This Row],[1.51-2 occupants per room]:[&gt;=2.01 occupants per room]])/OvercrowdTbl[[#This Row],[Total Renter Occupied]]</f>
        <v>1.5387063486705693E-2</v>
      </c>
      <c r="K34">
        <f>OvercrowdTbl[[#This Row],[&gt;=2.01 occupants per room]]/OvercrowdTbl[[#This Row],[Total Renter Occupied]]</f>
        <v>1.9432737653219663E-3</v>
      </c>
      <c r="L34">
        <v>13121</v>
      </c>
    </row>
    <row r="35" spans="1:12" x14ac:dyDescent="0.35">
      <c r="A35" t="s">
        <v>433</v>
      </c>
      <c r="B35" t="s">
        <v>188</v>
      </c>
      <c r="C35">
        <v>2415</v>
      </c>
      <c r="D35">
        <v>1709</v>
      </c>
      <c r="E35">
        <v>631</v>
      </c>
      <c r="F35">
        <v>38</v>
      </c>
      <c r="G35">
        <v>26</v>
      </c>
      <c r="H35">
        <v>11</v>
      </c>
      <c r="I35">
        <f>SUM(OvercrowdTbl[[#This Row],[1.01-1.50 occupants per room]:[&gt;=2.01 occupants per room]])/OvercrowdTbl[[#This Row],[Total Renter Occupied]]</f>
        <v>3.1055900621118012E-2</v>
      </c>
      <c r="J35">
        <f>SUM(OvercrowdTbl[[#This Row],[1.51-2 occupants per room]:[&gt;=2.01 occupants per room]])/OvercrowdTbl[[#This Row],[Total Renter Occupied]]</f>
        <v>1.5320910973084885E-2</v>
      </c>
      <c r="K35">
        <f>OvercrowdTbl[[#This Row],[&gt;=2.01 occupants per room]]/OvercrowdTbl[[#This Row],[Total Renter Occupied]]</f>
        <v>4.5548654244306416E-3</v>
      </c>
      <c r="L35">
        <v>13303</v>
      </c>
    </row>
    <row r="36" spans="1:12" x14ac:dyDescent="0.35">
      <c r="A36" t="s">
        <v>497</v>
      </c>
      <c r="B36" t="s">
        <v>44</v>
      </c>
      <c r="C36">
        <v>1593</v>
      </c>
      <c r="D36">
        <v>981</v>
      </c>
      <c r="E36">
        <v>516</v>
      </c>
      <c r="F36">
        <v>72</v>
      </c>
      <c r="G36">
        <v>24</v>
      </c>
      <c r="H36">
        <v>0</v>
      </c>
      <c r="I36">
        <f>SUM(OvercrowdTbl[[#This Row],[1.01-1.50 occupants per room]:[&gt;=2.01 occupants per room]])/OvercrowdTbl[[#This Row],[Total Renter Occupied]]</f>
        <v>6.0263653483992465E-2</v>
      </c>
      <c r="J36">
        <f>SUM(OvercrowdTbl[[#This Row],[1.51-2 occupants per room]:[&gt;=2.01 occupants per room]])/OvercrowdTbl[[#This Row],[Total Renter Occupied]]</f>
        <v>1.5065913370998116E-2</v>
      </c>
      <c r="K36">
        <f>OvercrowdTbl[[#This Row],[&gt;=2.01 occupants per room]]/OvercrowdTbl[[#This Row],[Total Renter Occupied]]</f>
        <v>0</v>
      </c>
      <c r="L36">
        <v>13011</v>
      </c>
    </row>
    <row r="37" spans="1:12" x14ac:dyDescent="0.35">
      <c r="A37" t="s">
        <v>460</v>
      </c>
      <c r="B37" t="s">
        <v>96</v>
      </c>
      <c r="C37">
        <v>12864</v>
      </c>
      <c r="D37">
        <v>8213</v>
      </c>
      <c r="E37">
        <v>3943</v>
      </c>
      <c r="F37">
        <v>516</v>
      </c>
      <c r="G37">
        <v>178</v>
      </c>
      <c r="H37">
        <v>14</v>
      </c>
      <c r="I37">
        <f>SUM(OvercrowdTbl[[#This Row],[1.01-1.50 occupants per room]:[&gt;=2.01 occupants per room]])/OvercrowdTbl[[#This Row],[Total Renter Occupied]]</f>
        <v>5.503731343283582E-2</v>
      </c>
      <c r="J37">
        <f>SUM(OvercrowdTbl[[#This Row],[1.51-2 occupants per room]:[&gt;=2.01 occupants per room]])/OvercrowdTbl[[#This Row],[Total Renter Occupied]]</f>
        <v>1.4925373134328358E-2</v>
      </c>
      <c r="K37">
        <f>OvercrowdTbl[[#This Row],[&gt;=2.01 occupants per room]]/OvercrowdTbl[[#This Row],[Total Renter Occupied]]</f>
        <v>1.0883084577114428E-3</v>
      </c>
      <c r="L37">
        <v>13117</v>
      </c>
    </row>
    <row r="38" spans="1:12" x14ac:dyDescent="0.35">
      <c r="A38" t="s">
        <v>466</v>
      </c>
      <c r="B38" t="s">
        <v>82</v>
      </c>
      <c r="C38">
        <v>123583</v>
      </c>
      <c r="D38">
        <v>82428</v>
      </c>
      <c r="E38">
        <v>35586</v>
      </c>
      <c r="F38">
        <v>3741</v>
      </c>
      <c r="G38">
        <v>1537</v>
      </c>
      <c r="H38">
        <v>291</v>
      </c>
      <c r="I38">
        <f>SUM(OvercrowdTbl[[#This Row],[1.01-1.50 occupants per room]:[&gt;=2.01 occupants per room]])/OvercrowdTbl[[#This Row],[Total Renter Occupied]]</f>
        <v>4.5062832266573878E-2</v>
      </c>
      <c r="J38">
        <f>SUM(OvercrowdTbl[[#This Row],[1.51-2 occupants per room]:[&gt;=2.01 occupants per room]])/OvercrowdTbl[[#This Row],[Total Renter Occupied]]</f>
        <v>1.4791678467103081E-2</v>
      </c>
      <c r="K38">
        <f>OvercrowdTbl[[#This Row],[&gt;=2.01 occupants per room]]/OvercrowdTbl[[#This Row],[Total Renter Occupied]]</f>
        <v>2.3546927975530616E-3</v>
      </c>
      <c r="L38">
        <v>13089</v>
      </c>
    </row>
    <row r="39" spans="1:12" x14ac:dyDescent="0.35">
      <c r="A39" t="s">
        <v>459</v>
      </c>
      <c r="B39" t="s">
        <v>101</v>
      </c>
      <c r="C39">
        <v>11122</v>
      </c>
      <c r="D39">
        <v>6768</v>
      </c>
      <c r="E39">
        <v>3891</v>
      </c>
      <c r="F39">
        <v>300</v>
      </c>
      <c r="G39">
        <v>158</v>
      </c>
      <c r="H39">
        <v>5</v>
      </c>
      <c r="I39">
        <f>SUM(OvercrowdTbl[[#This Row],[1.01-1.50 occupants per room]:[&gt;=2.01 occupants per room]])/OvercrowdTbl[[#This Row],[Total Renter Occupied]]</f>
        <v>4.162920338068693E-2</v>
      </c>
      <c r="J39">
        <f>SUM(OvercrowdTbl[[#This Row],[1.51-2 occupants per room]:[&gt;=2.01 occupants per room]])/OvercrowdTbl[[#This Row],[Total Renter Occupied]]</f>
        <v>1.4655637475274231E-2</v>
      </c>
      <c r="K39">
        <f>OvercrowdTbl[[#This Row],[&gt;=2.01 occupants per room]]/OvercrowdTbl[[#This Row],[Total Renter Occupied]]</f>
        <v>4.4955943175687828E-4</v>
      </c>
      <c r="L39">
        <v>13127</v>
      </c>
    </row>
    <row r="40" spans="1:12" x14ac:dyDescent="0.35">
      <c r="A40" t="s">
        <v>485</v>
      </c>
      <c r="B40" t="s">
        <v>114</v>
      </c>
      <c r="C40">
        <v>20187</v>
      </c>
      <c r="D40">
        <v>13245</v>
      </c>
      <c r="E40">
        <v>6320</v>
      </c>
      <c r="F40">
        <v>332</v>
      </c>
      <c r="G40">
        <v>271</v>
      </c>
      <c r="H40">
        <v>19</v>
      </c>
      <c r="I40">
        <f>SUM(OvercrowdTbl[[#This Row],[1.01-1.50 occupants per room]:[&gt;=2.01 occupants per room]])/OvercrowdTbl[[#This Row],[Total Renter Occupied]]</f>
        <v>3.081190865408431E-2</v>
      </c>
      <c r="J40">
        <f>SUM(OvercrowdTbl[[#This Row],[1.51-2 occupants per room]:[&gt;=2.01 occupants per room]])/OvercrowdTbl[[#This Row],[Total Renter Occupied]]</f>
        <v>1.4365680883737058E-2</v>
      </c>
      <c r="K40">
        <f>OvercrowdTbl[[#This Row],[&gt;=2.01 occupants per room]]/OvercrowdTbl[[#This Row],[Total Renter Occupied]]</f>
        <v>9.4119978203794524E-4</v>
      </c>
      <c r="L40">
        <v>13153</v>
      </c>
    </row>
    <row r="41" spans="1:12" x14ac:dyDescent="0.35">
      <c r="A41" t="s">
        <v>380</v>
      </c>
      <c r="B41" t="s">
        <v>40</v>
      </c>
      <c r="C41">
        <v>906</v>
      </c>
      <c r="D41">
        <v>465</v>
      </c>
      <c r="E41">
        <v>392</v>
      </c>
      <c r="F41">
        <v>36</v>
      </c>
      <c r="G41">
        <v>13</v>
      </c>
      <c r="H41">
        <v>0</v>
      </c>
      <c r="I41">
        <f>SUM(OvercrowdTbl[[#This Row],[1.01-1.50 occupants per room]:[&gt;=2.01 occupants per room]])/OvercrowdTbl[[#This Row],[Total Renter Occupied]]</f>
        <v>5.4083885209713023E-2</v>
      </c>
      <c r="J41">
        <f>SUM(OvercrowdTbl[[#This Row],[1.51-2 occupants per room]:[&gt;=2.01 occupants per room]])/OvercrowdTbl[[#This Row],[Total Renter Occupied]]</f>
        <v>1.434878587196468E-2</v>
      </c>
      <c r="K41">
        <f>OvercrowdTbl[[#This Row],[&gt;=2.01 occupants per room]]/OvercrowdTbl[[#This Row],[Total Renter Occupied]]</f>
        <v>0</v>
      </c>
      <c r="L41">
        <v>13003</v>
      </c>
    </row>
    <row r="42" spans="1:12" x14ac:dyDescent="0.35">
      <c r="A42" t="s">
        <v>393</v>
      </c>
      <c r="B42" t="s">
        <v>109</v>
      </c>
      <c r="C42">
        <v>3426</v>
      </c>
      <c r="D42">
        <v>2095</v>
      </c>
      <c r="E42">
        <v>1223</v>
      </c>
      <c r="F42">
        <v>59</v>
      </c>
      <c r="G42">
        <v>49</v>
      </c>
      <c r="H42">
        <v>0</v>
      </c>
      <c r="I42">
        <f>SUM(OvercrowdTbl[[#This Row],[1.01-1.50 occupants per room]:[&gt;=2.01 occupants per room]])/OvercrowdTbl[[#This Row],[Total Renter Occupied]]</f>
        <v>3.1523642732049037E-2</v>
      </c>
      <c r="J42">
        <f>SUM(OvercrowdTbl[[#This Row],[1.51-2 occupants per room]:[&gt;=2.01 occupants per room]])/OvercrowdTbl[[#This Row],[Total Renter Occupied]]</f>
        <v>1.4302393461762989E-2</v>
      </c>
      <c r="K42">
        <f>OvercrowdTbl[[#This Row],[&gt;=2.01 occupants per room]]/OvercrowdTbl[[#This Row],[Total Renter Occupied]]</f>
        <v>0</v>
      </c>
      <c r="L42">
        <v>13143</v>
      </c>
    </row>
    <row r="43" spans="1:12" x14ac:dyDescent="0.35">
      <c r="A43" t="s">
        <v>465</v>
      </c>
      <c r="B43" t="s">
        <v>179</v>
      </c>
      <c r="C43">
        <v>10447</v>
      </c>
      <c r="D43">
        <v>6488</v>
      </c>
      <c r="E43">
        <v>3484</v>
      </c>
      <c r="F43">
        <v>328</v>
      </c>
      <c r="G43">
        <v>109</v>
      </c>
      <c r="H43">
        <v>38</v>
      </c>
      <c r="I43">
        <f>SUM(OvercrowdTbl[[#This Row],[1.01-1.50 occupants per room]:[&gt;=2.01 occupants per room]])/OvercrowdTbl[[#This Row],[Total Renter Occupied]]</f>
        <v>4.5467598353594332E-2</v>
      </c>
      <c r="J43">
        <f>SUM(OvercrowdTbl[[#This Row],[1.51-2 occupants per room]:[&gt;=2.01 occupants per room]])/OvercrowdTbl[[#This Row],[Total Renter Occupied]]</f>
        <v>1.4071025174691299E-2</v>
      </c>
      <c r="K43">
        <f>OvercrowdTbl[[#This Row],[&gt;=2.01 occupants per room]]/OvercrowdTbl[[#This Row],[Total Renter Occupied]]</f>
        <v>3.6374078682875465E-3</v>
      </c>
      <c r="L43">
        <v>13285</v>
      </c>
    </row>
    <row r="44" spans="1:12" x14ac:dyDescent="0.35">
      <c r="A44" t="s">
        <v>478</v>
      </c>
      <c r="B44" t="s">
        <v>186</v>
      </c>
      <c r="C44">
        <v>4694</v>
      </c>
      <c r="D44">
        <v>3723</v>
      </c>
      <c r="E44">
        <v>783</v>
      </c>
      <c r="F44">
        <v>125</v>
      </c>
      <c r="G44">
        <v>63</v>
      </c>
      <c r="H44">
        <v>0</v>
      </c>
      <c r="I44">
        <f>SUM(OvercrowdTbl[[#This Row],[1.01-1.50 occupants per room]:[&gt;=2.01 occupants per room]])/OvercrowdTbl[[#This Row],[Total Renter Occupied]]</f>
        <v>4.0051129100979972E-2</v>
      </c>
      <c r="J44">
        <f>SUM(OvercrowdTbl[[#This Row],[1.51-2 occupants per room]:[&gt;=2.01 occupants per room]])/OvercrowdTbl[[#This Row],[Total Renter Occupied]]</f>
        <v>1.342138900724329E-2</v>
      </c>
      <c r="K44">
        <f>OvercrowdTbl[[#This Row],[&gt;=2.01 occupants per room]]/OvercrowdTbl[[#This Row],[Total Renter Occupied]]</f>
        <v>0</v>
      </c>
      <c r="L44">
        <v>13299</v>
      </c>
    </row>
    <row r="45" spans="1:12" x14ac:dyDescent="0.35">
      <c r="A45" t="s">
        <v>526</v>
      </c>
      <c r="B45" t="s">
        <v>149</v>
      </c>
      <c r="C45">
        <v>3535</v>
      </c>
      <c r="D45">
        <v>2149</v>
      </c>
      <c r="E45">
        <v>1272</v>
      </c>
      <c r="F45">
        <v>68</v>
      </c>
      <c r="G45">
        <v>0</v>
      </c>
      <c r="H45">
        <v>46</v>
      </c>
      <c r="I45">
        <f>SUM(OvercrowdTbl[[#This Row],[1.01-1.50 occupants per room]:[&gt;=2.01 occupants per room]])/OvercrowdTbl[[#This Row],[Total Renter Occupied]]</f>
        <v>3.2248939179632251E-2</v>
      </c>
      <c r="J45">
        <f>SUM(OvercrowdTbl[[#This Row],[1.51-2 occupants per room]:[&gt;=2.01 occupants per room]])/OvercrowdTbl[[#This Row],[Total Renter Occupied]]</f>
        <v>1.3012729844413012E-2</v>
      </c>
      <c r="K45">
        <f>OvercrowdTbl[[#This Row],[&gt;=2.01 occupants per room]]/OvercrowdTbl[[#This Row],[Total Renter Occupied]]</f>
        <v>1.3012729844413012E-2</v>
      </c>
      <c r="L45">
        <v>13225</v>
      </c>
    </row>
    <row r="46" spans="1:12" x14ac:dyDescent="0.35">
      <c r="A46" t="s">
        <v>401</v>
      </c>
      <c r="B46" t="s">
        <v>60</v>
      </c>
      <c r="C46">
        <v>13362</v>
      </c>
      <c r="D46">
        <v>7989</v>
      </c>
      <c r="E46">
        <v>4851</v>
      </c>
      <c r="F46">
        <v>350</v>
      </c>
      <c r="G46">
        <v>152</v>
      </c>
      <c r="H46">
        <v>20</v>
      </c>
      <c r="I46">
        <f>SUM(OvercrowdTbl[[#This Row],[1.01-1.50 occupants per room]:[&gt;=2.01 occupants per room]])/OvercrowdTbl[[#This Row],[Total Renter Occupied]]</f>
        <v>3.906600808262236E-2</v>
      </c>
      <c r="J46">
        <f>SUM(OvercrowdTbl[[#This Row],[1.51-2 occupants per room]:[&gt;=2.01 occupants per room]])/OvercrowdTbl[[#This Row],[Total Renter Occupied]]</f>
        <v>1.2872324502320011E-2</v>
      </c>
      <c r="K46">
        <f>OvercrowdTbl[[#This Row],[&gt;=2.01 occupants per room]]/OvercrowdTbl[[#This Row],[Total Renter Occupied]]</f>
        <v>1.4967819188744199E-3</v>
      </c>
      <c r="L46">
        <v>13045</v>
      </c>
    </row>
    <row r="47" spans="1:12" x14ac:dyDescent="0.35">
      <c r="A47" t="s">
        <v>486</v>
      </c>
      <c r="B47" t="s">
        <v>105</v>
      </c>
      <c r="C47">
        <v>103712</v>
      </c>
      <c r="D47">
        <v>59404</v>
      </c>
      <c r="E47">
        <v>39467</v>
      </c>
      <c r="F47">
        <v>3522</v>
      </c>
      <c r="G47">
        <v>1104</v>
      </c>
      <c r="H47">
        <v>215</v>
      </c>
      <c r="I47">
        <f>SUM(OvercrowdTbl[[#This Row],[1.01-1.50 occupants per room]:[&gt;=2.01 occupants per room]])/OvercrowdTbl[[#This Row],[Total Renter Occupied]]</f>
        <v>4.66773372415921E-2</v>
      </c>
      <c r="J47">
        <f>SUM(OvercrowdTbl[[#This Row],[1.51-2 occupants per room]:[&gt;=2.01 occupants per room]])/OvercrowdTbl[[#This Row],[Total Renter Occupied]]</f>
        <v>1.2717911138537489E-2</v>
      </c>
      <c r="K47">
        <f>OvercrowdTbl[[#This Row],[&gt;=2.01 occupants per room]]/OvercrowdTbl[[#This Row],[Total Renter Occupied]]</f>
        <v>2.0730484418389388E-3</v>
      </c>
      <c r="L47">
        <v>13135</v>
      </c>
    </row>
    <row r="48" spans="1:12" x14ac:dyDescent="0.35">
      <c r="A48" t="s">
        <v>448</v>
      </c>
      <c r="B48" t="s">
        <v>185</v>
      </c>
      <c r="C48">
        <v>8082</v>
      </c>
      <c r="D48">
        <v>4882</v>
      </c>
      <c r="E48">
        <v>2927</v>
      </c>
      <c r="F48">
        <v>171</v>
      </c>
      <c r="G48">
        <v>44</v>
      </c>
      <c r="H48">
        <v>58</v>
      </c>
      <c r="I48">
        <f>SUM(OvercrowdTbl[[#This Row],[1.01-1.50 occupants per room]:[&gt;=2.01 occupants per room]])/OvercrowdTbl[[#This Row],[Total Renter Occupied]]</f>
        <v>3.3778767631774315E-2</v>
      </c>
      <c r="J48">
        <f>SUM(OvercrowdTbl[[#This Row],[1.51-2 occupants per room]:[&gt;=2.01 occupants per room]])/OvercrowdTbl[[#This Row],[Total Renter Occupied]]</f>
        <v>1.2620638455827766E-2</v>
      </c>
      <c r="K48">
        <f>OvercrowdTbl[[#This Row],[&gt;=2.01 occupants per room]]/OvercrowdTbl[[#This Row],[Total Renter Occupied]]</f>
        <v>7.176441474882455E-3</v>
      </c>
      <c r="L48">
        <v>13297</v>
      </c>
    </row>
    <row r="49" spans="1:12" x14ac:dyDescent="0.35">
      <c r="A49" t="s">
        <v>491</v>
      </c>
      <c r="B49" t="s">
        <v>47</v>
      </c>
      <c r="C49">
        <v>2810</v>
      </c>
      <c r="D49">
        <v>1883</v>
      </c>
      <c r="E49">
        <v>805</v>
      </c>
      <c r="F49">
        <v>88</v>
      </c>
      <c r="G49">
        <v>34</v>
      </c>
      <c r="H49">
        <v>0</v>
      </c>
      <c r="I49">
        <f>SUM(OvercrowdTbl[[#This Row],[1.01-1.50 occupants per room]:[&gt;=2.01 occupants per room]])/OvercrowdTbl[[#This Row],[Total Renter Occupied]]</f>
        <v>4.3416370106761568E-2</v>
      </c>
      <c r="J49">
        <f>SUM(OvercrowdTbl[[#This Row],[1.51-2 occupants per room]:[&gt;=2.01 occupants per room]])/OvercrowdTbl[[#This Row],[Total Renter Occupied]]</f>
        <v>1.2099644128113879E-2</v>
      </c>
      <c r="K49">
        <f>OvercrowdTbl[[#This Row],[&gt;=2.01 occupants per room]]/OvercrowdTbl[[#This Row],[Total Renter Occupied]]</f>
        <v>0</v>
      </c>
      <c r="L49">
        <v>13017</v>
      </c>
    </row>
    <row r="50" spans="1:12" x14ac:dyDescent="0.35">
      <c r="A50" t="s">
        <v>458</v>
      </c>
      <c r="B50" t="s">
        <v>69</v>
      </c>
      <c r="C50">
        <v>49596</v>
      </c>
      <c r="D50">
        <v>29477</v>
      </c>
      <c r="E50">
        <v>17489</v>
      </c>
      <c r="F50">
        <v>2036</v>
      </c>
      <c r="G50">
        <v>548</v>
      </c>
      <c r="H50">
        <v>46</v>
      </c>
      <c r="I50">
        <f>SUM(OvercrowdTbl[[#This Row],[1.01-1.50 occupants per room]:[&gt;=2.01 occupants per room]])/OvercrowdTbl[[#This Row],[Total Renter Occupied]]</f>
        <v>5.3028470037906283E-2</v>
      </c>
      <c r="J50">
        <f>SUM(OvercrowdTbl[[#This Row],[1.51-2 occupants per room]:[&gt;=2.01 occupants per room]])/OvercrowdTbl[[#This Row],[Total Renter Occupied]]</f>
        <v>1.1976772320348415E-2</v>
      </c>
      <c r="K50">
        <f>OvercrowdTbl[[#This Row],[&gt;=2.01 occupants per room]]/OvercrowdTbl[[#This Row],[Total Renter Occupied]]</f>
        <v>9.274941527542544E-4</v>
      </c>
      <c r="L50">
        <v>13063</v>
      </c>
    </row>
    <row r="51" spans="1:12" x14ac:dyDescent="0.35">
      <c r="A51" t="s">
        <v>423</v>
      </c>
      <c r="B51" t="s">
        <v>144</v>
      </c>
      <c r="C51">
        <v>40411</v>
      </c>
      <c r="D51">
        <v>27278</v>
      </c>
      <c r="E51">
        <v>11532</v>
      </c>
      <c r="F51">
        <v>1133</v>
      </c>
      <c r="G51">
        <v>370</v>
      </c>
      <c r="H51">
        <v>98</v>
      </c>
      <c r="I51">
        <f>SUM(OvercrowdTbl[[#This Row],[1.01-1.50 occupants per room]:[&gt;=2.01 occupants per room]])/OvercrowdTbl[[#This Row],[Total Renter Occupied]]</f>
        <v>3.9617925812278833E-2</v>
      </c>
      <c r="J51">
        <f>SUM(OvercrowdTbl[[#This Row],[1.51-2 occupants per room]:[&gt;=2.01 occupants per room]])/OvercrowdTbl[[#This Row],[Total Renter Occupied]]</f>
        <v>1.1581005171859147E-2</v>
      </c>
      <c r="K51">
        <f>OvercrowdTbl[[#This Row],[&gt;=2.01 occupants per room]]/OvercrowdTbl[[#This Row],[Total Renter Occupied]]</f>
        <v>2.4250822795773429E-3</v>
      </c>
      <c r="L51">
        <v>13215</v>
      </c>
    </row>
    <row r="52" spans="1:12" x14ac:dyDescent="0.35">
      <c r="A52" t="s">
        <v>469</v>
      </c>
      <c r="B52" t="s">
        <v>73</v>
      </c>
      <c r="C52">
        <v>5740</v>
      </c>
      <c r="D52">
        <v>3468</v>
      </c>
      <c r="E52">
        <v>2090</v>
      </c>
      <c r="F52">
        <v>116</v>
      </c>
      <c r="G52">
        <v>53</v>
      </c>
      <c r="H52">
        <v>13</v>
      </c>
      <c r="I52">
        <f>SUM(OvercrowdTbl[[#This Row],[1.01-1.50 occupants per room]:[&gt;=2.01 occupants per room]])/OvercrowdTbl[[#This Row],[Total Renter Occupied]]</f>
        <v>3.1707317073170732E-2</v>
      </c>
      <c r="J52">
        <f>SUM(OvercrowdTbl[[#This Row],[1.51-2 occupants per room]:[&gt;=2.01 occupants per room]])/OvercrowdTbl[[#This Row],[Total Renter Occupied]]</f>
        <v>1.1498257839721254E-2</v>
      </c>
      <c r="K52">
        <f>OvercrowdTbl[[#This Row],[&gt;=2.01 occupants per room]]/OvercrowdTbl[[#This Row],[Total Renter Occupied]]</f>
        <v>2.2648083623693382E-3</v>
      </c>
      <c r="L52">
        <v>13071</v>
      </c>
    </row>
    <row r="53" spans="1:12" x14ac:dyDescent="0.35">
      <c r="A53" t="s">
        <v>449</v>
      </c>
      <c r="B53" t="s">
        <v>43</v>
      </c>
      <c r="C53">
        <v>5979</v>
      </c>
      <c r="D53">
        <v>4090</v>
      </c>
      <c r="E53">
        <v>1731</v>
      </c>
      <c r="F53">
        <v>90</v>
      </c>
      <c r="G53">
        <v>48</v>
      </c>
      <c r="H53">
        <v>20</v>
      </c>
      <c r="I53">
        <f>SUM(OvercrowdTbl[[#This Row],[1.01-1.50 occupants per room]:[&gt;=2.01 occupants per room]])/OvercrowdTbl[[#This Row],[Total Renter Occupied]]</f>
        <v>2.6425823716340526E-2</v>
      </c>
      <c r="J53">
        <f>SUM(OvercrowdTbl[[#This Row],[1.51-2 occupants per room]:[&gt;=2.01 occupants per room]])/OvercrowdTbl[[#This Row],[Total Renter Occupied]]</f>
        <v>1.1373139320956682E-2</v>
      </c>
      <c r="K53">
        <f>OvercrowdTbl[[#This Row],[&gt;=2.01 occupants per room]]/OvercrowdTbl[[#This Row],[Total Renter Occupied]]</f>
        <v>3.3450409767519654E-3</v>
      </c>
      <c r="L53">
        <v>13009</v>
      </c>
    </row>
    <row r="54" spans="1:12" x14ac:dyDescent="0.35">
      <c r="A54" t="s">
        <v>383</v>
      </c>
      <c r="B54" t="s">
        <v>157</v>
      </c>
      <c r="C54">
        <v>1517</v>
      </c>
      <c r="D54">
        <v>1126</v>
      </c>
      <c r="E54">
        <v>353</v>
      </c>
      <c r="F54">
        <v>21</v>
      </c>
      <c r="G54">
        <v>17</v>
      </c>
      <c r="H54">
        <v>0</v>
      </c>
      <c r="I54">
        <f>SUM(OvercrowdTbl[[#This Row],[1.01-1.50 occupants per room]:[&gt;=2.01 occupants per room]])/OvercrowdTbl[[#This Row],[Total Renter Occupied]]</f>
        <v>2.5049439683586024E-2</v>
      </c>
      <c r="J54">
        <f>SUM(OvercrowdTbl[[#This Row],[1.51-2 occupants per room]:[&gt;=2.01 occupants per room]])/OvercrowdTbl[[#This Row],[Total Renter Occupied]]</f>
        <v>1.1206328279499011E-2</v>
      </c>
      <c r="K54">
        <f>OvercrowdTbl[[#This Row],[&gt;=2.01 occupants per room]]/OvercrowdTbl[[#This Row],[Total Renter Occupied]]</f>
        <v>0</v>
      </c>
      <c r="L54">
        <v>13241</v>
      </c>
    </row>
    <row r="55" spans="1:12" x14ac:dyDescent="0.35">
      <c r="A55" t="s">
        <v>395</v>
      </c>
      <c r="B55" t="s">
        <v>116</v>
      </c>
      <c r="C55">
        <v>5196</v>
      </c>
      <c r="D55">
        <v>3271</v>
      </c>
      <c r="E55">
        <v>1768</v>
      </c>
      <c r="F55">
        <v>100</v>
      </c>
      <c r="G55">
        <v>35</v>
      </c>
      <c r="H55">
        <v>22</v>
      </c>
      <c r="I55">
        <f>SUM(OvercrowdTbl[[#This Row],[1.01-1.50 occupants per room]:[&gt;=2.01 occupants per room]])/OvercrowdTbl[[#This Row],[Total Renter Occupied]]</f>
        <v>3.0215550423402616E-2</v>
      </c>
      <c r="J55">
        <f>SUM(OvercrowdTbl[[#This Row],[1.51-2 occupants per room]:[&gt;=2.01 occupants per room]])/OvercrowdTbl[[#This Row],[Total Renter Occupied]]</f>
        <v>1.0969976905311778E-2</v>
      </c>
      <c r="K55">
        <f>OvercrowdTbl[[#This Row],[&gt;=2.01 occupants per room]]/OvercrowdTbl[[#This Row],[Total Renter Occupied]]</f>
        <v>4.2340261739799842E-3</v>
      </c>
      <c r="L55">
        <v>13157</v>
      </c>
    </row>
    <row r="56" spans="1:12" x14ac:dyDescent="0.35">
      <c r="A56" t="s">
        <v>390</v>
      </c>
      <c r="B56" t="s">
        <v>91</v>
      </c>
      <c r="C56">
        <v>3284</v>
      </c>
      <c r="D56">
        <v>1917</v>
      </c>
      <c r="E56">
        <v>1331</v>
      </c>
      <c r="F56">
        <v>0</v>
      </c>
      <c r="G56">
        <v>2</v>
      </c>
      <c r="H56">
        <v>34</v>
      </c>
      <c r="I56">
        <f>SUM(OvercrowdTbl[[#This Row],[1.01-1.50 occupants per room]:[&gt;=2.01 occupants per room]])/OvercrowdTbl[[#This Row],[Total Renter Occupied]]</f>
        <v>1.0962241169305725E-2</v>
      </c>
      <c r="J56">
        <f>SUM(OvercrowdTbl[[#This Row],[1.51-2 occupants per room]:[&gt;=2.01 occupants per room]])/OvercrowdTbl[[#This Row],[Total Renter Occupied]]</f>
        <v>1.0962241169305725E-2</v>
      </c>
      <c r="K56">
        <f>OvercrowdTbl[[#This Row],[&gt;=2.01 occupants per room]]/OvercrowdTbl[[#This Row],[Total Renter Occupied]]</f>
        <v>1.0353227771010963E-2</v>
      </c>
      <c r="L56">
        <v>13107</v>
      </c>
    </row>
    <row r="57" spans="1:12" x14ac:dyDescent="0.35">
      <c r="A57" t="s">
        <v>477</v>
      </c>
      <c r="B57" t="s">
        <v>76</v>
      </c>
      <c r="C57">
        <v>12955</v>
      </c>
      <c r="D57">
        <v>8044</v>
      </c>
      <c r="E57">
        <v>4521</v>
      </c>
      <c r="F57">
        <v>248</v>
      </c>
      <c r="G57">
        <v>142</v>
      </c>
      <c r="H57">
        <v>0</v>
      </c>
      <c r="I57">
        <f>SUM(OvercrowdTbl[[#This Row],[1.01-1.50 occupants per room]:[&gt;=2.01 occupants per room]])/OvercrowdTbl[[#This Row],[Total Renter Occupied]]</f>
        <v>3.010420686993439E-2</v>
      </c>
      <c r="J57">
        <f>SUM(OvercrowdTbl[[#This Row],[1.51-2 occupants per room]:[&gt;=2.01 occupants per room]])/OvercrowdTbl[[#This Row],[Total Renter Occupied]]</f>
        <v>1.0961018911617135E-2</v>
      </c>
      <c r="K57">
        <f>OvercrowdTbl[[#This Row],[&gt;=2.01 occupants per room]]/OvercrowdTbl[[#This Row],[Total Renter Occupied]]</f>
        <v>0</v>
      </c>
      <c r="L57">
        <v>13077</v>
      </c>
    </row>
    <row r="58" spans="1:12" x14ac:dyDescent="0.35">
      <c r="A58" t="s">
        <v>437</v>
      </c>
      <c r="B58" t="s">
        <v>193</v>
      </c>
      <c r="C58">
        <v>11848</v>
      </c>
      <c r="D58">
        <v>6456</v>
      </c>
      <c r="E58">
        <v>4344</v>
      </c>
      <c r="F58">
        <v>921</v>
      </c>
      <c r="G58">
        <v>99</v>
      </c>
      <c r="H58">
        <v>28</v>
      </c>
      <c r="I58">
        <f>SUM(OvercrowdTbl[[#This Row],[1.01-1.50 occupants per room]:[&gt;=2.01 occupants per room]])/OvercrowdTbl[[#This Row],[Total Renter Occupied]]</f>
        <v>8.8453747467927071E-2</v>
      </c>
      <c r="J58">
        <f>SUM(OvercrowdTbl[[#This Row],[1.51-2 occupants per room]:[&gt;=2.01 occupants per room]])/OvercrowdTbl[[#This Row],[Total Renter Occupied]]</f>
        <v>1.0719108710330858E-2</v>
      </c>
      <c r="K58">
        <f>OvercrowdTbl[[#This Row],[&gt;=2.01 occupants per room]]/OvercrowdTbl[[#This Row],[Total Renter Occupied]]</f>
        <v>2.3632680621201892E-3</v>
      </c>
      <c r="L58">
        <v>13313</v>
      </c>
    </row>
    <row r="59" spans="1:12" x14ac:dyDescent="0.35">
      <c r="A59" t="s">
        <v>418</v>
      </c>
      <c r="B59" t="s">
        <v>130</v>
      </c>
      <c r="C59">
        <v>19604</v>
      </c>
      <c r="D59">
        <v>13131</v>
      </c>
      <c r="E59">
        <v>5773</v>
      </c>
      <c r="F59">
        <v>500</v>
      </c>
      <c r="G59">
        <v>142</v>
      </c>
      <c r="H59">
        <v>58</v>
      </c>
      <c r="I59">
        <f>SUM(OvercrowdTbl[[#This Row],[1.01-1.50 occupants per room]:[&gt;=2.01 occupants per room]])/OvercrowdTbl[[#This Row],[Total Renter Occupied]]</f>
        <v>3.5706998571720057E-2</v>
      </c>
      <c r="J59">
        <f>SUM(OvercrowdTbl[[#This Row],[1.51-2 occupants per room]:[&gt;=2.01 occupants per room]])/OvercrowdTbl[[#This Row],[Total Renter Occupied]]</f>
        <v>1.0201999591920016E-2</v>
      </c>
      <c r="K59">
        <f>OvercrowdTbl[[#This Row],[&gt;=2.01 occupants per room]]/OvercrowdTbl[[#This Row],[Total Renter Occupied]]</f>
        <v>2.9585798816568047E-3</v>
      </c>
      <c r="L59">
        <v>13185</v>
      </c>
    </row>
    <row r="60" spans="1:12" x14ac:dyDescent="0.35">
      <c r="A60" t="s">
        <v>387</v>
      </c>
      <c r="B60" t="s">
        <v>95</v>
      </c>
      <c r="C60">
        <v>13370</v>
      </c>
      <c r="D60">
        <v>8219</v>
      </c>
      <c r="E60">
        <v>4578</v>
      </c>
      <c r="F60">
        <v>439</v>
      </c>
      <c r="G60">
        <v>83</v>
      </c>
      <c r="H60">
        <v>51</v>
      </c>
      <c r="I60">
        <f>SUM(OvercrowdTbl[[#This Row],[1.01-1.50 occupants per room]:[&gt;=2.01 occupants per room]])/OvercrowdTbl[[#This Row],[Total Renter Occupied]]</f>
        <v>4.2857142857142858E-2</v>
      </c>
      <c r="J60">
        <f>SUM(OvercrowdTbl[[#This Row],[1.51-2 occupants per room]:[&gt;=2.01 occupants per room]])/OvercrowdTbl[[#This Row],[Total Renter Occupied]]</f>
        <v>1.0022438294689604E-2</v>
      </c>
      <c r="K60">
        <f>OvercrowdTbl[[#This Row],[&gt;=2.01 occupants per room]]/OvercrowdTbl[[#This Row],[Total Renter Occupied]]</f>
        <v>3.8145100972326101E-3</v>
      </c>
      <c r="L60">
        <v>13115</v>
      </c>
    </row>
    <row r="61" spans="1:12" x14ac:dyDescent="0.35">
      <c r="A61" t="s">
        <v>411</v>
      </c>
      <c r="B61" t="s">
        <v>139</v>
      </c>
      <c r="C61">
        <v>2996</v>
      </c>
      <c r="D61">
        <v>1434</v>
      </c>
      <c r="E61">
        <v>1462</v>
      </c>
      <c r="F61">
        <v>70</v>
      </c>
      <c r="G61">
        <v>30</v>
      </c>
      <c r="H61">
        <v>0</v>
      </c>
      <c r="I61">
        <f>SUM(OvercrowdTbl[[#This Row],[1.01-1.50 occupants per room]:[&gt;=2.01 occupants per room]])/OvercrowdTbl[[#This Row],[Total Renter Occupied]]</f>
        <v>3.3377837116154871E-2</v>
      </c>
      <c r="J61">
        <f>SUM(OvercrowdTbl[[#This Row],[1.51-2 occupants per room]:[&gt;=2.01 occupants per room]])/OvercrowdTbl[[#This Row],[Total Renter Occupied]]</f>
        <v>1.0013351134846462E-2</v>
      </c>
      <c r="K61">
        <f>OvercrowdTbl[[#This Row],[&gt;=2.01 occupants per room]]/OvercrowdTbl[[#This Row],[Total Renter Occupied]]</f>
        <v>0</v>
      </c>
      <c r="L61">
        <v>13205</v>
      </c>
    </row>
    <row r="62" spans="1:12" x14ac:dyDescent="0.35">
      <c r="A62" t="s">
        <v>500</v>
      </c>
      <c r="B62" t="s">
        <v>167</v>
      </c>
      <c r="C62">
        <v>4409</v>
      </c>
      <c r="D62">
        <v>3067</v>
      </c>
      <c r="E62">
        <v>1278</v>
      </c>
      <c r="F62">
        <v>21</v>
      </c>
      <c r="G62">
        <v>43</v>
      </c>
      <c r="H62">
        <v>0</v>
      </c>
      <c r="I62">
        <f>SUM(OvercrowdTbl[[#This Row],[1.01-1.50 occupants per room]:[&gt;=2.01 occupants per room]])/OvercrowdTbl[[#This Row],[Total Renter Occupied]]</f>
        <v>1.451576321161261E-2</v>
      </c>
      <c r="J62">
        <f>SUM(OvercrowdTbl[[#This Row],[1.51-2 occupants per room]:[&gt;=2.01 occupants per room]])/OvercrowdTbl[[#This Row],[Total Renter Occupied]]</f>
        <v>9.7527784078022227E-3</v>
      </c>
      <c r="K62">
        <f>OvercrowdTbl[[#This Row],[&gt;=2.01 occupants per room]]/OvercrowdTbl[[#This Row],[Total Renter Occupied]]</f>
        <v>0</v>
      </c>
      <c r="L62">
        <v>13261</v>
      </c>
    </row>
    <row r="63" spans="1:12" x14ac:dyDescent="0.35">
      <c r="A63" t="s">
        <v>503</v>
      </c>
      <c r="B63" t="s">
        <v>48</v>
      </c>
      <c r="C63">
        <v>2074</v>
      </c>
      <c r="D63">
        <v>1451</v>
      </c>
      <c r="E63">
        <v>532</v>
      </c>
      <c r="F63">
        <v>71</v>
      </c>
      <c r="G63">
        <v>20</v>
      </c>
      <c r="H63">
        <v>0</v>
      </c>
      <c r="I63">
        <f>SUM(OvercrowdTbl[[#This Row],[1.01-1.50 occupants per room]:[&gt;=2.01 occupants per room]])/OvercrowdTbl[[#This Row],[Total Renter Occupied]]</f>
        <v>4.3876567020250723E-2</v>
      </c>
      <c r="J63">
        <f>SUM(OvercrowdTbl[[#This Row],[1.51-2 occupants per room]:[&gt;=2.01 occupants per room]])/OvercrowdTbl[[#This Row],[Total Renter Occupied]]</f>
        <v>9.643201542912247E-3</v>
      </c>
      <c r="K63">
        <f>OvercrowdTbl[[#This Row],[&gt;=2.01 occupants per room]]/OvercrowdTbl[[#This Row],[Total Renter Occupied]]</f>
        <v>0</v>
      </c>
      <c r="L63">
        <v>13019</v>
      </c>
    </row>
    <row r="64" spans="1:12" x14ac:dyDescent="0.35">
      <c r="A64" t="s">
        <v>396</v>
      </c>
      <c r="B64" t="s">
        <v>115</v>
      </c>
      <c r="C64">
        <v>984</v>
      </c>
      <c r="D64">
        <v>725</v>
      </c>
      <c r="E64">
        <v>250</v>
      </c>
      <c r="F64">
        <v>0</v>
      </c>
      <c r="G64">
        <v>0</v>
      </c>
      <c r="H64">
        <v>9</v>
      </c>
      <c r="I64">
        <f>SUM(OvercrowdTbl[[#This Row],[1.01-1.50 occupants per room]:[&gt;=2.01 occupants per room]])/OvercrowdTbl[[#This Row],[Total Renter Occupied]]</f>
        <v>9.1463414634146336E-3</v>
      </c>
      <c r="J64">
        <f>SUM(OvercrowdTbl[[#This Row],[1.51-2 occupants per room]:[&gt;=2.01 occupants per room]])/OvercrowdTbl[[#This Row],[Total Renter Occupied]]</f>
        <v>9.1463414634146336E-3</v>
      </c>
      <c r="K64">
        <f>OvercrowdTbl[[#This Row],[&gt;=2.01 occupants per room]]/OvercrowdTbl[[#This Row],[Total Renter Occupied]]</f>
        <v>9.1463414634146336E-3</v>
      </c>
      <c r="L64">
        <v>13155</v>
      </c>
    </row>
    <row r="65" spans="1:12" x14ac:dyDescent="0.35">
      <c r="A65" t="s">
        <v>490</v>
      </c>
      <c r="B65" t="s">
        <v>127</v>
      </c>
      <c r="C65">
        <v>11815</v>
      </c>
      <c r="D65">
        <v>7017</v>
      </c>
      <c r="E65">
        <v>4451</v>
      </c>
      <c r="F65">
        <v>245</v>
      </c>
      <c r="G65">
        <v>102</v>
      </c>
      <c r="H65">
        <v>0</v>
      </c>
      <c r="I65">
        <f>SUM(OvercrowdTbl[[#This Row],[1.01-1.50 occupants per room]:[&gt;=2.01 occupants per room]])/OvercrowdTbl[[#This Row],[Total Renter Occupied]]</f>
        <v>2.9369445619974607E-2</v>
      </c>
      <c r="J65">
        <f>SUM(OvercrowdTbl[[#This Row],[1.51-2 occupants per room]:[&gt;=2.01 occupants per room]])/OvercrowdTbl[[#This Row],[Total Renter Occupied]]</f>
        <v>8.6330935251798559E-3</v>
      </c>
      <c r="K65">
        <f>OvercrowdTbl[[#This Row],[&gt;=2.01 occupants per room]]/OvercrowdTbl[[#This Row],[Total Renter Occupied]]</f>
        <v>0</v>
      </c>
      <c r="L65">
        <v>13179</v>
      </c>
    </row>
    <row r="66" spans="1:12" x14ac:dyDescent="0.35">
      <c r="A66" t="s">
        <v>516</v>
      </c>
      <c r="B66" t="s">
        <v>84</v>
      </c>
      <c r="C66">
        <v>1066</v>
      </c>
      <c r="D66">
        <v>701</v>
      </c>
      <c r="E66">
        <v>237</v>
      </c>
      <c r="F66">
        <v>119</v>
      </c>
      <c r="G66">
        <v>9</v>
      </c>
      <c r="H66">
        <v>0</v>
      </c>
      <c r="I66">
        <f>SUM(OvercrowdTbl[[#This Row],[1.01-1.50 occupants per room]:[&gt;=2.01 occupants per room]])/OvercrowdTbl[[#This Row],[Total Renter Occupied]]</f>
        <v>0.1200750469043152</v>
      </c>
      <c r="J66">
        <f>SUM(OvercrowdTbl[[#This Row],[1.51-2 occupants per room]:[&gt;=2.01 occupants per room]])/OvercrowdTbl[[#This Row],[Total Renter Occupied]]</f>
        <v>8.4427767354596627E-3</v>
      </c>
      <c r="K66">
        <f>OvercrowdTbl[[#This Row],[&gt;=2.01 occupants per room]]/OvercrowdTbl[[#This Row],[Total Renter Occupied]]</f>
        <v>0</v>
      </c>
      <c r="L66">
        <v>13093</v>
      </c>
    </row>
    <row r="67" spans="1:12" x14ac:dyDescent="0.35">
      <c r="A67" t="s">
        <v>462</v>
      </c>
      <c r="B67" t="s">
        <v>71</v>
      </c>
      <c r="C67">
        <v>97035</v>
      </c>
      <c r="D67">
        <v>61916</v>
      </c>
      <c r="E67">
        <v>31321</v>
      </c>
      <c r="F67">
        <v>2992</v>
      </c>
      <c r="G67">
        <v>640</v>
      </c>
      <c r="H67">
        <v>166</v>
      </c>
      <c r="I67">
        <f>SUM(OvercrowdTbl[[#This Row],[1.01-1.50 occupants per room]:[&gt;=2.01 occupants per room]])/OvercrowdTbl[[#This Row],[Total Renter Occupied]]</f>
        <v>3.9140516308548465E-2</v>
      </c>
      <c r="J67">
        <f>SUM(OvercrowdTbl[[#This Row],[1.51-2 occupants per room]:[&gt;=2.01 occupants per room]])/OvercrowdTbl[[#This Row],[Total Renter Occupied]]</f>
        <v>8.3062812387282945E-3</v>
      </c>
      <c r="K67">
        <f>OvercrowdTbl[[#This Row],[&gt;=2.01 occupants per room]]/OvercrowdTbl[[#This Row],[Total Renter Occupied]]</f>
        <v>1.7107229350234452E-3</v>
      </c>
      <c r="L67">
        <v>13067</v>
      </c>
    </row>
    <row r="68" spans="1:12" x14ac:dyDescent="0.35">
      <c r="A68" t="s">
        <v>432</v>
      </c>
      <c r="B68" t="s">
        <v>160</v>
      </c>
      <c r="C68">
        <v>11242</v>
      </c>
      <c r="D68">
        <v>7418</v>
      </c>
      <c r="E68">
        <v>3139</v>
      </c>
      <c r="F68">
        <v>592</v>
      </c>
      <c r="G68">
        <v>83</v>
      </c>
      <c r="H68">
        <v>10</v>
      </c>
      <c r="I68">
        <f>SUM(OvercrowdTbl[[#This Row],[1.01-1.50 occupants per room]:[&gt;=2.01 occupants per room]])/OvercrowdTbl[[#This Row],[Total Renter Occupied]]</f>
        <v>6.0932218466465043E-2</v>
      </c>
      <c r="J68">
        <f>SUM(OvercrowdTbl[[#This Row],[1.51-2 occupants per room]:[&gt;=2.01 occupants per room]])/OvercrowdTbl[[#This Row],[Total Renter Occupied]]</f>
        <v>8.2725493684397793E-3</v>
      </c>
      <c r="K68">
        <f>OvercrowdTbl[[#This Row],[&gt;=2.01 occupants per room]]/OvercrowdTbl[[#This Row],[Total Renter Occupied]]</f>
        <v>8.8952143746664299E-4</v>
      </c>
      <c r="L68">
        <v>13247</v>
      </c>
    </row>
    <row r="69" spans="1:12" x14ac:dyDescent="0.35">
      <c r="A69" t="s">
        <v>408</v>
      </c>
      <c r="B69" t="s">
        <v>85</v>
      </c>
      <c r="C69">
        <v>18604</v>
      </c>
      <c r="D69">
        <v>12539</v>
      </c>
      <c r="E69">
        <v>5646</v>
      </c>
      <c r="F69">
        <v>271</v>
      </c>
      <c r="G69">
        <v>131</v>
      </c>
      <c r="H69">
        <v>17</v>
      </c>
      <c r="I69">
        <f>SUM(OvercrowdTbl[[#This Row],[1.01-1.50 occupants per room]:[&gt;=2.01 occupants per room]])/OvercrowdTbl[[#This Row],[Total Renter Occupied]]</f>
        <v>2.2522038271339497E-2</v>
      </c>
      <c r="J69">
        <f>SUM(OvercrowdTbl[[#This Row],[1.51-2 occupants per room]:[&gt;=2.01 occupants per room]])/OvercrowdTbl[[#This Row],[Total Renter Occupied]]</f>
        <v>7.9552784347452169E-3</v>
      </c>
      <c r="K69">
        <f>OvercrowdTbl[[#This Row],[&gt;=2.01 occupants per room]]/OvercrowdTbl[[#This Row],[Total Renter Occupied]]</f>
        <v>9.137819823693829E-4</v>
      </c>
      <c r="L69">
        <v>13095</v>
      </c>
    </row>
    <row r="70" spans="1:12" x14ac:dyDescent="0.35">
      <c r="A70" t="s">
        <v>429</v>
      </c>
      <c r="B70" t="s">
        <v>49</v>
      </c>
      <c r="C70">
        <v>27673</v>
      </c>
      <c r="D70">
        <v>18647</v>
      </c>
      <c r="E70">
        <v>8309</v>
      </c>
      <c r="F70">
        <v>501</v>
      </c>
      <c r="G70">
        <v>159</v>
      </c>
      <c r="H70">
        <v>57</v>
      </c>
      <c r="I70">
        <f>SUM(OvercrowdTbl[[#This Row],[1.01-1.50 occupants per room]:[&gt;=2.01 occupants per room]])/OvercrowdTbl[[#This Row],[Total Renter Occupied]]</f>
        <v>2.5909731507245331E-2</v>
      </c>
      <c r="J70">
        <f>SUM(OvercrowdTbl[[#This Row],[1.51-2 occupants per room]:[&gt;=2.01 occupants per room]])/OvercrowdTbl[[#This Row],[Total Renter Occupied]]</f>
        <v>7.8054421277057055E-3</v>
      </c>
      <c r="K70">
        <f>OvercrowdTbl[[#This Row],[&gt;=2.01 occupants per room]]/OvercrowdTbl[[#This Row],[Total Renter Occupied]]</f>
        <v>2.0597694503667837E-3</v>
      </c>
      <c r="L70">
        <v>13021</v>
      </c>
    </row>
    <row r="71" spans="1:12" x14ac:dyDescent="0.35">
      <c r="A71" t="s">
        <v>494</v>
      </c>
      <c r="B71" t="s">
        <v>159</v>
      </c>
      <c r="C71">
        <v>35804</v>
      </c>
      <c r="D71">
        <v>25315</v>
      </c>
      <c r="E71">
        <v>9475</v>
      </c>
      <c r="F71">
        <v>778</v>
      </c>
      <c r="G71">
        <v>181</v>
      </c>
      <c r="H71">
        <v>55</v>
      </c>
      <c r="I71">
        <f>SUM(OvercrowdTbl[[#This Row],[1.01-1.50 occupants per room]:[&gt;=2.01 occupants per room]])/OvercrowdTbl[[#This Row],[Total Renter Occupied]]</f>
        <v>2.8320858004692213E-2</v>
      </c>
      <c r="J71">
        <f>SUM(OvercrowdTbl[[#This Row],[1.51-2 occupants per room]:[&gt;=2.01 occupants per room]])/OvercrowdTbl[[#This Row],[Total Renter Occupied]]</f>
        <v>6.5914422969500612E-3</v>
      </c>
      <c r="K71">
        <f>OvercrowdTbl[[#This Row],[&gt;=2.01 occupants per room]]/OvercrowdTbl[[#This Row],[Total Renter Occupied]]</f>
        <v>1.5361412132722601E-3</v>
      </c>
      <c r="L71">
        <v>13245</v>
      </c>
    </row>
    <row r="72" spans="1:12" x14ac:dyDescent="0.35">
      <c r="A72" t="s">
        <v>464</v>
      </c>
      <c r="B72" t="s">
        <v>125</v>
      </c>
      <c r="C72">
        <v>6136</v>
      </c>
      <c r="D72">
        <v>3689</v>
      </c>
      <c r="E72">
        <v>2266</v>
      </c>
      <c r="F72">
        <v>142</v>
      </c>
      <c r="G72">
        <v>20</v>
      </c>
      <c r="H72">
        <v>19</v>
      </c>
      <c r="I72">
        <f>SUM(OvercrowdTbl[[#This Row],[1.01-1.50 occupants per room]:[&gt;=2.01 occupants per room]])/OvercrowdTbl[[#This Row],[Total Renter Occupied]]</f>
        <v>2.9498044328552804E-2</v>
      </c>
      <c r="J72">
        <f>SUM(OvercrowdTbl[[#This Row],[1.51-2 occupants per room]:[&gt;=2.01 occupants per room]])/OvercrowdTbl[[#This Row],[Total Renter Occupied]]</f>
        <v>6.3559322033898309E-3</v>
      </c>
      <c r="K72">
        <f>OvercrowdTbl[[#This Row],[&gt;=2.01 occupants per room]]/OvercrowdTbl[[#This Row],[Total Renter Occupied]]</f>
        <v>3.0964797913950455E-3</v>
      </c>
      <c r="L72">
        <v>13175</v>
      </c>
    </row>
    <row r="73" spans="1:12" x14ac:dyDescent="0.35">
      <c r="A73" t="s">
        <v>455</v>
      </c>
      <c r="B73" t="s">
        <v>132</v>
      </c>
      <c r="C73">
        <v>1586</v>
      </c>
      <c r="D73">
        <v>1199</v>
      </c>
      <c r="E73">
        <v>351</v>
      </c>
      <c r="F73">
        <v>26</v>
      </c>
      <c r="G73">
        <v>0</v>
      </c>
      <c r="H73">
        <v>10</v>
      </c>
      <c r="I73">
        <f>SUM(OvercrowdTbl[[#This Row],[1.01-1.50 occupants per room]:[&gt;=2.01 occupants per room]])/OvercrowdTbl[[#This Row],[Total Renter Occupied]]</f>
        <v>2.269861286254729E-2</v>
      </c>
      <c r="J73">
        <f>SUM(OvercrowdTbl[[#This Row],[1.51-2 occupants per room]:[&gt;=2.01 occupants per room]])/OvercrowdTbl[[#This Row],[Total Renter Occupied]]</f>
        <v>6.3051702395964691E-3</v>
      </c>
      <c r="K73">
        <f>OvercrowdTbl[[#This Row],[&gt;=2.01 occupants per room]]/OvercrowdTbl[[#This Row],[Total Renter Occupied]]</f>
        <v>6.3051702395964691E-3</v>
      </c>
      <c r="L73">
        <v>13193</v>
      </c>
    </row>
    <row r="74" spans="1:12" x14ac:dyDescent="0.35">
      <c r="A74" t="s">
        <v>428</v>
      </c>
      <c r="B74" t="s">
        <v>174</v>
      </c>
      <c r="C74">
        <v>6543</v>
      </c>
      <c r="D74">
        <v>3857</v>
      </c>
      <c r="E74">
        <v>2466</v>
      </c>
      <c r="F74">
        <v>180</v>
      </c>
      <c r="G74">
        <v>26</v>
      </c>
      <c r="H74">
        <v>14</v>
      </c>
      <c r="I74">
        <f>SUM(OvercrowdTbl[[#This Row],[1.01-1.50 occupants per room]:[&gt;=2.01 occupants per room]])/OvercrowdTbl[[#This Row],[Total Renter Occupied]]</f>
        <v>3.3623720006113404E-2</v>
      </c>
      <c r="J74">
        <f>SUM(OvercrowdTbl[[#This Row],[1.51-2 occupants per room]:[&gt;=2.01 occupants per room]])/OvercrowdTbl[[#This Row],[Total Renter Occupied]]</f>
        <v>6.1134036374751646E-3</v>
      </c>
      <c r="K74">
        <f>OvercrowdTbl[[#This Row],[&gt;=2.01 occupants per room]]/OvercrowdTbl[[#This Row],[Total Renter Occupied]]</f>
        <v>2.1396912731163073E-3</v>
      </c>
      <c r="L74">
        <v>13275</v>
      </c>
    </row>
    <row r="75" spans="1:12" x14ac:dyDescent="0.35">
      <c r="A75" t="s">
        <v>509</v>
      </c>
      <c r="B75" t="s">
        <v>53</v>
      </c>
      <c r="C75">
        <v>4029</v>
      </c>
      <c r="D75">
        <v>2319</v>
      </c>
      <c r="E75">
        <v>1609</v>
      </c>
      <c r="F75">
        <v>78</v>
      </c>
      <c r="G75">
        <v>23</v>
      </c>
      <c r="H75">
        <v>0</v>
      </c>
      <c r="I75">
        <f>SUM(OvercrowdTbl[[#This Row],[1.01-1.50 occupants per room]:[&gt;=2.01 occupants per room]])/OvercrowdTbl[[#This Row],[Total Renter Occupied]]</f>
        <v>2.5068255150161329E-2</v>
      </c>
      <c r="J75">
        <f>SUM(OvercrowdTbl[[#This Row],[1.51-2 occupants per room]:[&gt;=2.01 occupants per room]])/OvercrowdTbl[[#This Row],[Total Renter Occupied]]</f>
        <v>5.7086125589476296E-3</v>
      </c>
      <c r="K75">
        <f>OvercrowdTbl[[#This Row],[&gt;=2.01 occupants per room]]/OvercrowdTbl[[#This Row],[Total Renter Occupied]]</f>
        <v>0</v>
      </c>
      <c r="L75">
        <v>13029</v>
      </c>
    </row>
    <row r="76" spans="1:12" x14ac:dyDescent="0.35">
      <c r="A76" t="s">
        <v>470</v>
      </c>
      <c r="B76" t="s">
        <v>54</v>
      </c>
      <c r="C76">
        <v>13555</v>
      </c>
      <c r="D76">
        <v>9115</v>
      </c>
      <c r="E76">
        <v>3963</v>
      </c>
      <c r="F76">
        <v>401</v>
      </c>
      <c r="G76">
        <v>45</v>
      </c>
      <c r="H76">
        <v>31</v>
      </c>
      <c r="I76">
        <f>SUM(OvercrowdTbl[[#This Row],[1.01-1.50 occupants per room]:[&gt;=2.01 occupants per room]])/OvercrowdTbl[[#This Row],[Total Renter Occupied]]</f>
        <v>3.5189966801918111E-2</v>
      </c>
      <c r="J76">
        <f>SUM(OvercrowdTbl[[#This Row],[1.51-2 occupants per room]:[&gt;=2.01 occupants per room]])/OvercrowdTbl[[#This Row],[Total Renter Occupied]]</f>
        <v>5.6067871634083366E-3</v>
      </c>
      <c r="K76">
        <f>OvercrowdTbl[[#This Row],[&gt;=2.01 occupants per room]]/OvercrowdTbl[[#This Row],[Total Renter Occupied]]</f>
        <v>2.2869789745481373E-3</v>
      </c>
      <c r="L76">
        <v>13031</v>
      </c>
    </row>
    <row r="77" spans="1:12" x14ac:dyDescent="0.35">
      <c r="A77" t="s">
        <v>441</v>
      </c>
      <c r="B77" t="s">
        <v>165</v>
      </c>
      <c r="C77">
        <v>2677</v>
      </c>
      <c r="D77">
        <v>1906</v>
      </c>
      <c r="E77">
        <v>723</v>
      </c>
      <c r="F77">
        <v>33</v>
      </c>
      <c r="G77">
        <v>15</v>
      </c>
      <c r="H77">
        <v>0</v>
      </c>
      <c r="I77">
        <f>SUM(OvercrowdTbl[[#This Row],[1.01-1.50 occupants per room]:[&gt;=2.01 occupants per room]])/OvercrowdTbl[[#This Row],[Total Renter Occupied]]</f>
        <v>1.7930519237952934E-2</v>
      </c>
      <c r="J77">
        <f>SUM(OvercrowdTbl[[#This Row],[1.51-2 occupants per room]:[&gt;=2.01 occupants per room]])/OvercrowdTbl[[#This Row],[Total Renter Occupied]]</f>
        <v>5.6032872618602915E-3</v>
      </c>
      <c r="K77">
        <f>OvercrowdTbl[[#This Row],[&gt;=2.01 occupants per room]]/OvercrowdTbl[[#This Row],[Total Renter Occupied]]</f>
        <v>0</v>
      </c>
      <c r="L77">
        <v>13257</v>
      </c>
    </row>
    <row r="78" spans="1:12" x14ac:dyDescent="0.35">
      <c r="A78" t="s">
        <v>398</v>
      </c>
      <c r="B78" t="s">
        <v>74</v>
      </c>
      <c r="C78">
        <v>9591</v>
      </c>
      <c r="D78">
        <v>6914</v>
      </c>
      <c r="E78">
        <v>2514</v>
      </c>
      <c r="F78">
        <v>111</v>
      </c>
      <c r="G78">
        <v>52</v>
      </c>
      <c r="H78">
        <v>0</v>
      </c>
      <c r="I78">
        <f>SUM(OvercrowdTbl[[#This Row],[1.01-1.50 occupants per room]:[&gt;=2.01 occupants per room]])/OvercrowdTbl[[#This Row],[Total Renter Occupied]]</f>
        <v>1.6995099572515899E-2</v>
      </c>
      <c r="J78">
        <f>SUM(OvercrowdTbl[[#This Row],[1.51-2 occupants per room]:[&gt;=2.01 occupants per room]])/OvercrowdTbl[[#This Row],[Total Renter Occupied]]</f>
        <v>5.4217495568762378E-3</v>
      </c>
      <c r="K78">
        <f>OvercrowdTbl[[#This Row],[&gt;=2.01 occupants per room]]/OvercrowdTbl[[#This Row],[Total Renter Occupied]]</f>
        <v>0</v>
      </c>
      <c r="L78">
        <v>13073</v>
      </c>
    </row>
    <row r="79" spans="1:12" x14ac:dyDescent="0.35">
      <c r="A79" t="s">
        <v>417</v>
      </c>
      <c r="B79" t="s">
        <v>164</v>
      </c>
      <c r="C79">
        <v>9322</v>
      </c>
      <c r="D79">
        <v>5865</v>
      </c>
      <c r="E79">
        <v>3171</v>
      </c>
      <c r="F79">
        <v>237</v>
      </c>
      <c r="G79">
        <v>49</v>
      </c>
      <c r="H79">
        <v>0</v>
      </c>
      <c r="I79">
        <f>SUM(OvercrowdTbl[[#This Row],[1.01-1.50 occupants per room]:[&gt;=2.01 occupants per room]])/OvercrowdTbl[[#This Row],[Total Renter Occupied]]</f>
        <v>3.0680111564042052E-2</v>
      </c>
      <c r="J79">
        <f>SUM(OvercrowdTbl[[#This Row],[1.51-2 occupants per room]:[&gt;=2.01 occupants per room]])/OvercrowdTbl[[#This Row],[Total Renter Occupied]]</f>
        <v>5.2563827504827293E-3</v>
      </c>
      <c r="K79">
        <f>OvercrowdTbl[[#This Row],[&gt;=2.01 occupants per room]]/OvercrowdTbl[[#This Row],[Total Renter Occupied]]</f>
        <v>0</v>
      </c>
      <c r="L79">
        <v>13255</v>
      </c>
    </row>
    <row r="80" spans="1:12" x14ac:dyDescent="0.35">
      <c r="A80" t="s">
        <v>399</v>
      </c>
      <c r="B80" t="s">
        <v>75</v>
      </c>
      <c r="C80">
        <v>2155</v>
      </c>
      <c r="D80">
        <v>1210</v>
      </c>
      <c r="E80">
        <v>853</v>
      </c>
      <c r="F80">
        <v>81</v>
      </c>
      <c r="G80">
        <v>11</v>
      </c>
      <c r="H80">
        <v>0</v>
      </c>
      <c r="I80">
        <f>SUM(OvercrowdTbl[[#This Row],[1.01-1.50 occupants per room]:[&gt;=2.01 occupants per room]])/OvercrowdTbl[[#This Row],[Total Renter Occupied]]</f>
        <v>4.269141531322506E-2</v>
      </c>
      <c r="J80">
        <f>SUM(OvercrowdTbl[[#This Row],[1.51-2 occupants per room]:[&gt;=2.01 occupants per room]])/OvercrowdTbl[[#This Row],[Total Renter Occupied]]</f>
        <v>5.1044083526682136E-3</v>
      </c>
      <c r="K80">
        <f>OvercrowdTbl[[#This Row],[&gt;=2.01 occupants per room]]/OvercrowdTbl[[#This Row],[Total Renter Occupied]]</f>
        <v>0</v>
      </c>
      <c r="L80">
        <v>13075</v>
      </c>
    </row>
    <row r="81" spans="1:12" x14ac:dyDescent="0.35">
      <c r="A81" t="s">
        <v>523</v>
      </c>
      <c r="B81" t="s">
        <v>135</v>
      </c>
      <c r="C81">
        <v>2469</v>
      </c>
      <c r="D81">
        <v>1776</v>
      </c>
      <c r="E81">
        <v>681</v>
      </c>
      <c r="F81">
        <v>0</v>
      </c>
      <c r="G81">
        <v>0</v>
      </c>
      <c r="H81">
        <v>12</v>
      </c>
      <c r="I81">
        <f>SUM(OvercrowdTbl[[#This Row],[1.01-1.50 occupants per room]:[&gt;=2.01 occupants per room]])/OvercrowdTbl[[#This Row],[Total Renter Occupied]]</f>
        <v>4.8602673147023082E-3</v>
      </c>
      <c r="J81">
        <f>SUM(OvercrowdTbl[[#This Row],[1.51-2 occupants per room]:[&gt;=2.01 occupants per room]])/OvercrowdTbl[[#This Row],[Total Renter Occupied]]</f>
        <v>4.8602673147023082E-3</v>
      </c>
      <c r="K81">
        <f>OvercrowdTbl[[#This Row],[&gt;=2.01 occupants per room]]/OvercrowdTbl[[#This Row],[Total Renter Occupied]]</f>
        <v>4.8602673147023082E-3</v>
      </c>
      <c r="L81">
        <v>13189</v>
      </c>
    </row>
    <row r="82" spans="1:12" x14ac:dyDescent="0.35">
      <c r="A82" t="s">
        <v>400</v>
      </c>
      <c r="B82" t="s">
        <v>58</v>
      </c>
      <c r="C82">
        <v>7362</v>
      </c>
      <c r="D82">
        <v>4259</v>
      </c>
      <c r="E82">
        <v>2922</v>
      </c>
      <c r="F82">
        <v>149</v>
      </c>
      <c r="G82">
        <v>32</v>
      </c>
      <c r="H82">
        <v>0</v>
      </c>
      <c r="I82">
        <f>SUM(OvercrowdTbl[[#This Row],[1.01-1.50 occupants per room]:[&gt;=2.01 occupants per room]])/OvercrowdTbl[[#This Row],[Total Renter Occupied]]</f>
        <v>2.4585710404781309E-2</v>
      </c>
      <c r="J82">
        <f>SUM(OvercrowdTbl[[#This Row],[1.51-2 occupants per room]:[&gt;=2.01 occupants per room]])/OvercrowdTbl[[#This Row],[Total Renter Occupied]]</f>
        <v>4.3466449334419992E-3</v>
      </c>
      <c r="K82">
        <f>OvercrowdTbl[[#This Row],[&gt;=2.01 occupants per room]]/OvercrowdTbl[[#This Row],[Total Renter Occupied]]</f>
        <v>0</v>
      </c>
      <c r="L82">
        <v>13039</v>
      </c>
    </row>
    <row r="83" spans="1:12" x14ac:dyDescent="0.35">
      <c r="A83" t="s">
        <v>507</v>
      </c>
      <c r="B83" t="s">
        <v>41</v>
      </c>
      <c r="C83">
        <v>1048</v>
      </c>
      <c r="D83">
        <v>508</v>
      </c>
      <c r="E83">
        <v>523</v>
      </c>
      <c r="F83">
        <v>13</v>
      </c>
      <c r="G83">
        <v>0</v>
      </c>
      <c r="H83">
        <v>4</v>
      </c>
      <c r="I83">
        <f>SUM(OvercrowdTbl[[#This Row],[1.01-1.50 occupants per room]:[&gt;=2.01 occupants per room]])/OvercrowdTbl[[#This Row],[Total Renter Occupied]]</f>
        <v>1.6221374045801526E-2</v>
      </c>
      <c r="J83">
        <f>SUM(OvercrowdTbl[[#This Row],[1.51-2 occupants per room]:[&gt;=2.01 occupants per room]])/OvercrowdTbl[[#This Row],[Total Renter Occupied]]</f>
        <v>3.8167938931297708E-3</v>
      </c>
      <c r="K83">
        <f>OvercrowdTbl[[#This Row],[&gt;=2.01 occupants per room]]/OvercrowdTbl[[#This Row],[Total Renter Occupied]]</f>
        <v>3.8167938931297708E-3</v>
      </c>
      <c r="L83">
        <v>13005</v>
      </c>
    </row>
    <row r="84" spans="1:12" x14ac:dyDescent="0.35">
      <c r="A84" t="s">
        <v>480</v>
      </c>
      <c r="B84" t="s">
        <v>137</v>
      </c>
      <c r="C84">
        <v>2465</v>
      </c>
      <c r="D84">
        <v>1407</v>
      </c>
      <c r="E84">
        <v>995</v>
      </c>
      <c r="F84">
        <v>54</v>
      </c>
      <c r="G84">
        <v>9</v>
      </c>
      <c r="H84">
        <v>0</v>
      </c>
      <c r="I84">
        <f>SUM(OvercrowdTbl[[#This Row],[1.01-1.50 occupants per room]:[&gt;=2.01 occupants per room]])/OvercrowdTbl[[#This Row],[Total Renter Occupied]]</f>
        <v>2.5557809330628803E-2</v>
      </c>
      <c r="J84">
        <f>SUM(OvercrowdTbl[[#This Row],[1.51-2 occupants per room]:[&gt;=2.01 occupants per room]])/OvercrowdTbl[[#This Row],[Total Renter Occupied]]</f>
        <v>3.6511156186612576E-3</v>
      </c>
      <c r="K84">
        <f>OvercrowdTbl[[#This Row],[&gt;=2.01 occupants per room]]/OvercrowdTbl[[#This Row],[Total Renter Occupied]]</f>
        <v>0</v>
      </c>
      <c r="L84">
        <v>13199</v>
      </c>
    </row>
    <row r="85" spans="1:12" x14ac:dyDescent="0.35">
      <c r="A85" t="s">
        <v>495</v>
      </c>
      <c r="B85" t="s">
        <v>192</v>
      </c>
      <c r="C85">
        <v>2305</v>
      </c>
      <c r="D85">
        <v>1475</v>
      </c>
      <c r="E85">
        <v>719</v>
      </c>
      <c r="F85">
        <v>103</v>
      </c>
      <c r="G85">
        <v>0</v>
      </c>
      <c r="H85">
        <v>8</v>
      </c>
      <c r="I85">
        <f>SUM(OvercrowdTbl[[#This Row],[1.01-1.50 occupants per room]:[&gt;=2.01 occupants per room]])/OvercrowdTbl[[#This Row],[Total Renter Occupied]]</f>
        <v>4.8156182212581347E-2</v>
      </c>
      <c r="J85">
        <f>SUM(OvercrowdTbl[[#This Row],[1.51-2 occupants per room]:[&gt;=2.01 occupants per room]])/OvercrowdTbl[[#This Row],[Total Renter Occupied]]</f>
        <v>3.4707158351409977E-3</v>
      </c>
      <c r="K85">
        <f>OvercrowdTbl[[#This Row],[&gt;=2.01 occupants per room]]/OvercrowdTbl[[#This Row],[Total Renter Occupied]]</f>
        <v>3.4707158351409977E-3</v>
      </c>
      <c r="L85">
        <v>13311</v>
      </c>
    </row>
    <row r="86" spans="1:12" x14ac:dyDescent="0.35">
      <c r="A86" t="s">
        <v>487</v>
      </c>
      <c r="B86" t="s">
        <v>89</v>
      </c>
      <c r="C86">
        <v>5290</v>
      </c>
      <c r="D86">
        <v>3855</v>
      </c>
      <c r="E86">
        <v>1354</v>
      </c>
      <c r="F86">
        <v>63</v>
      </c>
      <c r="G86">
        <v>18</v>
      </c>
      <c r="H86">
        <v>0</v>
      </c>
      <c r="I86">
        <f>SUM(OvercrowdTbl[[#This Row],[1.01-1.50 occupants per room]:[&gt;=2.01 occupants per room]])/OvercrowdTbl[[#This Row],[Total Renter Occupied]]</f>
        <v>1.5311909262759925E-2</v>
      </c>
      <c r="J86">
        <f>SUM(OvercrowdTbl[[#This Row],[1.51-2 occupants per room]:[&gt;=2.01 occupants per room]])/OvercrowdTbl[[#This Row],[Total Renter Occupied]]</f>
        <v>3.4026465028355389E-3</v>
      </c>
      <c r="K86">
        <f>OvercrowdTbl[[#This Row],[&gt;=2.01 occupants per room]]/OvercrowdTbl[[#This Row],[Total Renter Occupied]]</f>
        <v>0</v>
      </c>
      <c r="L86">
        <v>13103</v>
      </c>
    </row>
    <row r="87" spans="1:12" x14ac:dyDescent="0.35">
      <c r="A87" t="s">
        <v>451</v>
      </c>
      <c r="B87" t="s">
        <v>63</v>
      </c>
      <c r="C87">
        <v>50229</v>
      </c>
      <c r="D87">
        <v>34729</v>
      </c>
      <c r="E87">
        <v>14416</v>
      </c>
      <c r="F87">
        <v>928</v>
      </c>
      <c r="G87">
        <v>97</v>
      </c>
      <c r="H87">
        <v>59</v>
      </c>
      <c r="I87">
        <f>SUM(OvercrowdTbl[[#This Row],[1.01-1.50 occupants per room]:[&gt;=2.01 occupants per room]])/OvercrowdTbl[[#This Row],[Total Renter Occupied]]</f>
        <v>2.1581158295008861E-2</v>
      </c>
      <c r="J87">
        <f>SUM(OvercrowdTbl[[#This Row],[1.51-2 occupants per room]:[&gt;=2.01 occupants per room]])/OvercrowdTbl[[#This Row],[Total Renter Occupied]]</f>
        <v>3.1057755479902047E-3</v>
      </c>
      <c r="K87">
        <f>OvercrowdTbl[[#This Row],[&gt;=2.01 occupants per room]]/OvercrowdTbl[[#This Row],[Total Renter Occupied]]</f>
        <v>1.1746202393039878E-3</v>
      </c>
      <c r="L87">
        <v>13051</v>
      </c>
    </row>
    <row r="88" spans="1:12" x14ac:dyDescent="0.35">
      <c r="A88" t="s">
        <v>453</v>
      </c>
      <c r="B88" t="s">
        <v>72</v>
      </c>
      <c r="C88">
        <v>5276</v>
      </c>
      <c r="D88">
        <v>3242</v>
      </c>
      <c r="E88">
        <v>1781</v>
      </c>
      <c r="F88">
        <v>237</v>
      </c>
      <c r="G88">
        <v>16</v>
      </c>
      <c r="H88">
        <v>0</v>
      </c>
      <c r="I88">
        <f>SUM(OvercrowdTbl[[#This Row],[1.01-1.50 occupants per room]:[&gt;=2.01 occupants per room]])/OvercrowdTbl[[#This Row],[Total Renter Occupied]]</f>
        <v>4.7952994692949204E-2</v>
      </c>
      <c r="J88">
        <f>SUM(OvercrowdTbl[[#This Row],[1.51-2 occupants per room]:[&gt;=2.01 occupants per room]])/OvercrowdTbl[[#This Row],[Total Renter Occupied]]</f>
        <v>3.0326004548900682E-3</v>
      </c>
      <c r="K88">
        <f>OvercrowdTbl[[#This Row],[&gt;=2.01 occupants per room]]/OvercrowdTbl[[#This Row],[Total Renter Occupied]]</f>
        <v>0</v>
      </c>
      <c r="L88">
        <v>13069</v>
      </c>
    </row>
    <row r="89" spans="1:12" x14ac:dyDescent="0.35">
      <c r="A89" t="s">
        <v>435</v>
      </c>
      <c r="B89" t="s">
        <v>97</v>
      </c>
      <c r="C89">
        <v>2404</v>
      </c>
      <c r="D89">
        <v>1469</v>
      </c>
      <c r="E89">
        <v>819</v>
      </c>
      <c r="F89">
        <v>109</v>
      </c>
      <c r="G89">
        <v>7</v>
      </c>
      <c r="H89">
        <v>0</v>
      </c>
      <c r="I89">
        <f>SUM(OvercrowdTbl[[#This Row],[1.01-1.50 occupants per room]:[&gt;=2.01 occupants per room]])/OvercrowdTbl[[#This Row],[Total Renter Occupied]]</f>
        <v>4.8252911813643926E-2</v>
      </c>
      <c r="J89">
        <f>SUM(OvercrowdTbl[[#This Row],[1.51-2 occupants per room]:[&gt;=2.01 occupants per room]])/OvercrowdTbl[[#This Row],[Total Renter Occupied]]</f>
        <v>2.9118136439267887E-3</v>
      </c>
      <c r="K89">
        <f>OvercrowdTbl[[#This Row],[&gt;=2.01 occupants per room]]/OvercrowdTbl[[#This Row],[Total Renter Occupied]]</f>
        <v>0</v>
      </c>
      <c r="L89">
        <v>13119</v>
      </c>
    </row>
    <row r="90" spans="1:12" x14ac:dyDescent="0.35">
      <c r="A90" t="s">
        <v>444</v>
      </c>
      <c r="B90" t="s">
        <v>67</v>
      </c>
      <c r="C90">
        <v>30697</v>
      </c>
      <c r="D90">
        <v>20576</v>
      </c>
      <c r="E90">
        <v>9399</v>
      </c>
      <c r="F90">
        <v>634</v>
      </c>
      <c r="G90">
        <v>74</v>
      </c>
      <c r="H90">
        <v>14</v>
      </c>
      <c r="I90">
        <f>SUM(OvercrowdTbl[[#This Row],[1.01-1.50 occupants per room]:[&gt;=2.01 occupants per room]])/OvercrowdTbl[[#This Row],[Total Renter Occupied]]</f>
        <v>2.3520213701664659E-2</v>
      </c>
      <c r="J90">
        <f>SUM(OvercrowdTbl[[#This Row],[1.51-2 occupants per room]:[&gt;=2.01 occupants per room]])/OvercrowdTbl[[#This Row],[Total Renter Occupied]]</f>
        <v>2.8667296478483238E-3</v>
      </c>
      <c r="K90">
        <f>OvercrowdTbl[[#This Row],[&gt;=2.01 occupants per room]]/OvercrowdTbl[[#This Row],[Total Renter Occupied]]</f>
        <v>4.5607062579405155E-4</v>
      </c>
      <c r="L90">
        <v>13059</v>
      </c>
    </row>
    <row r="91" spans="1:12" x14ac:dyDescent="0.35">
      <c r="A91" t="s">
        <v>439</v>
      </c>
      <c r="B91" t="s">
        <v>110</v>
      </c>
      <c r="C91">
        <v>1399</v>
      </c>
      <c r="D91">
        <v>954</v>
      </c>
      <c r="E91">
        <v>432</v>
      </c>
      <c r="F91">
        <v>9</v>
      </c>
      <c r="G91">
        <v>0</v>
      </c>
      <c r="H91">
        <v>4</v>
      </c>
      <c r="I91">
        <f>SUM(OvercrowdTbl[[#This Row],[1.01-1.50 occupants per room]:[&gt;=2.01 occupants per room]])/OvercrowdTbl[[#This Row],[Total Renter Occupied]]</f>
        <v>9.2923516797712644E-3</v>
      </c>
      <c r="J91">
        <f>SUM(OvercrowdTbl[[#This Row],[1.51-2 occupants per room]:[&gt;=2.01 occupants per room]])/OvercrowdTbl[[#This Row],[Total Renter Occupied]]</f>
        <v>2.8591851322373124E-3</v>
      </c>
      <c r="K91">
        <f>OvercrowdTbl[[#This Row],[&gt;=2.01 occupants per room]]/OvercrowdTbl[[#This Row],[Total Renter Occupied]]</f>
        <v>2.8591851322373124E-3</v>
      </c>
      <c r="L91">
        <v>13145</v>
      </c>
    </row>
    <row r="92" spans="1:12" x14ac:dyDescent="0.35">
      <c r="A92" t="s">
        <v>488</v>
      </c>
      <c r="B92" t="s">
        <v>113</v>
      </c>
      <c r="C92">
        <v>22894</v>
      </c>
      <c r="D92">
        <v>14896</v>
      </c>
      <c r="E92">
        <v>7621</v>
      </c>
      <c r="F92">
        <v>313</v>
      </c>
      <c r="G92">
        <v>21</v>
      </c>
      <c r="H92">
        <v>43</v>
      </c>
      <c r="I92">
        <f>SUM(OvercrowdTbl[[#This Row],[1.01-1.50 occupants per room]:[&gt;=2.01 occupants per room]])/OvercrowdTbl[[#This Row],[Total Renter Occupied]]</f>
        <v>1.6467196645409278E-2</v>
      </c>
      <c r="J92">
        <f>SUM(OvercrowdTbl[[#This Row],[1.51-2 occupants per room]:[&gt;=2.01 occupants per room]])/OvercrowdTbl[[#This Row],[Total Renter Occupied]]</f>
        <v>2.7954922687166944E-3</v>
      </c>
      <c r="K92">
        <f>OvercrowdTbl[[#This Row],[&gt;=2.01 occupants per room]]/OvercrowdTbl[[#This Row],[Total Renter Occupied]]</f>
        <v>1.8782213680440291E-3</v>
      </c>
      <c r="L92">
        <v>13151</v>
      </c>
    </row>
    <row r="93" spans="1:12" x14ac:dyDescent="0.35">
      <c r="A93" t="s">
        <v>472</v>
      </c>
      <c r="B93" t="s">
        <v>86</v>
      </c>
      <c r="C93">
        <v>17180</v>
      </c>
      <c r="D93">
        <v>11651</v>
      </c>
      <c r="E93">
        <v>4843</v>
      </c>
      <c r="F93">
        <v>639</v>
      </c>
      <c r="G93">
        <v>47</v>
      </c>
      <c r="H93">
        <v>0</v>
      </c>
      <c r="I93">
        <f>SUM(OvercrowdTbl[[#This Row],[1.01-1.50 occupants per room]:[&gt;=2.01 occupants per room]])/OvercrowdTbl[[#This Row],[Total Renter Occupied]]</f>
        <v>3.9930151338766005E-2</v>
      </c>
      <c r="J93">
        <f>SUM(OvercrowdTbl[[#This Row],[1.51-2 occupants per room]:[&gt;=2.01 occupants per room]])/OvercrowdTbl[[#This Row],[Total Renter Occupied]]</f>
        <v>2.7357392316647265E-3</v>
      </c>
      <c r="K93">
        <f>OvercrowdTbl[[#This Row],[&gt;=2.01 occupants per room]]/OvercrowdTbl[[#This Row],[Total Renter Occupied]]</f>
        <v>0</v>
      </c>
      <c r="L93">
        <v>13097</v>
      </c>
    </row>
    <row r="94" spans="1:12" x14ac:dyDescent="0.35">
      <c r="A94" t="s">
        <v>409</v>
      </c>
      <c r="B94" t="s">
        <v>145</v>
      </c>
      <c r="C94">
        <v>10753</v>
      </c>
      <c r="D94">
        <v>6470</v>
      </c>
      <c r="E94">
        <v>4139</v>
      </c>
      <c r="F94">
        <v>118</v>
      </c>
      <c r="G94">
        <v>22</v>
      </c>
      <c r="H94">
        <v>4</v>
      </c>
      <c r="I94">
        <f>SUM(OvercrowdTbl[[#This Row],[1.01-1.50 occupants per room]:[&gt;=2.01 occupants per room]])/OvercrowdTbl[[#This Row],[Total Renter Occupied]]</f>
        <v>1.3391611643262346E-2</v>
      </c>
      <c r="J94">
        <f>SUM(OvercrowdTbl[[#This Row],[1.51-2 occupants per room]:[&gt;=2.01 occupants per room]])/OvercrowdTbl[[#This Row],[Total Renter Occupied]]</f>
        <v>2.4179298800334789E-3</v>
      </c>
      <c r="K94">
        <f>OvercrowdTbl[[#This Row],[&gt;=2.01 occupants per room]]/OvercrowdTbl[[#This Row],[Total Renter Occupied]]</f>
        <v>3.719892123128429E-4</v>
      </c>
      <c r="L94">
        <v>13217</v>
      </c>
    </row>
    <row r="95" spans="1:12" x14ac:dyDescent="0.35">
      <c r="A95" t="s">
        <v>511</v>
      </c>
      <c r="B95" t="s">
        <v>59</v>
      </c>
      <c r="C95">
        <v>1672</v>
      </c>
      <c r="D95">
        <v>1262</v>
      </c>
      <c r="E95">
        <v>406</v>
      </c>
      <c r="F95">
        <v>0</v>
      </c>
      <c r="G95">
        <v>0</v>
      </c>
      <c r="H95">
        <v>4</v>
      </c>
      <c r="I95">
        <f>SUM(OvercrowdTbl[[#This Row],[1.01-1.50 occupants per room]:[&gt;=2.01 occupants per room]])/OvercrowdTbl[[#This Row],[Total Renter Occupied]]</f>
        <v>2.3923444976076554E-3</v>
      </c>
      <c r="J95">
        <f>SUM(OvercrowdTbl[[#This Row],[1.51-2 occupants per room]:[&gt;=2.01 occupants per room]])/OvercrowdTbl[[#This Row],[Total Renter Occupied]]</f>
        <v>2.3923444976076554E-3</v>
      </c>
      <c r="K95">
        <f>OvercrowdTbl[[#This Row],[&gt;=2.01 occupants per room]]/OvercrowdTbl[[#This Row],[Total Renter Occupied]]</f>
        <v>2.3923444976076554E-3</v>
      </c>
      <c r="L95">
        <v>13043</v>
      </c>
    </row>
    <row r="96" spans="1:12" x14ac:dyDescent="0.35">
      <c r="A96" t="s">
        <v>420</v>
      </c>
      <c r="B96" t="s">
        <v>106</v>
      </c>
      <c r="C96">
        <v>3355</v>
      </c>
      <c r="D96">
        <v>2298</v>
      </c>
      <c r="E96">
        <v>995</v>
      </c>
      <c r="F96">
        <v>54</v>
      </c>
      <c r="G96">
        <v>8</v>
      </c>
      <c r="H96">
        <v>0</v>
      </c>
      <c r="I96">
        <f>SUM(OvercrowdTbl[[#This Row],[1.01-1.50 occupants per room]:[&gt;=2.01 occupants per room]])/OvercrowdTbl[[#This Row],[Total Renter Occupied]]</f>
        <v>1.8479880774962744E-2</v>
      </c>
      <c r="J96">
        <f>SUM(OvercrowdTbl[[#This Row],[1.51-2 occupants per room]:[&gt;=2.01 occupants per room]])/OvercrowdTbl[[#This Row],[Total Renter Occupied]]</f>
        <v>2.3845007451564829E-3</v>
      </c>
      <c r="K96">
        <f>OvercrowdTbl[[#This Row],[&gt;=2.01 occupants per room]]/OvercrowdTbl[[#This Row],[Total Renter Occupied]]</f>
        <v>0</v>
      </c>
      <c r="L96">
        <v>13137</v>
      </c>
    </row>
    <row r="97" spans="1:12" x14ac:dyDescent="0.35">
      <c r="A97" t="s">
        <v>534</v>
      </c>
      <c r="B97" t="s">
        <v>189</v>
      </c>
      <c r="C97">
        <v>4214</v>
      </c>
      <c r="D97">
        <v>2595</v>
      </c>
      <c r="E97">
        <v>1448</v>
      </c>
      <c r="F97">
        <v>161</v>
      </c>
      <c r="G97">
        <v>10</v>
      </c>
      <c r="H97">
        <v>0</v>
      </c>
      <c r="I97">
        <f>SUM(OvercrowdTbl[[#This Row],[1.01-1.50 occupants per room]:[&gt;=2.01 occupants per room]])/OvercrowdTbl[[#This Row],[Total Renter Occupied]]</f>
        <v>4.057902230659706E-2</v>
      </c>
      <c r="J97">
        <f>SUM(OvercrowdTbl[[#This Row],[1.51-2 occupants per room]:[&gt;=2.01 occupants per room]])/OvercrowdTbl[[#This Row],[Total Renter Occupied]]</f>
        <v>2.3730422401518746E-3</v>
      </c>
      <c r="K97">
        <f>OvercrowdTbl[[#This Row],[&gt;=2.01 occupants per room]]/OvercrowdTbl[[#This Row],[Total Renter Occupied]]</f>
        <v>0</v>
      </c>
      <c r="L97">
        <v>13305</v>
      </c>
    </row>
    <row r="98" spans="1:12" x14ac:dyDescent="0.35">
      <c r="A98" t="s">
        <v>536</v>
      </c>
      <c r="B98" t="s">
        <v>191</v>
      </c>
      <c r="C98">
        <v>454</v>
      </c>
      <c r="D98">
        <v>367</v>
      </c>
      <c r="E98">
        <v>78</v>
      </c>
      <c r="F98">
        <v>8</v>
      </c>
      <c r="G98">
        <v>1</v>
      </c>
      <c r="H98">
        <v>0</v>
      </c>
      <c r="I98">
        <f>SUM(OvercrowdTbl[[#This Row],[1.01-1.50 occupants per room]:[&gt;=2.01 occupants per room]])/OvercrowdTbl[[#This Row],[Total Renter Occupied]]</f>
        <v>1.9823788546255508E-2</v>
      </c>
      <c r="J98">
        <f>SUM(OvercrowdTbl[[#This Row],[1.51-2 occupants per room]:[&gt;=2.01 occupants per room]])/OvercrowdTbl[[#This Row],[Total Renter Occupied]]</f>
        <v>2.2026431718061676E-3</v>
      </c>
      <c r="K98">
        <f>OvercrowdTbl[[#This Row],[&gt;=2.01 occupants per room]]/OvercrowdTbl[[#This Row],[Total Renter Occupied]]</f>
        <v>0</v>
      </c>
      <c r="L98">
        <v>13309</v>
      </c>
    </row>
    <row r="99" spans="1:12" x14ac:dyDescent="0.35">
      <c r="A99" t="s">
        <v>422</v>
      </c>
      <c r="B99" t="s">
        <v>66</v>
      </c>
      <c r="C99">
        <v>22057</v>
      </c>
      <c r="D99">
        <v>14574</v>
      </c>
      <c r="E99">
        <v>7029</v>
      </c>
      <c r="F99">
        <v>407</v>
      </c>
      <c r="G99">
        <v>41</v>
      </c>
      <c r="H99">
        <v>6</v>
      </c>
      <c r="I99">
        <f>SUM(OvercrowdTbl[[#This Row],[1.01-1.50 occupants per room]:[&gt;=2.01 occupants per room]])/OvercrowdTbl[[#This Row],[Total Renter Occupied]]</f>
        <v>2.0583034864215442E-2</v>
      </c>
      <c r="J99">
        <f>SUM(OvercrowdTbl[[#This Row],[1.51-2 occupants per room]:[&gt;=2.01 occupants per room]])/OvercrowdTbl[[#This Row],[Total Renter Occupied]]</f>
        <v>2.1308428163394843E-3</v>
      </c>
      <c r="K99">
        <f>OvercrowdTbl[[#This Row],[&gt;=2.01 occupants per room]]/OvercrowdTbl[[#This Row],[Total Renter Occupied]]</f>
        <v>2.7202248719227455E-4</v>
      </c>
      <c r="L99">
        <v>13057</v>
      </c>
    </row>
    <row r="100" spans="1:12" x14ac:dyDescent="0.35">
      <c r="A100" t="s">
        <v>457</v>
      </c>
      <c r="B100" t="s">
        <v>150</v>
      </c>
      <c r="C100">
        <v>2502</v>
      </c>
      <c r="D100">
        <v>1348</v>
      </c>
      <c r="E100">
        <v>883</v>
      </c>
      <c r="F100">
        <v>267</v>
      </c>
      <c r="G100">
        <v>4</v>
      </c>
      <c r="H100">
        <v>0</v>
      </c>
      <c r="I100">
        <f>SUM(OvercrowdTbl[[#This Row],[1.01-1.50 occupants per room]:[&gt;=2.01 occupants per room]])/OvercrowdTbl[[#This Row],[Total Renter Occupied]]</f>
        <v>0.10831334932054357</v>
      </c>
      <c r="J100">
        <f>SUM(OvercrowdTbl[[#This Row],[1.51-2 occupants per room]:[&gt;=2.01 occupants per room]])/OvercrowdTbl[[#This Row],[Total Renter Occupied]]</f>
        <v>1.5987210231814548E-3</v>
      </c>
      <c r="K100">
        <f>OvercrowdTbl[[#This Row],[&gt;=2.01 occupants per room]]/OvercrowdTbl[[#This Row],[Total Renter Occupied]]</f>
        <v>0</v>
      </c>
      <c r="L100">
        <v>13227</v>
      </c>
    </row>
    <row r="101" spans="1:12" x14ac:dyDescent="0.35">
      <c r="A101" t="s">
        <v>496</v>
      </c>
      <c r="B101" t="s">
        <v>119</v>
      </c>
      <c r="C101">
        <v>1975</v>
      </c>
      <c r="D101">
        <v>1197</v>
      </c>
      <c r="E101">
        <v>658</v>
      </c>
      <c r="F101">
        <v>117</v>
      </c>
      <c r="G101">
        <v>0</v>
      </c>
      <c r="H101">
        <v>3</v>
      </c>
      <c r="I101">
        <f>SUM(OvercrowdTbl[[#This Row],[1.01-1.50 occupants per room]:[&gt;=2.01 occupants per room]])/OvercrowdTbl[[#This Row],[Total Renter Occupied]]</f>
        <v>6.0759493670886074E-2</v>
      </c>
      <c r="J101">
        <f>SUM(OvercrowdTbl[[#This Row],[1.51-2 occupants per room]:[&gt;=2.01 occupants per room]])/OvercrowdTbl[[#This Row],[Total Renter Occupied]]</f>
        <v>1.5189873417721519E-3</v>
      </c>
      <c r="K101">
        <f>OvercrowdTbl[[#This Row],[&gt;=2.01 occupants per room]]/OvercrowdTbl[[#This Row],[Total Renter Occupied]]</f>
        <v>1.5189873417721519E-3</v>
      </c>
      <c r="L101">
        <v>13163</v>
      </c>
    </row>
    <row r="102" spans="1:12" x14ac:dyDescent="0.35">
      <c r="A102" t="s">
        <v>521</v>
      </c>
      <c r="B102" t="s">
        <v>126</v>
      </c>
      <c r="C102">
        <v>2797</v>
      </c>
      <c r="D102">
        <v>1934</v>
      </c>
      <c r="E102">
        <v>731</v>
      </c>
      <c r="F102">
        <v>128</v>
      </c>
      <c r="G102">
        <v>4</v>
      </c>
      <c r="H102">
        <v>0</v>
      </c>
      <c r="I102">
        <f>SUM(OvercrowdTbl[[#This Row],[1.01-1.50 occupants per room]:[&gt;=2.01 occupants per room]])/OvercrowdTbl[[#This Row],[Total Renter Occupied]]</f>
        <v>4.7193421523060421E-2</v>
      </c>
      <c r="J102">
        <f>SUM(OvercrowdTbl[[#This Row],[1.51-2 occupants per room]:[&gt;=2.01 occupants per room]])/OvercrowdTbl[[#This Row],[Total Renter Occupied]]</f>
        <v>1.4301036825169824E-3</v>
      </c>
      <c r="K102">
        <f>OvercrowdTbl[[#This Row],[&gt;=2.01 occupants per room]]/OvercrowdTbl[[#This Row],[Total Renter Occupied]]</f>
        <v>0</v>
      </c>
      <c r="L102">
        <v>13177</v>
      </c>
    </row>
    <row r="103" spans="1:12" x14ac:dyDescent="0.35">
      <c r="A103" t="s">
        <v>450</v>
      </c>
      <c r="B103" t="s">
        <v>133</v>
      </c>
      <c r="C103">
        <v>2935</v>
      </c>
      <c r="D103">
        <v>1795</v>
      </c>
      <c r="E103">
        <v>1065</v>
      </c>
      <c r="F103">
        <v>72</v>
      </c>
      <c r="G103">
        <v>3</v>
      </c>
      <c r="H103">
        <v>0</v>
      </c>
      <c r="I103">
        <f>SUM(OvercrowdTbl[[#This Row],[1.01-1.50 occupants per room]:[&gt;=2.01 occupants per room]])/OvercrowdTbl[[#This Row],[Total Renter Occupied]]</f>
        <v>2.5553662691652469E-2</v>
      </c>
      <c r="J103">
        <f>SUM(OvercrowdTbl[[#This Row],[1.51-2 occupants per room]:[&gt;=2.01 occupants per room]])/OvercrowdTbl[[#This Row],[Total Renter Occupied]]</f>
        <v>1.0221465076660989E-3</v>
      </c>
      <c r="K103">
        <f>OvercrowdTbl[[#This Row],[&gt;=2.01 occupants per room]]/OvercrowdTbl[[#This Row],[Total Renter Occupied]]</f>
        <v>0</v>
      </c>
      <c r="L103">
        <v>13195</v>
      </c>
    </row>
    <row r="104" spans="1:12" x14ac:dyDescent="0.35">
      <c r="A104" t="s">
        <v>461</v>
      </c>
      <c r="B104" t="s">
        <v>45</v>
      </c>
      <c r="C104">
        <v>6044</v>
      </c>
      <c r="D104">
        <v>3706</v>
      </c>
      <c r="E104">
        <v>2076</v>
      </c>
      <c r="F104">
        <v>256</v>
      </c>
      <c r="G104">
        <v>6</v>
      </c>
      <c r="H104">
        <v>0</v>
      </c>
      <c r="I104">
        <f>SUM(OvercrowdTbl[[#This Row],[1.01-1.50 occupants per room]:[&gt;=2.01 occupants per room]])/OvercrowdTbl[[#This Row],[Total Renter Occupied]]</f>
        <v>4.3348775645268033E-2</v>
      </c>
      <c r="J104">
        <f>SUM(OvercrowdTbl[[#This Row],[1.51-2 occupants per room]:[&gt;=2.01 occupants per room]])/OvercrowdTbl[[#This Row],[Total Renter Occupied]]</f>
        <v>9.9272005294506944E-4</v>
      </c>
      <c r="K104">
        <f>OvercrowdTbl[[#This Row],[&gt;=2.01 occupants per room]]/OvercrowdTbl[[#This Row],[Total Renter Occupied]]</f>
        <v>0</v>
      </c>
      <c r="L104">
        <v>13013</v>
      </c>
    </row>
    <row r="105" spans="1:12" x14ac:dyDescent="0.35">
      <c r="A105" t="s">
        <v>498</v>
      </c>
      <c r="B105" t="s">
        <v>143</v>
      </c>
      <c r="C105">
        <v>3837</v>
      </c>
      <c r="D105">
        <v>1888</v>
      </c>
      <c r="E105">
        <v>1740</v>
      </c>
      <c r="F105">
        <v>206</v>
      </c>
      <c r="G105">
        <v>3</v>
      </c>
      <c r="H105">
        <v>0</v>
      </c>
      <c r="I105">
        <f>SUM(OvercrowdTbl[[#This Row],[1.01-1.50 occupants per room]:[&gt;=2.01 occupants per room]])/OvercrowdTbl[[#This Row],[Total Renter Occupied]]</f>
        <v>5.4469637737816004E-2</v>
      </c>
      <c r="J105">
        <f>SUM(OvercrowdTbl[[#This Row],[1.51-2 occupants per room]:[&gt;=2.01 occupants per room]])/OvercrowdTbl[[#This Row],[Total Renter Occupied]]</f>
        <v>7.8186082877247849E-4</v>
      </c>
      <c r="K105">
        <f>OvercrowdTbl[[#This Row],[&gt;=2.01 occupants per room]]/OvercrowdTbl[[#This Row],[Total Renter Occupied]]</f>
        <v>0</v>
      </c>
      <c r="L105">
        <v>13213</v>
      </c>
    </row>
    <row r="106" spans="1:12" x14ac:dyDescent="0.35">
      <c r="A106" t="s">
        <v>454</v>
      </c>
      <c r="B106" t="s">
        <v>173</v>
      </c>
      <c r="C106">
        <v>1354</v>
      </c>
      <c r="D106">
        <v>760</v>
      </c>
      <c r="E106">
        <v>493</v>
      </c>
      <c r="F106">
        <v>100</v>
      </c>
      <c r="G106">
        <v>0</v>
      </c>
      <c r="H106">
        <v>1</v>
      </c>
      <c r="I106">
        <f>SUM(OvercrowdTbl[[#This Row],[1.01-1.50 occupants per room]:[&gt;=2.01 occupants per room]])/OvercrowdTbl[[#This Row],[Total Renter Occupied]]</f>
        <v>7.4593796159527326E-2</v>
      </c>
      <c r="J106">
        <f>SUM(OvercrowdTbl[[#This Row],[1.51-2 occupants per room]:[&gt;=2.01 occupants per room]])/OvercrowdTbl[[#This Row],[Total Renter Occupied]]</f>
        <v>7.3855243722304289E-4</v>
      </c>
      <c r="K106">
        <f>OvercrowdTbl[[#This Row],[&gt;=2.01 occupants per room]]/OvercrowdTbl[[#This Row],[Total Renter Occupied]]</f>
        <v>7.3855243722304289E-4</v>
      </c>
      <c r="L106">
        <v>13273</v>
      </c>
    </row>
    <row r="107" spans="1:12" x14ac:dyDescent="0.35">
      <c r="A107" t="s">
        <v>434</v>
      </c>
      <c r="B107" t="s">
        <v>148</v>
      </c>
      <c r="C107">
        <v>11679</v>
      </c>
      <c r="D107">
        <v>7097</v>
      </c>
      <c r="E107">
        <v>4411</v>
      </c>
      <c r="F107">
        <v>166</v>
      </c>
      <c r="G107">
        <v>5</v>
      </c>
      <c r="H107">
        <v>0</v>
      </c>
      <c r="I107">
        <f>SUM(OvercrowdTbl[[#This Row],[1.01-1.50 occupants per room]:[&gt;=2.01 occupants per room]])/OvercrowdTbl[[#This Row],[Total Renter Occupied]]</f>
        <v>1.4641664526072438E-2</v>
      </c>
      <c r="J107">
        <f>SUM(OvercrowdTbl[[#This Row],[1.51-2 occupants per room]:[&gt;=2.01 occupants per room]])/OvercrowdTbl[[#This Row],[Total Renter Occupied]]</f>
        <v>4.2811884579159172E-4</v>
      </c>
      <c r="K107">
        <f>OvercrowdTbl[[#This Row],[&gt;=2.01 occupants per room]]/OvercrowdTbl[[#This Row],[Total Renter Occupied]]</f>
        <v>0</v>
      </c>
      <c r="L107">
        <v>13223</v>
      </c>
    </row>
    <row r="108" spans="1:12" x14ac:dyDescent="0.35">
      <c r="A108" t="s">
        <v>456</v>
      </c>
      <c r="B108" t="s">
        <v>39</v>
      </c>
      <c r="C108">
        <v>1792</v>
      </c>
      <c r="D108">
        <v>1237</v>
      </c>
      <c r="E108">
        <v>485</v>
      </c>
      <c r="F108">
        <v>70</v>
      </c>
      <c r="G108">
        <v>0</v>
      </c>
      <c r="H108">
        <v>0</v>
      </c>
      <c r="I108">
        <f>SUM(OvercrowdTbl[[#This Row],[1.01-1.50 occupants per room]:[&gt;=2.01 occupants per room]])/OvercrowdTbl[[#This Row],[Total Renter Occupied]]</f>
        <v>3.90625E-2</v>
      </c>
      <c r="J108">
        <f>SUM(OvercrowdTbl[[#This Row],[1.51-2 occupants per room]:[&gt;=2.01 occupants per room]])/OvercrowdTbl[[#This Row],[Total Renter Occupied]]</f>
        <v>0</v>
      </c>
      <c r="K108">
        <f>OvercrowdTbl[[#This Row],[&gt;=2.01 occupants per room]]/OvercrowdTbl[[#This Row],[Total Renter Occupied]]</f>
        <v>0</v>
      </c>
      <c r="L108">
        <v>13001</v>
      </c>
    </row>
    <row r="109" spans="1:12" x14ac:dyDescent="0.35">
      <c r="A109" t="s">
        <v>412</v>
      </c>
      <c r="B109" t="s">
        <v>50</v>
      </c>
      <c r="C109">
        <v>1162</v>
      </c>
      <c r="D109">
        <v>662</v>
      </c>
      <c r="E109">
        <v>500</v>
      </c>
      <c r="F109">
        <v>0</v>
      </c>
      <c r="G109">
        <v>0</v>
      </c>
      <c r="H109">
        <v>0</v>
      </c>
      <c r="I109">
        <f>SUM(OvercrowdTbl[[#This Row],[1.01-1.50 occupants per room]:[&gt;=2.01 occupants per room]])/OvercrowdTbl[[#This Row],[Total Renter Occupied]]</f>
        <v>0</v>
      </c>
      <c r="J109">
        <f>SUM(OvercrowdTbl[[#This Row],[1.51-2 occupants per room]:[&gt;=2.01 occupants per room]])/OvercrowdTbl[[#This Row],[Total Renter Occupied]]</f>
        <v>0</v>
      </c>
      <c r="K109">
        <f>OvercrowdTbl[[#This Row],[&gt;=2.01 occupants per room]]/OvercrowdTbl[[#This Row],[Total Renter Occupied]]</f>
        <v>0</v>
      </c>
      <c r="L109">
        <v>13023</v>
      </c>
    </row>
    <row r="110" spans="1:12" x14ac:dyDescent="0.35">
      <c r="A110" t="s">
        <v>436</v>
      </c>
      <c r="B110" t="s">
        <v>51</v>
      </c>
      <c r="C110">
        <v>1441</v>
      </c>
      <c r="D110">
        <v>991</v>
      </c>
      <c r="E110">
        <v>432</v>
      </c>
      <c r="F110">
        <v>18</v>
      </c>
      <c r="G110">
        <v>0</v>
      </c>
      <c r="H110">
        <v>0</v>
      </c>
      <c r="I110">
        <f>SUM(OvercrowdTbl[[#This Row],[1.01-1.50 occupants per room]:[&gt;=2.01 occupants per room]])/OvercrowdTbl[[#This Row],[Total Renter Occupied]]</f>
        <v>1.2491325468424705E-2</v>
      </c>
      <c r="J110">
        <f>SUM(OvercrowdTbl[[#This Row],[1.51-2 occupants per room]:[&gt;=2.01 occupants per room]])/OvercrowdTbl[[#This Row],[Total Renter Occupied]]</f>
        <v>0</v>
      </c>
      <c r="K110">
        <f>OvercrowdTbl[[#This Row],[&gt;=2.01 occupants per room]]/OvercrowdTbl[[#This Row],[Total Renter Occupied]]</f>
        <v>0</v>
      </c>
      <c r="L110">
        <v>13025</v>
      </c>
    </row>
    <row r="111" spans="1:12" x14ac:dyDescent="0.35">
      <c r="A111" t="s">
        <v>402</v>
      </c>
      <c r="B111" t="s">
        <v>55</v>
      </c>
      <c r="C111">
        <v>2339</v>
      </c>
      <c r="D111">
        <v>1413</v>
      </c>
      <c r="E111">
        <v>889</v>
      </c>
      <c r="F111">
        <v>37</v>
      </c>
      <c r="G111">
        <v>0</v>
      </c>
      <c r="H111">
        <v>0</v>
      </c>
      <c r="I111">
        <f>SUM(OvercrowdTbl[[#This Row],[1.01-1.50 occupants per room]:[&gt;=2.01 occupants per room]])/OvercrowdTbl[[#This Row],[Total Renter Occupied]]</f>
        <v>1.5818725951261221E-2</v>
      </c>
      <c r="J111">
        <f>SUM(OvercrowdTbl[[#This Row],[1.51-2 occupants per room]:[&gt;=2.01 occupants per room]])/OvercrowdTbl[[#This Row],[Total Renter Occupied]]</f>
        <v>0</v>
      </c>
      <c r="K111">
        <f>OvercrowdTbl[[#This Row],[&gt;=2.01 occupants per room]]/OvercrowdTbl[[#This Row],[Total Renter Occupied]]</f>
        <v>0</v>
      </c>
      <c r="L111">
        <v>13033</v>
      </c>
    </row>
    <row r="112" spans="1:12" x14ac:dyDescent="0.35">
      <c r="A112" t="s">
        <v>391</v>
      </c>
      <c r="B112" t="s">
        <v>57</v>
      </c>
      <c r="C112">
        <v>464</v>
      </c>
      <c r="D112">
        <v>274</v>
      </c>
      <c r="E112">
        <v>174</v>
      </c>
      <c r="F112">
        <v>16</v>
      </c>
      <c r="G112">
        <v>0</v>
      </c>
      <c r="H112">
        <v>0</v>
      </c>
      <c r="I112">
        <f>SUM(OvercrowdTbl[[#This Row],[1.01-1.50 occupants per room]:[&gt;=2.01 occupants per room]])/OvercrowdTbl[[#This Row],[Total Renter Occupied]]</f>
        <v>3.4482758620689655E-2</v>
      </c>
      <c r="J112">
        <f>SUM(OvercrowdTbl[[#This Row],[1.51-2 occupants per room]:[&gt;=2.01 occupants per room]])/OvercrowdTbl[[#This Row],[Total Renter Occupied]]</f>
        <v>0</v>
      </c>
      <c r="K112">
        <f>OvercrowdTbl[[#This Row],[&gt;=2.01 occupants per room]]/OvercrowdTbl[[#This Row],[Total Renter Occupied]]</f>
        <v>0</v>
      </c>
      <c r="L112">
        <v>13037</v>
      </c>
    </row>
    <row r="113" spans="1:12" x14ac:dyDescent="0.35">
      <c r="A113" t="s">
        <v>512</v>
      </c>
      <c r="B113" t="s">
        <v>62</v>
      </c>
      <c r="C113">
        <v>1049</v>
      </c>
      <c r="D113">
        <v>820</v>
      </c>
      <c r="E113">
        <v>216</v>
      </c>
      <c r="F113">
        <v>13</v>
      </c>
      <c r="G113">
        <v>0</v>
      </c>
      <c r="H113">
        <v>0</v>
      </c>
      <c r="I113">
        <f>SUM(OvercrowdTbl[[#This Row],[1.01-1.50 occupants per room]:[&gt;=2.01 occupants per room]])/OvercrowdTbl[[#This Row],[Total Renter Occupied]]</f>
        <v>1.2392755004766444E-2</v>
      </c>
      <c r="J113">
        <f>SUM(OvercrowdTbl[[#This Row],[1.51-2 occupants per room]:[&gt;=2.01 occupants per room]])/OvercrowdTbl[[#This Row],[Total Renter Occupied]]</f>
        <v>0</v>
      </c>
      <c r="K113">
        <f>OvercrowdTbl[[#This Row],[&gt;=2.01 occupants per room]]/OvercrowdTbl[[#This Row],[Total Renter Occupied]]</f>
        <v>0</v>
      </c>
      <c r="L113">
        <v>13049</v>
      </c>
    </row>
    <row r="114" spans="1:12" x14ac:dyDescent="0.35">
      <c r="A114" t="s">
        <v>446</v>
      </c>
      <c r="B114" t="s">
        <v>68</v>
      </c>
      <c r="C114">
        <v>347</v>
      </c>
      <c r="D114">
        <v>276</v>
      </c>
      <c r="E114">
        <v>69</v>
      </c>
      <c r="F114">
        <v>2</v>
      </c>
      <c r="G114">
        <v>0</v>
      </c>
      <c r="H114">
        <v>0</v>
      </c>
      <c r="I114">
        <f>SUM(OvercrowdTbl[[#This Row],[1.01-1.50 occupants per room]:[&gt;=2.01 occupants per room]])/OvercrowdTbl[[#This Row],[Total Renter Occupied]]</f>
        <v>5.763688760806916E-3</v>
      </c>
      <c r="J114">
        <f>SUM(OvercrowdTbl[[#This Row],[1.51-2 occupants per room]:[&gt;=2.01 occupants per room]])/OvercrowdTbl[[#This Row],[Total Renter Occupied]]</f>
        <v>0</v>
      </c>
      <c r="K114">
        <f>OvercrowdTbl[[#This Row],[&gt;=2.01 occupants per room]]/OvercrowdTbl[[#This Row],[Total Renter Occupied]]</f>
        <v>0</v>
      </c>
      <c r="L114">
        <v>13061</v>
      </c>
    </row>
    <row r="115" spans="1:12" x14ac:dyDescent="0.35">
      <c r="A115" t="s">
        <v>513</v>
      </c>
      <c r="B115" t="s">
        <v>77</v>
      </c>
      <c r="C115">
        <v>961</v>
      </c>
      <c r="D115">
        <v>645</v>
      </c>
      <c r="E115">
        <v>310</v>
      </c>
      <c r="F115">
        <v>6</v>
      </c>
      <c r="G115">
        <v>0</v>
      </c>
      <c r="H115">
        <v>0</v>
      </c>
      <c r="I115">
        <f>SUM(OvercrowdTbl[[#This Row],[1.01-1.50 occupants per room]:[&gt;=2.01 occupants per room]])/OvercrowdTbl[[#This Row],[Total Renter Occupied]]</f>
        <v>6.2434963579604576E-3</v>
      </c>
      <c r="J115">
        <f>SUM(OvercrowdTbl[[#This Row],[1.51-2 occupants per room]:[&gt;=2.01 occupants per room]])/OvercrowdTbl[[#This Row],[Total Renter Occupied]]</f>
        <v>0</v>
      </c>
      <c r="K115">
        <f>OvercrowdTbl[[#This Row],[&gt;=2.01 occupants per room]]/OvercrowdTbl[[#This Row],[Total Renter Occupied]]</f>
        <v>0</v>
      </c>
      <c r="L115">
        <v>13079</v>
      </c>
    </row>
    <row r="116" spans="1:12" x14ac:dyDescent="0.35">
      <c r="A116" t="s">
        <v>514</v>
      </c>
      <c r="B116" t="s">
        <v>79</v>
      </c>
      <c r="C116">
        <v>1708</v>
      </c>
      <c r="D116">
        <v>1116</v>
      </c>
      <c r="E116">
        <v>472</v>
      </c>
      <c r="F116">
        <v>120</v>
      </c>
      <c r="G116">
        <v>0</v>
      </c>
      <c r="H116">
        <v>0</v>
      </c>
      <c r="I116">
        <f>SUM(OvercrowdTbl[[#This Row],[1.01-1.50 occupants per room]:[&gt;=2.01 occupants per room]])/OvercrowdTbl[[#This Row],[Total Renter Occupied]]</f>
        <v>7.0257611241217793E-2</v>
      </c>
      <c r="J116">
        <f>SUM(OvercrowdTbl[[#This Row],[1.51-2 occupants per room]:[&gt;=2.01 occupants per room]])/OvercrowdTbl[[#This Row],[Total Renter Occupied]]</f>
        <v>0</v>
      </c>
      <c r="K116">
        <f>OvercrowdTbl[[#This Row],[&gt;=2.01 occupants per room]]/OvercrowdTbl[[#This Row],[Total Renter Occupied]]</f>
        <v>0</v>
      </c>
      <c r="L116">
        <v>13083</v>
      </c>
    </row>
    <row r="117" spans="1:12" x14ac:dyDescent="0.35">
      <c r="A117" t="s">
        <v>424</v>
      </c>
      <c r="B117" t="s">
        <v>80</v>
      </c>
      <c r="C117">
        <v>2018</v>
      </c>
      <c r="D117">
        <v>1197</v>
      </c>
      <c r="E117">
        <v>585</v>
      </c>
      <c r="F117">
        <v>236</v>
      </c>
      <c r="G117">
        <v>0</v>
      </c>
      <c r="H117">
        <v>0</v>
      </c>
      <c r="I117">
        <f>SUM(OvercrowdTbl[[#This Row],[1.01-1.50 occupants per room]:[&gt;=2.01 occupants per room]])/OvercrowdTbl[[#This Row],[Total Renter Occupied]]</f>
        <v>0.11694747274529237</v>
      </c>
      <c r="J117">
        <f>SUM(OvercrowdTbl[[#This Row],[1.51-2 occupants per room]:[&gt;=2.01 occupants per room]])/OvercrowdTbl[[#This Row],[Total Renter Occupied]]</f>
        <v>0</v>
      </c>
      <c r="K117">
        <f>OvercrowdTbl[[#This Row],[&gt;=2.01 occupants per room]]/OvercrowdTbl[[#This Row],[Total Renter Occupied]]</f>
        <v>0</v>
      </c>
      <c r="L117">
        <v>13085</v>
      </c>
    </row>
    <row r="118" spans="1:12" x14ac:dyDescent="0.35">
      <c r="A118" t="s">
        <v>515</v>
      </c>
      <c r="B118" t="s">
        <v>83</v>
      </c>
      <c r="C118">
        <v>2094</v>
      </c>
      <c r="D118">
        <v>1370</v>
      </c>
      <c r="E118">
        <v>665</v>
      </c>
      <c r="F118">
        <v>59</v>
      </c>
      <c r="G118">
        <v>0</v>
      </c>
      <c r="H118">
        <v>0</v>
      </c>
      <c r="I118">
        <f>SUM(OvercrowdTbl[[#This Row],[1.01-1.50 occupants per room]:[&gt;=2.01 occupants per room]])/OvercrowdTbl[[#This Row],[Total Renter Occupied]]</f>
        <v>2.8175740210124166E-2</v>
      </c>
      <c r="J118">
        <f>SUM(OvercrowdTbl[[#This Row],[1.51-2 occupants per room]:[&gt;=2.01 occupants per room]])/OvercrowdTbl[[#This Row],[Total Renter Occupied]]</f>
        <v>0</v>
      </c>
      <c r="K118">
        <f>OvercrowdTbl[[#This Row],[&gt;=2.01 occupants per room]]/OvercrowdTbl[[#This Row],[Total Renter Occupied]]</f>
        <v>0</v>
      </c>
      <c r="L118">
        <v>13091</v>
      </c>
    </row>
    <row r="119" spans="1:12" x14ac:dyDescent="0.35">
      <c r="A119" t="s">
        <v>517</v>
      </c>
      <c r="B119" t="s">
        <v>88</v>
      </c>
      <c r="C119">
        <v>381</v>
      </c>
      <c r="D119">
        <v>158</v>
      </c>
      <c r="E119">
        <v>185</v>
      </c>
      <c r="F119">
        <v>38</v>
      </c>
      <c r="G119">
        <v>0</v>
      </c>
      <c r="H119">
        <v>0</v>
      </c>
      <c r="I119">
        <f>SUM(OvercrowdTbl[[#This Row],[1.01-1.50 occupants per room]:[&gt;=2.01 occupants per room]])/OvercrowdTbl[[#This Row],[Total Renter Occupied]]</f>
        <v>9.9737532808398949E-2</v>
      </c>
      <c r="J119">
        <f>SUM(OvercrowdTbl[[#This Row],[1.51-2 occupants per room]:[&gt;=2.01 occupants per room]])/OvercrowdTbl[[#This Row],[Total Renter Occupied]]</f>
        <v>0</v>
      </c>
      <c r="K119">
        <f>OvercrowdTbl[[#This Row],[&gt;=2.01 occupants per room]]/OvercrowdTbl[[#This Row],[Total Renter Occupied]]</f>
        <v>0</v>
      </c>
      <c r="L119">
        <v>13101</v>
      </c>
    </row>
    <row r="120" spans="1:12" x14ac:dyDescent="0.35">
      <c r="A120" t="s">
        <v>410</v>
      </c>
      <c r="B120" t="s">
        <v>90</v>
      </c>
      <c r="C120">
        <v>2291</v>
      </c>
      <c r="D120">
        <v>1561</v>
      </c>
      <c r="E120">
        <v>596</v>
      </c>
      <c r="F120">
        <v>134</v>
      </c>
      <c r="G120">
        <v>0</v>
      </c>
      <c r="H120">
        <v>0</v>
      </c>
      <c r="I120">
        <f>SUM(OvercrowdTbl[[#This Row],[1.01-1.50 occupants per room]:[&gt;=2.01 occupants per room]])/OvercrowdTbl[[#This Row],[Total Renter Occupied]]</f>
        <v>5.8489742470536885E-2</v>
      </c>
      <c r="J120">
        <f>SUM(OvercrowdTbl[[#This Row],[1.51-2 occupants per room]:[&gt;=2.01 occupants per room]])/OvercrowdTbl[[#This Row],[Total Renter Occupied]]</f>
        <v>0</v>
      </c>
      <c r="K120">
        <f>OvercrowdTbl[[#This Row],[&gt;=2.01 occupants per room]]/OvercrowdTbl[[#This Row],[Total Renter Occupied]]</f>
        <v>0</v>
      </c>
      <c r="L120">
        <v>13105</v>
      </c>
    </row>
    <row r="121" spans="1:12" x14ac:dyDescent="0.35">
      <c r="A121" t="s">
        <v>518</v>
      </c>
      <c r="B121" t="s">
        <v>93</v>
      </c>
      <c r="C121">
        <v>2479</v>
      </c>
      <c r="D121">
        <v>1749</v>
      </c>
      <c r="E121">
        <v>622</v>
      </c>
      <c r="F121">
        <v>108</v>
      </c>
      <c r="G121">
        <v>0</v>
      </c>
      <c r="H121">
        <v>0</v>
      </c>
      <c r="I121">
        <f>SUM(OvercrowdTbl[[#This Row],[1.01-1.50 occupants per room]:[&gt;=2.01 occupants per room]])/OvercrowdTbl[[#This Row],[Total Renter Occupied]]</f>
        <v>4.3565954013715207E-2</v>
      </c>
      <c r="J121">
        <f>SUM(OvercrowdTbl[[#This Row],[1.51-2 occupants per room]:[&gt;=2.01 occupants per room]])/OvercrowdTbl[[#This Row],[Total Renter Occupied]]</f>
        <v>0</v>
      </c>
      <c r="K121">
        <f>OvercrowdTbl[[#This Row],[&gt;=2.01 occupants per room]]/OvercrowdTbl[[#This Row],[Total Renter Occupied]]</f>
        <v>0</v>
      </c>
      <c r="L121">
        <v>13111</v>
      </c>
    </row>
    <row r="122" spans="1:12" x14ac:dyDescent="0.35">
      <c r="A122" t="s">
        <v>416</v>
      </c>
      <c r="B122" t="s">
        <v>94</v>
      </c>
      <c r="C122">
        <v>8044</v>
      </c>
      <c r="D122">
        <v>5536</v>
      </c>
      <c r="E122">
        <v>2300</v>
      </c>
      <c r="F122">
        <v>208</v>
      </c>
      <c r="G122">
        <v>0</v>
      </c>
      <c r="H122">
        <v>0</v>
      </c>
      <c r="I122">
        <f>SUM(OvercrowdTbl[[#This Row],[1.01-1.50 occupants per room]:[&gt;=2.01 occupants per room]])/OvercrowdTbl[[#This Row],[Total Renter Occupied]]</f>
        <v>2.5857782197911485E-2</v>
      </c>
      <c r="J122">
        <f>SUM(OvercrowdTbl[[#This Row],[1.51-2 occupants per room]:[&gt;=2.01 occupants per room]])/OvercrowdTbl[[#This Row],[Total Renter Occupied]]</f>
        <v>0</v>
      </c>
      <c r="K122">
        <f>OvercrowdTbl[[#This Row],[&gt;=2.01 occupants per room]]/OvercrowdTbl[[#This Row],[Total Renter Occupied]]</f>
        <v>0</v>
      </c>
      <c r="L122">
        <v>13113</v>
      </c>
    </row>
    <row r="123" spans="1:12" x14ac:dyDescent="0.35">
      <c r="A123" t="s">
        <v>415</v>
      </c>
      <c r="B123" t="s">
        <v>104</v>
      </c>
      <c r="C123">
        <v>1603</v>
      </c>
      <c r="D123">
        <v>1144</v>
      </c>
      <c r="E123">
        <v>459</v>
      </c>
      <c r="F123">
        <v>0</v>
      </c>
      <c r="G123">
        <v>0</v>
      </c>
      <c r="H123">
        <v>0</v>
      </c>
      <c r="I123">
        <f>SUM(OvercrowdTbl[[#This Row],[1.01-1.50 occupants per room]:[&gt;=2.01 occupants per room]])/OvercrowdTbl[[#This Row],[Total Renter Occupied]]</f>
        <v>0</v>
      </c>
      <c r="J123">
        <f>SUM(OvercrowdTbl[[#This Row],[1.51-2 occupants per room]:[&gt;=2.01 occupants per room]])/OvercrowdTbl[[#This Row],[Total Renter Occupied]]</f>
        <v>0</v>
      </c>
      <c r="K123">
        <f>OvercrowdTbl[[#This Row],[&gt;=2.01 occupants per room]]/OvercrowdTbl[[#This Row],[Total Renter Occupied]]</f>
        <v>0</v>
      </c>
      <c r="L123">
        <v>13133</v>
      </c>
    </row>
    <row r="124" spans="1:12" x14ac:dyDescent="0.35">
      <c r="A124" t="s">
        <v>406</v>
      </c>
      <c r="B124" t="s">
        <v>108</v>
      </c>
      <c r="C124">
        <v>735</v>
      </c>
      <c r="D124">
        <v>554</v>
      </c>
      <c r="E124">
        <v>181</v>
      </c>
      <c r="F124">
        <v>0</v>
      </c>
      <c r="G124">
        <v>0</v>
      </c>
      <c r="H124">
        <v>0</v>
      </c>
      <c r="I124">
        <f>SUM(OvercrowdTbl[[#This Row],[1.01-1.50 occupants per room]:[&gt;=2.01 occupants per room]])/OvercrowdTbl[[#This Row],[Total Renter Occupied]]</f>
        <v>0</v>
      </c>
      <c r="J124">
        <f>SUM(OvercrowdTbl[[#This Row],[1.51-2 occupants per room]:[&gt;=2.01 occupants per room]])/OvercrowdTbl[[#This Row],[Total Renter Occupied]]</f>
        <v>0</v>
      </c>
      <c r="K124">
        <f>OvercrowdTbl[[#This Row],[&gt;=2.01 occupants per room]]/OvercrowdTbl[[#This Row],[Total Renter Occupied]]</f>
        <v>0</v>
      </c>
      <c r="L124">
        <v>13141</v>
      </c>
    </row>
    <row r="125" spans="1:12" x14ac:dyDescent="0.35">
      <c r="A125" t="s">
        <v>394</v>
      </c>
      <c r="B125" t="s">
        <v>111</v>
      </c>
      <c r="C125">
        <v>2671</v>
      </c>
      <c r="D125">
        <v>1895</v>
      </c>
      <c r="E125">
        <v>736</v>
      </c>
      <c r="F125">
        <v>40</v>
      </c>
      <c r="G125">
        <v>0</v>
      </c>
      <c r="H125">
        <v>0</v>
      </c>
      <c r="I125">
        <f>SUM(OvercrowdTbl[[#This Row],[1.01-1.50 occupants per room]:[&gt;=2.01 occupants per room]])/OvercrowdTbl[[#This Row],[Total Renter Occupied]]</f>
        <v>1.497566454511419E-2</v>
      </c>
      <c r="J125">
        <f>SUM(OvercrowdTbl[[#This Row],[1.51-2 occupants per room]:[&gt;=2.01 occupants per room]])/OvercrowdTbl[[#This Row],[Total Renter Occupied]]</f>
        <v>0</v>
      </c>
      <c r="K125">
        <f>OvercrowdTbl[[#This Row],[&gt;=2.01 occupants per room]]/OvercrowdTbl[[#This Row],[Total Renter Occupied]]</f>
        <v>0</v>
      </c>
      <c r="L125">
        <v>13147</v>
      </c>
    </row>
    <row r="126" spans="1:12" x14ac:dyDescent="0.35">
      <c r="A126" t="s">
        <v>499</v>
      </c>
      <c r="B126" t="s">
        <v>112</v>
      </c>
      <c r="C126">
        <v>1281</v>
      </c>
      <c r="D126">
        <v>775</v>
      </c>
      <c r="E126">
        <v>493</v>
      </c>
      <c r="F126">
        <v>13</v>
      </c>
      <c r="G126">
        <v>0</v>
      </c>
      <c r="H126">
        <v>0</v>
      </c>
      <c r="I126">
        <f>SUM(OvercrowdTbl[[#This Row],[1.01-1.50 occupants per room]:[&gt;=2.01 occupants per room]])/OvercrowdTbl[[#This Row],[Total Renter Occupied]]</f>
        <v>1.0148321623731461E-2</v>
      </c>
      <c r="J126">
        <f>SUM(OvercrowdTbl[[#This Row],[1.51-2 occupants per room]:[&gt;=2.01 occupants per room]])/OvercrowdTbl[[#This Row],[Total Renter Occupied]]</f>
        <v>0</v>
      </c>
      <c r="K126">
        <f>OvercrowdTbl[[#This Row],[&gt;=2.01 occupants per room]]/OvercrowdTbl[[#This Row],[Total Renter Occupied]]</f>
        <v>0</v>
      </c>
      <c r="L126">
        <v>13149</v>
      </c>
    </row>
    <row r="127" spans="1:12" x14ac:dyDescent="0.35">
      <c r="A127" t="s">
        <v>505</v>
      </c>
      <c r="B127" t="s">
        <v>117</v>
      </c>
      <c r="C127">
        <v>1060</v>
      </c>
      <c r="D127">
        <v>774</v>
      </c>
      <c r="E127">
        <v>286</v>
      </c>
      <c r="F127">
        <v>0</v>
      </c>
      <c r="G127">
        <v>0</v>
      </c>
      <c r="H127">
        <v>0</v>
      </c>
      <c r="I127">
        <f>SUM(OvercrowdTbl[[#This Row],[1.01-1.50 occupants per room]:[&gt;=2.01 occupants per room]])/OvercrowdTbl[[#This Row],[Total Renter Occupied]]</f>
        <v>0</v>
      </c>
      <c r="J127">
        <f>SUM(OvercrowdTbl[[#This Row],[1.51-2 occupants per room]:[&gt;=2.01 occupants per room]])/OvercrowdTbl[[#This Row],[Total Renter Occupied]]</f>
        <v>0</v>
      </c>
      <c r="K127">
        <f>OvercrowdTbl[[#This Row],[&gt;=2.01 occupants per room]]/OvercrowdTbl[[#This Row],[Total Renter Occupied]]</f>
        <v>0</v>
      </c>
      <c r="L127">
        <v>13159</v>
      </c>
    </row>
    <row r="128" spans="1:12" x14ac:dyDescent="0.35">
      <c r="A128" t="s">
        <v>474</v>
      </c>
      <c r="B128" t="s">
        <v>123</v>
      </c>
      <c r="C128">
        <v>1792</v>
      </c>
      <c r="D128">
        <v>1418</v>
      </c>
      <c r="E128">
        <v>363</v>
      </c>
      <c r="F128">
        <v>11</v>
      </c>
      <c r="G128">
        <v>0</v>
      </c>
      <c r="H128">
        <v>0</v>
      </c>
      <c r="I128">
        <f>SUM(OvercrowdTbl[[#This Row],[1.01-1.50 occupants per room]:[&gt;=2.01 occupants per room]])/OvercrowdTbl[[#This Row],[Total Renter Occupied]]</f>
        <v>6.138392857142857E-3</v>
      </c>
      <c r="J128">
        <f>SUM(OvercrowdTbl[[#This Row],[1.51-2 occupants per room]:[&gt;=2.01 occupants per room]])/OvercrowdTbl[[#This Row],[Total Renter Occupied]]</f>
        <v>0</v>
      </c>
      <c r="K128">
        <f>OvercrowdTbl[[#This Row],[&gt;=2.01 occupants per room]]/OvercrowdTbl[[#This Row],[Total Renter Occupied]]</f>
        <v>0</v>
      </c>
      <c r="L128">
        <v>13171</v>
      </c>
    </row>
    <row r="129" spans="1:12" x14ac:dyDescent="0.35">
      <c r="A129" t="s">
        <v>385</v>
      </c>
      <c r="B129" t="s">
        <v>124</v>
      </c>
      <c r="C129">
        <v>1240</v>
      </c>
      <c r="D129">
        <v>848</v>
      </c>
      <c r="E129">
        <v>310</v>
      </c>
      <c r="F129">
        <v>82</v>
      </c>
      <c r="G129">
        <v>0</v>
      </c>
      <c r="H129">
        <v>0</v>
      </c>
      <c r="I129">
        <f>SUM(OvercrowdTbl[[#This Row],[1.01-1.50 occupants per room]:[&gt;=2.01 occupants per room]])/OvercrowdTbl[[#This Row],[Total Renter Occupied]]</f>
        <v>6.6129032258064518E-2</v>
      </c>
      <c r="J129">
        <f>SUM(OvercrowdTbl[[#This Row],[1.51-2 occupants per room]:[&gt;=2.01 occupants per room]])/OvercrowdTbl[[#This Row],[Total Renter Occupied]]</f>
        <v>0</v>
      </c>
      <c r="K129">
        <f>OvercrowdTbl[[#This Row],[&gt;=2.01 occupants per room]]/OvercrowdTbl[[#This Row],[Total Renter Occupied]]</f>
        <v>0</v>
      </c>
      <c r="L129">
        <v>13173</v>
      </c>
    </row>
    <row r="130" spans="1:12" x14ac:dyDescent="0.35">
      <c r="A130" t="s">
        <v>522</v>
      </c>
      <c r="B130" t="s">
        <v>128</v>
      </c>
      <c r="C130">
        <v>792</v>
      </c>
      <c r="D130">
        <v>627</v>
      </c>
      <c r="E130">
        <v>165</v>
      </c>
      <c r="F130">
        <v>0</v>
      </c>
      <c r="G130">
        <v>0</v>
      </c>
      <c r="H130">
        <v>0</v>
      </c>
      <c r="I130">
        <f>SUM(OvercrowdTbl[[#This Row],[1.01-1.50 occupants per room]:[&gt;=2.01 occupants per room]])/OvercrowdTbl[[#This Row],[Total Renter Occupied]]</f>
        <v>0</v>
      </c>
      <c r="J130">
        <f>SUM(OvercrowdTbl[[#This Row],[1.51-2 occupants per room]:[&gt;=2.01 occupants per room]])/OvercrowdTbl[[#This Row],[Total Renter Occupied]]</f>
        <v>0</v>
      </c>
      <c r="K130">
        <f>OvercrowdTbl[[#This Row],[&gt;=2.01 occupants per room]]/OvercrowdTbl[[#This Row],[Total Renter Occupied]]</f>
        <v>0</v>
      </c>
      <c r="L130">
        <v>13181</v>
      </c>
    </row>
    <row r="131" spans="1:12" x14ac:dyDescent="0.35">
      <c r="A131" t="s">
        <v>484</v>
      </c>
      <c r="B131" t="s">
        <v>129</v>
      </c>
      <c r="C131">
        <v>2014</v>
      </c>
      <c r="D131">
        <v>1362</v>
      </c>
      <c r="E131">
        <v>628</v>
      </c>
      <c r="F131">
        <v>24</v>
      </c>
      <c r="G131">
        <v>0</v>
      </c>
      <c r="H131">
        <v>0</v>
      </c>
      <c r="I131">
        <f>SUM(OvercrowdTbl[[#This Row],[1.01-1.50 occupants per room]:[&gt;=2.01 occupants per room]])/OvercrowdTbl[[#This Row],[Total Renter Occupied]]</f>
        <v>1.1916583912611719E-2</v>
      </c>
      <c r="J131">
        <f>SUM(OvercrowdTbl[[#This Row],[1.51-2 occupants per room]:[&gt;=2.01 occupants per room]])/OvercrowdTbl[[#This Row],[Total Renter Occupied]]</f>
        <v>0</v>
      </c>
      <c r="K131">
        <f>OvercrowdTbl[[#This Row],[&gt;=2.01 occupants per room]]/OvercrowdTbl[[#This Row],[Total Renter Occupied]]</f>
        <v>0</v>
      </c>
      <c r="L131">
        <v>13183</v>
      </c>
    </row>
    <row r="132" spans="1:12" x14ac:dyDescent="0.35">
      <c r="A132" t="s">
        <v>403</v>
      </c>
      <c r="B132" t="s">
        <v>131</v>
      </c>
      <c r="C132">
        <v>2635</v>
      </c>
      <c r="D132">
        <v>1158</v>
      </c>
      <c r="E132">
        <v>1378</v>
      </c>
      <c r="F132">
        <v>99</v>
      </c>
      <c r="G132">
        <v>0</v>
      </c>
      <c r="H132">
        <v>0</v>
      </c>
      <c r="I132">
        <f>SUM(OvercrowdTbl[[#This Row],[1.01-1.50 occupants per room]:[&gt;=2.01 occupants per room]])/OvercrowdTbl[[#This Row],[Total Renter Occupied]]</f>
        <v>3.757115749525617E-2</v>
      </c>
      <c r="J132">
        <f>SUM(OvercrowdTbl[[#This Row],[1.51-2 occupants per room]:[&gt;=2.01 occupants per room]])/OvercrowdTbl[[#This Row],[Total Renter Occupied]]</f>
        <v>0</v>
      </c>
      <c r="K132">
        <f>OvercrowdTbl[[#This Row],[&gt;=2.01 occupants per room]]/OvercrowdTbl[[#This Row],[Total Renter Occupied]]</f>
        <v>0</v>
      </c>
      <c r="L132">
        <v>13187</v>
      </c>
    </row>
    <row r="133" spans="1:12" x14ac:dyDescent="0.35">
      <c r="A133" t="s">
        <v>468</v>
      </c>
      <c r="B133" t="s">
        <v>136</v>
      </c>
      <c r="C133">
        <v>877</v>
      </c>
      <c r="D133">
        <v>708</v>
      </c>
      <c r="E133">
        <v>169</v>
      </c>
      <c r="F133">
        <v>0</v>
      </c>
      <c r="G133">
        <v>0</v>
      </c>
      <c r="H133">
        <v>0</v>
      </c>
      <c r="I133">
        <f>SUM(OvercrowdTbl[[#This Row],[1.01-1.50 occupants per room]:[&gt;=2.01 occupants per room]])/OvercrowdTbl[[#This Row],[Total Renter Occupied]]</f>
        <v>0</v>
      </c>
      <c r="J133">
        <f>SUM(OvercrowdTbl[[#This Row],[1.51-2 occupants per room]:[&gt;=2.01 occupants per room]])/OvercrowdTbl[[#This Row],[Total Renter Occupied]]</f>
        <v>0</v>
      </c>
      <c r="K133">
        <f>OvercrowdTbl[[#This Row],[&gt;=2.01 occupants per room]]/OvercrowdTbl[[#This Row],[Total Renter Occupied]]</f>
        <v>0</v>
      </c>
      <c r="L133">
        <v>13191</v>
      </c>
    </row>
    <row r="134" spans="1:12" x14ac:dyDescent="0.35">
      <c r="A134" t="s">
        <v>481</v>
      </c>
      <c r="B134" t="s">
        <v>134</v>
      </c>
      <c r="C134">
        <v>715</v>
      </c>
      <c r="D134">
        <v>517</v>
      </c>
      <c r="E134">
        <v>198</v>
      </c>
      <c r="F134">
        <v>0</v>
      </c>
      <c r="G134">
        <v>0</v>
      </c>
      <c r="H134">
        <v>0</v>
      </c>
      <c r="I134">
        <f>SUM(OvercrowdTbl[[#This Row],[1.01-1.50 occupants per room]:[&gt;=2.01 occupants per room]])/OvercrowdTbl[[#This Row],[Total Renter Occupied]]</f>
        <v>0</v>
      </c>
      <c r="J134">
        <f>SUM(OvercrowdTbl[[#This Row],[1.51-2 occupants per room]:[&gt;=2.01 occupants per room]])/OvercrowdTbl[[#This Row],[Total Renter Occupied]]</f>
        <v>0</v>
      </c>
      <c r="K134">
        <f>OvercrowdTbl[[#This Row],[&gt;=2.01 occupants per room]]/OvercrowdTbl[[#This Row],[Total Renter Occupied]]</f>
        <v>0</v>
      </c>
      <c r="L134">
        <v>13197</v>
      </c>
    </row>
    <row r="135" spans="1:12" x14ac:dyDescent="0.35">
      <c r="A135" t="s">
        <v>389</v>
      </c>
      <c r="B135" t="s">
        <v>140</v>
      </c>
      <c r="C135">
        <v>1768</v>
      </c>
      <c r="D135">
        <v>1271</v>
      </c>
      <c r="E135">
        <v>457</v>
      </c>
      <c r="F135">
        <v>40</v>
      </c>
      <c r="G135">
        <v>0</v>
      </c>
      <c r="H135">
        <v>0</v>
      </c>
      <c r="I135">
        <f>SUM(OvercrowdTbl[[#This Row],[1.01-1.50 occupants per room]:[&gt;=2.01 occupants per room]])/OvercrowdTbl[[#This Row],[Total Renter Occupied]]</f>
        <v>2.2624434389140271E-2</v>
      </c>
      <c r="J135">
        <f>SUM(OvercrowdTbl[[#This Row],[1.51-2 occupants per room]:[&gt;=2.01 occupants per room]])/OvercrowdTbl[[#This Row],[Total Renter Occupied]]</f>
        <v>0</v>
      </c>
      <c r="K135">
        <f>OvercrowdTbl[[#This Row],[&gt;=2.01 occupants per room]]/OvercrowdTbl[[#This Row],[Total Renter Occupied]]</f>
        <v>0</v>
      </c>
      <c r="L135">
        <v>13207</v>
      </c>
    </row>
    <row r="136" spans="1:12" x14ac:dyDescent="0.35">
      <c r="A136" t="s">
        <v>492</v>
      </c>
      <c r="B136" t="s">
        <v>142</v>
      </c>
      <c r="C136">
        <v>1783</v>
      </c>
      <c r="D136">
        <v>1304</v>
      </c>
      <c r="E136">
        <v>309</v>
      </c>
      <c r="F136">
        <v>170</v>
      </c>
      <c r="G136">
        <v>0</v>
      </c>
      <c r="H136">
        <v>0</v>
      </c>
      <c r="I136">
        <f>SUM(OvercrowdTbl[[#This Row],[1.01-1.50 occupants per room]:[&gt;=2.01 occupants per room]])/OvercrowdTbl[[#This Row],[Total Renter Occupied]]</f>
        <v>9.5344924284913063E-2</v>
      </c>
      <c r="J136">
        <f>SUM(OvercrowdTbl[[#This Row],[1.51-2 occupants per room]:[&gt;=2.01 occupants per room]])/OvercrowdTbl[[#This Row],[Total Renter Occupied]]</f>
        <v>0</v>
      </c>
      <c r="K136">
        <f>OvercrowdTbl[[#This Row],[&gt;=2.01 occupants per room]]/OvercrowdTbl[[#This Row],[Total Renter Occupied]]</f>
        <v>0</v>
      </c>
      <c r="L136">
        <v>13211</v>
      </c>
    </row>
    <row r="137" spans="1:12" x14ac:dyDescent="0.35">
      <c r="A137" t="s">
        <v>476</v>
      </c>
      <c r="B137" t="s">
        <v>146</v>
      </c>
      <c r="C137">
        <v>2289</v>
      </c>
      <c r="D137">
        <v>1616</v>
      </c>
      <c r="E137">
        <v>661</v>
      </c>
      <c r="F137">
        <v>12</v>
      </c>
      <c r="G137">
        <v>0</v>
      </c>
      <c r="H137">
        <v>0</v>
      </c>
      <c r="I137">
        <f>SUM(OvercrowdTbl[[#This Row],[1.01-1.50 occupants per room]:[&gt;=2.01 occupants per room]])/OvercrowdTbl[[#This Row],[Total Renter Occupied]]</f>
        <v>5.2424639580602884E-3</v>
      </c>
      <c r="J137">
        <f>SUM(OvercrowdTbl[[#This Row],[1.51-2 occupants per room]:[&gt;=2.01 occupants per room]])/OvercrowdTbl[[#This Row],[Total Renter Occupied]]</f>
        <v>0</v>
      </c>
      <c r="K137">
        <f>OvercrowdTbl[[#This Row],[&gt;=2.01 occupants per room]]/OvercrowdTbl[[#This Row],[Total Renter Occupied]]</f>
        <v>0</v>
      </c>
      <c r="L137">
        <v>13219</v>
      </c>
    </row>
    <row r="138" spans="1:12" x14ac:dyDescent="0.35">
      <c r="A138" t="s">
        <v>525</v>
      </c>
      <c r="B138" t="s">
        <v>147</v>
      </c>
      <c r="C138">
        <v>1135</v>
      </c>
      <c r="D138">
        <v>744</v>
      </c>
      <c r="E138">
        <v>346</v>
      </c>
      <c r="F138">
        <v>45</v>
      </c>
      <c r="G138">
        <v>0</v>
      </c>
      <c r="H138">
        <v>0</v>
      </c>
      <c r="I138">
        <f>SUM(OvercrowdTbl[[#This Row],[1.01-1.50 occupants per room]:[&gt;=2.01 occupants per room]])/OvercrowdTbl[[#This Row],[Total Renter Occupied]]</f>
        <v>3.9647577092511016E-2</v>
      </c>
      <c r="J138">
        <f>SUM(OvercrowdTbl[[#This Row],[1.51-2 occupants per room]:[&gt;=2.01 occupants per room]])/OvercrowdTbl[[#This Row],[Total Renter Occupied]]</f>
        <v>0</v>
      </c>
      <c r="K138">
        <f>OvercrowdTbl[[#This Row],[&gt;=2.01 occupants per room]]/OvercrowdTbl[[#This Row],[Total Renter Occupied]]</f>
        <v>0</v>
      </c>
      <c r="L138">
        <v>13221</v>
      </c>
    </row>
    <row r="139" spans="1:12" x14ac:dyDescent="0.35">
      <c r="A139" t="s">
        <v>504</v>
      </c>
      <c r="B139" t="s">
        <v>151</v>
      </c>
      <c r="C139">
        <v>1751</v>
      </c>
      <c r="D139">
        <v>1252</v>
      </c>
      <c r="E139">
        <v>480</v>
      </c>
      <c r="F139">
        <v>19</v>
      </c>
      <c r="G139">
        <v>0</v>
      </c>
      <c r="H139">
        <v>0</v>
      </c>
      <c r="I139">
        <f>SUM(OvercrowdTbl[[#This Row],[1.01-1.50 occupants per room]:[&gt;=2.01 occupants per room]])/OvercrowdTbl[[#This Row],[Total Renter Occupied]]</f>
        <v>1.0850942318675044E-2</v>
      </c>
      <c r="J139">
        <f>SUM(OvercrowdTbl[[#This Row],[1.51-2 occupants per room]:[&gt;=2.01 occupants per room]])/OvercrowdTbl[[#This Row],[Total Renter Occupied]]</f>
        <v>0</v>
      </c>
      <c r="K139">
        <f>OvercrowdTbl[[#This Row],[&gt;=2.01 occupants per room]]/OvercrowdTbl[[#This Row],[Total Renter Occupied]]</f>
        <v>0</v>
      </c>
      <c r="L139">
        <v>13229</v>
      </c>
    </row>
    <row r="140" spans="1:12" x14ac:dyDescent="0.35">
      <c r="A140" t="s">
        <v>397</v>
      </c>
      <c r="B140" t="s">
        <v>152</v>
      </c>
      <c r="C140">
        <v>956</v>
      </c>
      <c r="D140">
        <v>573</v>
      </c>
      <c r="E140">
        <v>377</v>
      </c>
      <c r="F140">
        <v>6</v>
      </c>
      <c r="G140">
        <v>0</v>
      </c>
      <c r="H140">
        <v>0</v>
      </c>
      <c r="I140">
        <f>SUM(OvercrowdTbl[[#This Row],[1.01-1.50 occupants per room]:[&gt;=2.01 occupants per room]])/OvercrowdTbl[[#This Row],[Total Renter Occupied]]</f>
        <v>6.2761506276150627E-3</v>
      </c>
      <c r="J140">
        <f>SUM(OvercrowdTbl[[#This Row],[1.51-2 occupants per room]:[&gt;=2.01 occupants per room]])/OvercrowdTbl[[#This Row],[Total Renter Occupied]]</f>
        <v>0</v>
      </c>
      <c r="K140">
        <f>OvercrowdTbl[[#This Row],[&gt;=2.01 occupants per room]]/OvercrowdTbl[[#This Row],[Total Renter Occupied]]</f>
        <v>0</v>
      </c>
      <c r="L140">
        <v>13231</v>
      </c>
    </row>
    <row r="141" spans="1:12" x14ac:dyDescent="0.35">
      <c r="A141" t="s">
        <v>527</v>
      </c>
      <c r="B141" t="s">
        <v>155</v>
      </c>
      <c r="C141">
        <v>2062</v>
      </c>
      <c r="D141">
        <v>1176</v>
      </c>
      <c r="E141">
        <v>819</v>
      </c>
      <c r="F141">
        <v>67</v>
      </c>
      <c r="G141">
        <v>0</v>
      </c>
      <c r="H141">
        <v>0</v>
      </c>
      <c r="I141">
        <f>SUM(OvercrowdTbl[[#This Row],[1.01-1.50 occupants per room]:[&gt;=2.01 occupants per room]])/OvercrowdTbl[[#This Row],[Total Renter Occupied]]</f>
        <v>3.2492725509214358E-2</v>
      </c>
      <c r="J141">
        <f>SUM(OvercrowdTbl[[#This Row],[1.51-2 occupants per room]:[&gt;=2.01 occupants per room]])/OvercrowdTbl[[#This Row],[Total Renter Occupied]]</f>
        <v>0</v>
      </c>
      <c r="K141">
        <f>OvercrowdTbl[[#This Row],[&gt;=2.01 occupants per room]]/OvercrowdTbl[[#This Row],[Total Renter Occupied]]</f>
        <v>0</v>
      </c>
      <c r="L141">
        <v>13237</v>
      </c>
    </row>
    <row r="142" spans="1:12" x14ac:dyDescent="0.35">
      <c r="A142" t="s">
        <v>379</v>
      </c>
      <c r="B142" t="s">
        <v>156</v>
      </c>
      <c r="C142">
        <v>216</v>
      </c>
      <c r="D142">
        <v>153</v>
      </c>
      <c r="E142">
        <v>57</v>
      </c>
      <c r="F142">
        <v>6</v>
      </c>
      <c r="G142">
        <v>0</v>
      </c>
      <c r="H142">
        <v>0</v>
      </c>
      <c r="I142">
        <f>SUM(OvercrowdTbl[[#This Row],[1.01-1.50 occupants per room]:[&gt;=2.01 occupants per room]])/OvercrowdTbl[[#This Row],[Total Renter Occupied]]</f>
        <v>2.7777777777777776E-2</v>
      </c>
      <c r="J142">
        <f>SUM(OvercrowdTbl[[#This Row],[1.51-2 occupants per room]:[&gt;=2.01 occupants per room]])/OvercrowdTbl[[#This Row],[Total Renter Occupied]]</f>
        <v>0</v>
      </c>
      <c r="K142">
        <f>OvercrowdTbl[[#This Row],[&gt;=2.01 occupants per room]]/OvercrowdTbl[[#This Row],[Total Renter Occupied]]</f>
        <v>0</v>
      </c>
      <c r="L142">
        <v>13239</v>
      </c>
    </row>
    <row r="143" spans="1:12" x14ac:dyDescent="0.35">
      <c r="A143" t="s">
        <v>528</v>
      </c>
      <c r="B143" t="s">
        <v>158</v>
      </c>
      <c r="C143">
        <v>1157</v>
      </c>
      <c r="D143">
        <v>755</v>
      </c>
      <c r="E143">
        <v>339</v>
      </c>
      <c r="F143">
        <v>63</v>
      </c>
      <c r="G143">
        <v>0</v>
      </c>
      <c r="H143">
        <v>0</v>
      </c>
      <c r="I143">
        <f>SUM(OvercrowdTbl[[#This Row],[1.01-1.50 occupants per room]:[&gt;=2.01 occupants per room]])/OvercrowdTbl[[#This Row],[Total Renter Occupied]]</f>
        <v>5.445116681071737E-2</v>
      </c>
      <c r="J143">
        <f>SUM(OvercrowdTbl[[#This Row],[1.51-2 occupants per room]:[&gt;=2.01 occupants per room]])/OvercrowdTbl[[#This Row],[Total Renter Occupied]]</f>
        <v>0</v>
      </c>
      <c r="K143">
        <f>OvercrowdTbl[[#This Row],[&gt;=2.01 occupants per room]]/OvercrowdTbl[[#This Row],[Total Renter Occupied]]</f>
        <v>0</v>
      </c>
      <c r="L143">
        <v>13243</v>
      </c>
    </row>
    <row r="144" spans="1:12" x14ac:dyDescent="0.35">
      <c r="A144" t="s">
        <v>404</v>
      </c>
      <c r="B144" t="s">
        <v>162</v>
      </c>
      <c r="C144">
        <v>1192</v>
      </c>
      <c r="D144">
        <v>863</v>
      </c>
      <c r="E144">
        <v>322</v>
      </c>
      <c r="F144">
        <v>7</v>
      </c>
      <c r="G144">
        <v>0</v>
      </c>
      <c r="H144">
        <v>0</v>
      </c>
      <c r="I144">
        <f>SUM(OvercrowdTbl[[#This Row],[1.01-1.50 occupants per room]:[&gt;=2.01 occupants per room]])/OvercrowdTbl[[#This Row],[Total Renter Occupied]]</f>
        <v>5.8724832214765103E-3</v>
      </c>
      <c r="J144">
        <f>SUM(OvercrowdTbl[[#This Row],[1.51-2 occupants per room]:[&gt;=2.01 occupants per room]])/OvercrowdTbl[[#This Row],[Total Renter Occupied]]</f>
        <v>0</v>
      </c>
      <c r="K144">
        <f>OvercrowdTbl[[#This Row],[&gt;=2.01 occupants per room]]/OvercrowdTbl[[#This Row],[Total Renter Occupied]]</f>
        <v>0</v>
      </c>
      <c r="L144">
        <v>13251</v>
      </c>
    </row>
    <row r="145" spans="1:12" x14ac:dyDescent="0.35">
      <c r="A145" t="s">
        <v>531</v>
      </c>
      <c r="B145" t="s">
        <v>166</v>
      </c>
      <c r="C145">
        <v>529</v>
      </c>
      <c r="D145">
        <v>450</v>
      </c>
      <c r="E145">
        <v>79</v>
      </c>
      <c r="F145">
        <v>0</v>
      </c>
      <c r="G145">
        <v>0</v>
      </c>
      <c r="H145">
        <v>0</v>
      </c>
      <c r="I145">
        <f>SUM(OvercrowdTbl[[#This Row],[1.01-1.50 occupants per room]:[&gt;=2.01 occupants per room]])/OvercrowdTbl[[#This Row],[Total Renter Occupied]]</f>
        <v>0</v>
      </c>
      <c r="J145">
        <f>SUM(OvercrowdTbl[[#This Row],[1.51-2 occupants per room]:[&gt;=2.01 occupants per room]])/OvercrowdTbl[[#This Row],[Total Renter Occupied]]</f>
        <v>0</v>
      </c>
      <c r="K145">
        <f>OvercrowdTbl[[#This Row],[&gt;=2.01 occupants per room]]/OvercrowdTbl[[#This Row],[Total Renter Occupied]]</f>
        <v>0</v>
      </c>
      <c r="L145">
        <v>13259</v>
      </c>
    </row>
    <row r="146" spans="1:12" x14ac:dyDescent="0.35">
      <c r="A146" t="s">
        <v>502</v>
      </c>
      <c r="B146" t="s">
        <v>169</v>
      </c>
      <c r="C146">
        <v>151</v>
      </c>
      <c r="D146">
        <v>126</v>
      </c>
      <c r="E146">
        <v>25</v>
      </c>
      <c r="F146">
        <v>0</v>
      </c>
      <c r="G146">
        <v>0</v>
      </c>
      <c r="H146">
        <v>0</v>
      </c>
      <c r="I146">
        <f>SUM(OvercrowdTbl[[#This Row],[1.01-1.50 occupants per room]:[&gt;=2.01 occupants per room]])/OvercrowdTbl[[#This Row],[Total Renter Occupied]]</f>
        <v>0</v>
      </c>
      <c r="J146">
        <f>SUM(OvercrowdTbl[[#This Row],[1.51-2 occupants per room]:[&gt;=2.01 occupants per room]])/OvercrowdTbl[[#This Row],[Total Renter Occupied]]</f>
        <v>0</v>
      </c>
      <c r="K146">
        <f>OvercrowdTbl[[#This Row],[&gt;=2.01 occupants per room]]/OvercrowdTbl[[#This Row],[Total Renter Occupied]]</f>
        <v>0</v>
      </c>
      <c r="L146">
        <v>13265</v>
      </c>
    </row>
    <row r="147" spans="1:12" x14ac:dyDescent="0.35">
      <c r="A147" t="s">
        <v>501</v>
      </c>
      <c r="B147" t="s">
        <v>170</v>
      </c>
      <c r="C147">
        <v>2365</v>
      </c>
      <c r="D147">
        <v>1566</v>
      </c>
      <c r="E147">
        <v>774</v>
      </c>
      <c r="F147">
        <v>25</v>
      </c>
      <c r="G147">
        <v>0</v>
      </c>
      <c r="H147">
        <v>0</v>
      </c>
      <c r="I147">
        <f>SUM(OvercrowdTbl[[#This Row],[1.01-1.50 occupants per room]:[&gt;=2.01 occupants per room]])/OvercrowdTbl[[#This Row],[Total Renter Occupied]]</f>
        <v>1.0570824524312896E-2</v>
      </c>
      <c r="J147">
        <f>SUM(OvercrowdTbl[[#This Row],[1.51-2 occupants per room]:[&gt;=2.01 occupants per room]])/OvercrowdTbl[[#This Row],[Total Renter Occupied]]</f>
        <v>0</v>
      </c>
      <c r="K147">
        <f>OvercrowdTbl[[#This Row],[&gt;=2.01 occupants per room]]/OvercrowdTbl[[#This Row],[Total Renter Occupied]]</f>
        <v>0</v>
      </c>
      <c r="L147">
        <v>13267</v>
      </c>
    </row>
    <row r="148" spans="1:12" x14ac:dyDescent="0.35">
      <c r="A148" t="s">
        <v>506</v>
      </c>
      <c r="B148" t="s">
        <v>171</v>
      </c>
      <c r="C148">
        <v>1245</v>
      </c>
      <c r="D148">
        <v>736</v>
      </c>
      <c r="E148">
        <v>509</v>
      </c>
      <c r="F148">
        <v>0</v>
      </c>
      <c r="G148">
        <v>0</v>
      </c>
      <c r="H148">
        <v>0</v>
      </c>
      <c r="I148">
        <f>SUM(OvercrowdTbl[[#This Row],[1.01-1.50 occupants per room]:[&gt;=2.01 occupants per room]])/OvercrowdTbl[[#This Row],[Total Renter Occupied]]</f>
        <v>0</v>
      </c>
      <c r="J148">
        <f>SUM(OvercrowdTbl[[#This Row],[1.51-2 occupants per room]:[&gt;=2.01 occupants per room]])/OvercrowdTbl[[#This Row],[Total Renter Occupied]]</f>
        <v>0</v>
      </c>
      <c r="K148">
        <f>OvercrowdTbl[[#This Row],[&gt;=2.01 occupants per room]]/OvercrowdTbl[[#This Row],[Total Renter Occupied]]</f>
        <v>0</v>
      </c>
      <c r="L148">
        <v>13269</v>
      </c>
    </row>
    <row r="149" spans="1:12" x14ac:dyDescent="0.35">
      <c r="A149" t="s">
        <v>421</v>
      </c>
      <c r="B149" t="s">
        <v>177</v>
      </c>
      <c r="C149">
        <v>1136</v>
      </c>
      <c r="D149">
        <v>813</v>
      </c>
      <c r="E149">
        <v>316</v>
      </c>
      <c r="F149">
        <v>7</v>
      </c>
      <c r="G149">
        <v>0</v>
      </c>
      <c r="H149">
        <v>0</v>
      </c>
      <c r="I149">
        <f>SUM(OvercrowdTbl[[#This Row],[1.01-1.50 occupants per room]:[&gt;=2.01 occupants per room]])/OvercrowdTbl[[#This Row],[Total Renter Occupied]]</f>
        <v>6.1619718309859151E-3</v>
      </c>
      <c r="J149">
        <f>SUM(OvercrowdTbl[[#This Row],[1.51-2 occupants per room]:[&gt;=2.01 occupants per room]])/OvercrowdTbl[[#This Row],[Total Renter Occupied]]</f>
        <v>0</v>
      </c>
      <c r="K149">
        <f>OvercrowdTbl[[#This Row],[&gt;=2.01 occupants per room]]/OvercrowdTbl[[#This Row],[Total Renter Occupied]]</f>
        <v>0</v>
      </c>
      <c r="L149">
        <v>13281</v>
      </c>
    </row>
    <row r="150" spans="1:12" x14ac:dyDescent="0.35">
      <c r="A150" t="s">
        <v>463</v>
      </c>
      <c r="B150" t="s">
        <v>178</v>
      </c>
      <c r="C150">
        <v>796</v>
      </c>
      <c r="D150">
        <v>539</v>
      </c>
      <c r="E150">
        <v>250</v>
      </c>
      <c r="F150">
        <v>7</v>
      </c>
      <c r="G150">
        <v>0</v>
      </c>
      <c r="H150">
        <v>0</v>
      </c>
      <c r="I150">
        <f>SUM(OvercrowdTbl[[#This Row],[1.01-1.50 occupants per room]:[&gt;=2.01 occupants per room]])/OvercrowdTbl[[#This Row],[Total Renter Occupied]]</f>
        <v>8.7939698492462311E-3</v>
      </c>
      <c r="J150">
        <f>SUM(OvercrowdTbl[[#This Row],[1.51-2 occupants per room]:[&gt;=2.01 occupants per room]])/OvercrowdTbl[[#This Row],[Total Renter Occupied]]</f>
        <v>0</v>
      </c>
      <c r="K150">
        <f>OvercrowdTbl[[#This Row],[&gt;=2.01 occupants per room]]/OvercrowdTbl[[#This Row],[Total Renter Occupied]]</f>
        <v>0</v>
      </c>
      <c r="L150">
        <v>13283</v>
      </c>
    </row>
    <row r="151" spans="1:12" x14ac:dyDescent="0.35">
      <c r="A151" t="s">
        <v>533</v>
      </c>
      <c r="B151" t="s">
        <v>180</v>
      </c>
      <c r="C151">
        <v>1085</v>
      </c>
      <c r="D151">
        <v>697</v>
      </c>
      <c r="E151">
        <v>383</v>
      </c>
      <c r="F151">
        <v>5</v>
      </c>
      <c r="G151">
        <v>0</v>
      </c>
      <c r="H151">
        <v>0</v>
      </c>
      <c r="I151">
        <f>SUM(OvercrowdTbl[[#This Row],[1.01-1.50 occupants per room]:[&gt;=2.01 occupants per room]])/OvercrowdTbl[[#This Row],[Total Renter Occupied]]</f>
        <v>4.608294930875576E-3</v>
      </c>
      <c r="J151">
        <f>SUM(OvercrowdTbl[[#This Row],[1.51-2 occupants per room]:[&gt;=2.01 occupants per room]])/OvercrowdTbl[[#This Row],[Total Renter Occupied]]</f>
        <v>0</v>
      </c>
      <c r="K151">
        <f>OvercrowdTbl[[#This Row],[&gt;=2.01 occupants per room]]/OvercrowdTbl[[#This Row],[Total Renter Occupied]]</f>
        <v>0</v>
      </c>
      <c r="L151">
        <v>13287</v>
      </c>
    </row>
    <row r="152" spans="1:12" x14ac:dyDescent="0.35">
      <c r="A152" t="s">
        <v>381</v>
      </c>
      <c r="B152" t="s">
        <v>181</v>
      </c>
      <c r="C152">
        <v>344</v>
      </c>
      <c r="D152">
        <v>207</v>
      </c>
      <c r="E152">
        <v>137</v>
      </c>
      <c r="F152">
        <v>0</v>
      </c>
      <c r="G152">
        <v>0</v>
      </c>
      <c r="H152">
        <v>0</v>
      </c>
      <c r="I152">
        <f>SUM(OvercrowdTbl[[#This Row],[1.01-1.50 occupants per room]:[&gt;=2.01 occupants per room]])/OvercrowdTbl[[#This Row],[Total Renter Occupied]]</f>
        <v>0</v>
      </c>
      <c r="J152">
        <f>SUM(OvercrowdTbl[[#This Row],[1.51-2 occupants per room]:[&gt;=2.01 occupants per room]])/OvercrowdTbl[[#This Row],[Total Renter Occupied]]</f>
        <v>0</v>
      </c>
      <c r="K152">
        <f>OvercrowdTbl[[#This Row],[&gt;=2.01 occupants per room]]/OvercrowdTbl[[#This Row],[Total Renter Occupied]]</f>
        <v>0</v>
      </c>
      <c r="L152">
        <v>13289</v>
      </c>
    </row>
    <row r="153" spans="1:12" x14ac:dyDescent="0.35">
      <c r="A153" t="s">
        <v>430</v>
      </c>
      <c r="B153" t="s">
        <v>182</v>
      </c>
      <c r="C153">
        <v>1963</v>
      </c>
      <c r="D153">
        <v>1207</v>
      </c>
      <c r="E153">
        <v>676</v>
      </c>
      <c r="F153">
        <v>80</v>
      </c>
      <c r="G153">
        <v>0</v>
      </c>
      <c r="H153">
        <v>0</v>
      </c>
      <c r="I153">
        <f>SUM(OvercrowdTbl[[#This Row],[1.01-1.50 occupants per room]:[&gt;=2.01 occupants per room]])/OvercrowdTbl[[#This Row],[Total Renter Occupied]]</f>
        <v>4.0753948038716251E-2</v>
      </c>
      <c r="J153">
        <f>SUM(OvercrowdTbl[[#This Row],[1.51-2 occupants per room]:[&gt;=2.01 occupants per room]])/OvercrowdTbl[[#This Row],[Total Renter Occupied]]</f>
        <v>0</v>
      </c>
      <c r="K153">
        <f>OvercrowdTbl[[#This Row],[&gt;=2.01 occupants per room]]/OvercrowdTbl[[#This Row],[Total Renter Occupied]]</f>
        <v>0</v>
      </c>
      <c r="L153">
        <v>13291</v>
      </c>
    </row>
    <row r="154" spans="1:12" x14ac:dyDescent="0.35">
      <c r="A154" t="s">
        <v>431</v>
      </c>
      <c r="B154" t="s">
        <v>183</v>
      </c>
      <c r="C154">
        <v>3624</v>
      </c>
      <c r="D154">
        <v>2308</v>
      </c>
      <c r="E154">
        <v>1303</v>
      </c>
      <c r="F154">
        <v>13</v>
      </c>
      <c r="G154">
        <v>0</v>
      </c>
      <c r="H154">
        <v>0</v>
      </c>
      <c r="I154">
        <f>SUM(OvercrowdTbl[[#This Row],[1.01-1.50 occupants per room]:[&gt;=2.01 occupants per room]])/OvercrowdTbl[[#This Row],[Total Renter Occupied]]</f>
        <v>3.5871964679911701E-3</v>
      </c>
      <c r="J154">
        <f>SUM(OvercrowdTbl[[#This Row],[1.51-2 occupants per room]:[&gt;=2.01 occupants per room]])/OvercrowdTbl[[#This Row],[Total Renter Occupied]]</f>
        <v>0</v>
      </c>
      <c r="K154">
        <f>OvercrowdTbl[[#This Row],[&gt;=2.01 occupants per room]]/OvercrowdTbl[[#This Row],[Total Renter Occupied]]</f>
        <v>0</v>
      </c>
      <c r="L154">
        <v>13293</v>
      </c>
    </row>
    <row r="155" spans="1:12" x14ac:dyDescent="0.35">
      <c r="A155" t="s">
        <v>427</v>
      </c>
      <c r="B155" t="s">
        <v>184</v>
      </c>
      <c r="C155">
        <v>6568</v>
      </c>
      <c r="D155">
        <v>4323</v>
      </c>
      <c r="E155">
        <v>2041</v>
      </c>
      <c r="F155">
        <v>204</v>
      </c>
      <c r="G155">
        <v>0</v>
      </c>
      <c r="H155">
        <v>0</v>
      </c>
      <c r="I155">
        <f>SUM(OvercrowdTbl[[#This Row],[1.01-1.50 occupants per room]:[&gt;=2.01 occupants per room]])/OvercrowdTbl[[#This Row],[Total Renter Occupied]]</f>
        <v>3.1059683313032885E-2</v>
      </c>
      <c r="J155">
        <f>SUM(OvercrowdTbl[[#This Row],[1.51-2 occupants per room]:[&gt;=2.01 occupants per room]])/OvercrowdTbl[[#This Row],[Total Renter Occupied]]</f>
        <v>0</v>
      </c>
      <c r="K155">
        <f>OvercrowdTbl[[#This Row],[&gt;=2.01 occupants per room]]/OvercrowdTbl[[#This Row],[Total Renter Occupied]]</f>
        <v>0</v>
      </c>
      <c r="L155">
        <v>13295</v>
      </c>
    </row>
    <row r="156" spans="1:12" x14ac:dyDescent="0.35">
      <c r="A156" t="s">
        <v>535</v>
      </c>
      <c r="B156" t="s">
        <v>190</v>
      </c>
      <c r="C156">
        <v>150</v>
      </c>
      <c r="D156">
        <v>125</v>
      </c>
      <c r="E156">
        <v>25</v>
      </c>
      <c r="F156">
        <v>0</v>
      </c>
      <c r="G156">
        <v>0</v>
      </c>
      <c r="H156">
        <v>0</v>
      </c>
      <c r="I156">
        <f>SUM(OvercrowdTbl[[#This Row],[1.01-1.50 occupants per room]:[&gt;=2.01 occupants per room]])/OvercrowdTbl[[#This Row],[Total Renter Occupied]]</f>
        <v>0</v>
      </c>
      <c r="J156">
        <f>SUM(OvercrowdTbl[[#This Row],[1.51-2 occupants per room]:[&gt;=2.01 occupants per room]])/OvercrowdTbl[[#This Row],[Total Renter Occupied]]</f>
        <v>0</v>
      </c>
      <c r="K156">
        <f>OvercrowdTbl[[#This Row],[&gt;=2.01 occupants per room]]/OvercrowdTbl[[#This Row],[Total Renter Occupied]]</f>
        <v>0</v>
      </c>
      <c r="L156">
        <v>13307</v>
      </c>
    </row>
    <row r="157" spans="1:12" x14ac:dyDescent="0.35">
      <c r="A157" t="s">
        <v>473</v>
      </c>
      <c r="B157" t="s">
        <v>194</v>
      </c>
      <c r="C157">
        <v>632</v>
      </c>
      <c r="D157">
        <v>429</v>
      </c>
      <c r="E157">
        <v>178</v>
      </c>
      <c r="F157">
        <v>25</v>
      </c>
      <c r="G157">
        <v>0</v>
      </c>
      <c r="H157">
        <v>0</v>
      </c>
      <c r="I157">
        <f>SUM(OvercrowdTbl[[#This Row],[1.01-1.50 occupants per room]:[&gt;=2.01 occupants per room]])/OvercrowdTbl[[#This Row],[Total Renter Occupied]]</f>
        <v>3.9556962025316458E-2</v>
      </c>
      <c r="J157">
        <f>SUM(OvercrowdTbl[[#This Row],[1.51-2 occupants per room]:[&gt;=2.01 occupants per room]])/OvercrowdTbl[[#This Row],[Total Renter Occupied]]</f>
        <v>0</v>
      </c>
      <c r="K157">
        <f>OvercrowdTbl[[#This Row],[&gt;=2.01 occupants per room]]/OvercrowdTbl[[#This Row],[Total Renter Occupied]]</f>
        <v>0</v>
      </c>
      <c r="L157">
        <v>13315</v>
      </c>
    </row>
    <row r="158" spans="1:12" x14ac:dyDescent="0.35">
      <c r="A158" t="s">
        <v>537</v>
      </c>
      <c r="B158" t="s">
        <v>195</v>
      </c>
      <c r="C158">
        <v>1371</v>
      </c>
      <c r="D158">
        <v>741</v>
      </c>
      <c r="E158">
        <v>630</v>
      </c>
      <c r="F158">
        <v>0</v>
      </c>
      <c r="G158">
        <v>0</v>
      </c>
      <c r="H158">
        <v>0</v>
      </c>
      <c r="I158">
        <f>SUM(OvercrowdTbl[[#This Row],[1.01-1.50 occupants per room]:[&gt;=2.01 occupants per room]])/OvercrowdTbl[[#This Row],[Total Renter Occupied]]</f>
        <v>0</v>
      </c>
      <c r="J158">
        <f>SUM(OvercrowdTbl[[#This Row],[1.51-2 occupants per room]:[&gt;=2.01 occupants per room]])/OvercrowdTbl[[#This Row],[Total Renter Occupied]]</f>
        <v>0</v>
      </c>
      <c r="K158">
        <f>OvercrowdTbl[[#This Row],[&gt;=2.01 occupants per room]]/OvercrowdTbl[[#This Row],[Total Renter Occupied]]</f>
        <v>0</v>
      </c>
      <c r="L158">
        <v>13317</v>
      </c>
    </row>
    <row r="159" spans="1:12" x14ac:dyDescent="0.35">
      <c r="A159" t="s">
        <v>489</v>
      </c>
      <c r="B159" t="s">
        <v>196</v>
      </c>
      <c r="C159">
        <v>709</v>
      </c>
      <c r="D159">
        <v>456</v>
      </c>
      <c r="E159">
        <v>171</v>
      </c>
      <c r="F159">
        <v>82</v>
      </c>
      <c r="G159">
        <v>0</v>
      </c>
      <c r="H159">
        <v>0</v>
      </c>
      <c r="I159">
        <f>SUM(OvercrowdTbl[[#This Row],[1.01-1.50 occupants per room]:[&gt;=2.01 occupants per room]])/OvercrowdTbl[[#This Row],[Total Renter Occupied]]</f>
        <v>0.1156558533145275</v>
      </c>
      <c r="J159">
        <f>SUM(OvercrowdTbl[[#This Row],[1.51-2 occupants per room]:[&gt;=2.01 occupants per room]])/OvercrowdTbl[[#This Row],[Total Renter Occupied]]</f>
        <v>0</v>
      </c>
      <c r="K159">
        <f>OvercrowdTbl[[#This Row],[&gt;=2.01 occupants per room]]/OvercrowdTbl[[#This Row],[Total Renter Occupied]]</f>
        <v>0</v>
      </c>
      <c r="L159">
        <v>13319</v>
      </c>
    </row>
    <row r="160" spans="1:12" x14ac:dyDescent="0.35">
      <c r="A160" t="s">
        <v>405</v>
      </c>
      <c r="B160" t="s">
        <v>197</v>
      </c>
      <c r="C160">
        <v>2258</v>
      </c>
      <c r="D160">
        <v>1449</v>
      </c>
      <c r="E160">
        <v>809</v>
      </c>
      <c r="F160">
        <v>0</v>
      </c>
      <c r="G160">
        <v>0</v>
      </c>
      <c r="H160">
        <v>0</v>
      </c>
      <c r="I160">
        <f>SUM(OvercrowdTbl[[#This Row],[1.01-1.50 occupants per room]:[&gt;=2.01 occupants per room]])/OvercrowdTbl[[#This Row],[Total Renter Occupied]]</f>
        <v>0</v>
      </c>
      <c r="J160">
        <f>SUM(OvercrowdTbl[[#This Row],[1.51-2 occupants per room]:[&gt;=2.01 occupants per room]])/OvercrowdTbl[[#This Row],[Total Renter Occupied]]</f>
        <v>0</v>
      </c>
      <c r="K160">
        <f>OvercrowdTbl[[#This Row],[&gt;=2.01 occupants per room]]/OvercrowdTbl[[#This Row],[Total Renter Occupied]]</f>
        <v>0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77F7-5E25-426D-8BC3-D380DE957A24}">
  <dimension ref="A1:L160"/>
  <sheetViews>
    <sheetView workbookViewId="0">
      <selection activeCell="A10" sqref="A10"/>
    </sheetView>
  </sheetViews>
  <sheetFormatPr defaultRowHeight="14.5" x14ac:dyDescent="0.35"/>
  <cols>
    <col min="1" max="1" width="13.1796875" bestFit="1" customWidth="1"/>
    <col min="2" max="2" width="28.453125" bestFit="1" customWidth="1"/>
    <col min="3" max="3" width="32.453125" customWidth="1"/>
    <col min="4" max="5" width="49.81640625" customWidth="1"/>
  </cols>
  <sheetData>
    <row r="1" spans="1:12" x14ac:dyDescent="0.35">
      <c r="A1" t="s">
        <v>361</v>
      </c>
      <c r="B1" t="s">
        <v>362</v>
      </c>
      <c r="C1" t="s">
        <v>547</v>
      </c>
      <c r="D1" t="s">
        <v>548</v>
      </c>
      <c r="E1" t="s">
        <v>549</v>
      </c>
      <c r="F1" t="s">
        <v>550</v>
      </c>
      <c r="G1" t="s">
        <v>367</v>
      </c>
      <c r="H1" t="s">
        <v>368</v>
      </c>
      <c r="I1" t="s">
        <v>369</v>
      </c>
      <c r="J1" t="s">
        <v>370</v>
      </c>
      <c r="K1" t="s">
        <v>551</v>
      </c>
      <c r="L1" t="s">
        <v>372</v>
      </c>
    </row>
    <row r="2" spans="1:12" x14ac:dyDescent="0.35">
      <c r="A2" t="s">
        <v>202</v>
      </c>
      <c r="B2" t="s">
        <v>39</v>
      </c>
      <c r="C2">
        <v>255</v>
      </c>
      <c r="D2">
        <v>145</v>
      </c>
      <c r="E2">
        <v>50</v>
      </c>
      <c r="F2">
        <f t="shared" ref="F2:F65" si="0">SUM(C2:E2)</f>
        <v>450</v>
      </c>
      <c r="G2">
        <v>440</v>
      </c>
      <c r="H2">
        <v>330</v>
      </c>
      <c r="I2">
        <v>245</v>
      </c>
      <c r="J2">
        <f>SUM(HousingTbl[[#This Row],[Total: Less than or equal to 30% of HAMFI]:[Total: Greater than 50% but less than or equal to 80% of HAMFI]])</f>
        <v>1015</v>
      </c>
      <c r="K2">
        <f>HousingTbl[[#This Row],[Total with Housing Problems]]/HousingTbl[[#This Row],[Total renters]]</f>
        <v>0.44334975369458129</v>
      </c>
      <c r="L2">
        <v>13001</v>
      </c>
    </row>
    <row r="3" spans="1:12" x14ac:dyDescent="0.35">
      <c r="A3" t="s">
        <v>203</v>
      </c>
      <c r="B3" t="s">
        <v>40</v>
      </c>
      <c r="C3">
        <v>140</v>
      </c>
      <c r="D3">
        <v>75</v>
      </c>
      <c r="E3">
        <v>10</v>
      </c>
      <c r="F3">
        <f t="shared" si="0"/>
        <v>225</v>
      </c>
      <c r="G3">
        <v>255</v>
      </c>
      <c r="H3">
        <v>185</v>
      </c>
      <c r="I3">
        <v>165</v>
      </c>
      <c r="J3">
        <f>SUM(HousingTbl[[#This Row],[Total: Less than or equal to 30% of HAMFI]:[Total: Greater than 50% but less than or equal to 80% of HAMFI]])</f>
        <v>605</v>
      </c>
      <c r="K3">
        <f>HousingTbl[[#This Row],[Total with Housing Problems]]/HousingTbl[[#This Row],[Total renters]]</f>
        <v>0.37190082644628097</v>
      </c>
      <c r="L3">
        <v>13003</v>
      </c>
    </row>
    <row r="4" spans="1:12" x14ac:dyDescent="0.35">
      <c r="A4" t="s">
        <v>204</v>
      </c>
      <c r="B4" t="s">
        <v>41</v>
      </c>
      <c r="C4">
        <v>170</v>
      </c>
      <c r="D4">
        <v>145</v>
      </c>
      <c r="E4">
        <v>40</v>
      </c>
      <c r="F4">
        <f t="shared" si="0"/>
        <v>355</v>
      </c>
      <c r="G4">
        <v>325</v>
      </c>
      <c r="H4">
        <v>230</v>
      </c>
      <c r="I4">
        <v>270</v>
      </c>
      <c r="J4">
        <f>SUM(HousingTbl[[#This Row],[Total: Less than or equal to 30% of HAMFI]:[Total: Greater than 50% but less than or equal to 80% of HAMFI]])</f>
        <v>825</v>
      </c>
      <c r="K4">
        <f>HousingTbl[[#This Row],[Total with Housing Problems]]/HousingTbl[[#This Row],[Total renters]]</f>
        <v>0.4303030303030303</v>
      </c>
      <c r="L4">
        <v>13005</v>
      </c>
    </row>
    <row r="5" spans="1:12" x14ac:dyDescent="0.35">
      <c r="A5" t="s">
        <v>205</v>
      </c>
      <c r="B5" t="s">
        <v>42</v>
      </c>
      <c r="C5">
        <v>120</v>
      </c>
      <c r="D5">
        <v>10</v>
      </c>
      <c r="E5">
        <v>20</v>
      </c>
      <c r="F5">
        <f t="shared" si="0"/>
        <v>150</v>
      </c>
      <c r="G5">
        <v>190</v>
      </c>
      <c r="H5">
        <v>35</v>
      </c>
      <c r="I5">
        <v>130</v>
      </c>
      <c r="J5">
        <f>SUM(HousingTbl[[#This Row],[Total: Less than or equal to 30% of HAMFI]:[Total: Greater than 50% but less than or equal to 80% of HAMFI]])</f>
        <v>355</v>
      </c>
      <c r="K5">
        <f>HousingTbl[[#This Row],[Total with Housing Problems]]/HousingTbl[[#This Row],[Total renters]]</f>
        <v>0.42253521126760563</v>
      </c>
      <c r="L5">
        <v>13007</v>
      </c>
    </row>
    <row r="6" spans="1:12" x14ac:dyDescent="0.35">
      <c r="A6" t="s">
        <v>206</v>
      </c>
      <c r="B6" t="s">
        <v>43</v>
      </c>
      <c r="C6">
        <v>1435</v>
      </c>
      <c r="D6">
        <v>1220</v>
      </c>
      <c r="E6">
        <v>410</v>
      </c>
      <c r="F6">
        <f t="shared" si="0"/>
        <v>3065</v>
      </c>
      <c r="G6">
        <v>2130</v>
      </c>
      <c r="H6">
        <v>1445</v>
      </c>
      <c r="I6">
        <v>895</v>
      </c>
      <c r="J6">
        <f>SUM(HousingTbl[[#This Row],[Total: Less than or equal to 30% of HAMFI]:[Total: Greater than 50% but less than or equal to 80% of HAMFI]])</f>
        <v>4470</v>
      </c>
      <c r="K6">
        <f>HousingTbl[[#This Row],[Total with Housing Problems]]/HousingTbl[[#This Row],[Total renters]]</f>
        <v>0.68568232662192397</v>
      </c>
      <c r="L6">
        <v>13009</v>
      </c>
    </row>
    <row r="7" spans="1:12" x14ac:dyDescent="0.35">
      <c r="A7" t="s">
        <v>207</v>
      </c>
      <c r="B7" t="s">
        <v>44</v>
      </c>
      <c r="C7">
        <v>180</v>
      </c>
      <c r="D7">
        <v>195</v>
      </c>
      <c r="E7">
        <v>250</v>
      </c>
      <c r="F7">
        <f t="shared" si="0"/>
        <v>625</v>
      </c>
      <c r="G7">
        <v>360</v>
      </c>
      <c r="H7">
        <v>280</v>
      </c>
      <c r="I7">
        <v>475</v>
      </c>
      <c r="J7">
        <f>SUM(HousingTbl[[#This Row],[Total: Less than or equal to 30% of HAMFI]:[Total: Greater than 50% but less than or equal to 80% of HAMFI]])</f>
        <v>1115</v>
      </c>
      <c r="K7">
        <f>HousingTbl[[#This Row],[Total with Housing Problems]]/HousingTbl[[#This Row],[Total renters]]</f>
        <v>0.5605381165919282</v>
      </c>
      <c r="L7">
        <v>13011</v>
      </c>
    </row>
    <row r="8" spans="1:12" x14ac:dyDescent="0.35">
      <c r="A8" t="s">
        <v>208</v>
      </c>
      <c r="B8" t="s">
        <v>45</v>
      </c>
      <c r="C8">
        <v>1310</v>
      </c>
      <c r="D8">
        <v>990</v>
      </c>
      <c r="E8">
        <v>285</v>
      </c>
      <c r="F8">
        <f t="shared" si="0"/>
        <v>2585</v>
      </c>
      <c r="G8">
        <v>1700</v>
      </c>
      <c r="H8">
        <v>1455</v>
      </c>
      <c r="I8">
        <v>1460</v>
      </c>
      <c r="J8">
        <f>SUM(HousingTbl[[#This Row],[Total: Less than or equal to 30% of HAMFI]:[Total: Greater than 50% but less than or equal to 80% of HAMFI]])</f>
        <v>4615</v>
      </c>
      <c r="K8">
        <f>HousingTbl[[#This Row],[Total with Housing Problems]]/HousingTbl[[#This Row],[Total renters]]</f>
        <v>0.56013001083423619</v>
      </c>
      <c r="L8">
        <v>13013</v>
      </c>
    </row>
    <row r="9" spans="1:12" x14ac:dyDescent="0.35">
      <c r="A9" t="s">
        <v>209</v>
      </c>
      <c r="B9" t="s">
        <v>46</v>
      </c>
      <c r="C9">
        <v>2710</v>
      </c>
      <c r="D9">
        <v>2035</v>
      </c>
      <c r="E9">
        <v>605</v>
      </c>
      <c r="F9">
        <f t="shared" si="0"/>
        <v>5350</v>
      </c>
      <c r="G9">
        <v>3270</v>
      </c>
      <c r="H9">
        <v>2720</v>
      </c>
      <c r="I9">
        <v>3335</v>
      </c>
      <c r="J9">
        <f>SUM(HousingTbl[[#This Row],[Total: Less than or equal to 30% of HAMFI]:[Total: Greater than 50% but less than or equal to 80% of HAMFI]])</f>
        <v>9325</v>
      </c>
      <c r="K9">
        <f>HousingTbl[[#This Row],[Total with Housing Problems]]/HousingTbl[[#This Row],[Total renters]]</f>
        <v>0.57372654155495983</v>
      </c>
      <c r="L9">
        <v>13015</v>
      </c>
    </row>
    <row r="10" spans="1:12" x14ac:dyDescent="0.35">
      <c r="A10" t="s">
        <v>210</v>
      </c>
      <c r="B10" t="s">
        <v>47</v>
      </c>
      <c r="C10">
        <v>390</v>
      </c>
      <c r="D10">
        <v>325</v>
      </c>
      <c r="E10">
        <v>165</v>
      </c>
      <c r="F10">
        <f t="shared" si="0"/>
        <v>880</v>
      </c>
      <c r="G10">
        <v>850</v>
      </c>
      <c r="H10">
        <v>470</v>
      </c>
      <c r="I10">
        <v>600</v>
      </c>
      <c r="J10">
        <f>SUM(HousingTbl[[#This Row],[Total: Less than or equal to 30% of HAMFI]:[Total: Greater than 50% but less than or equal to 80% of HAMFI]])</f>
        <v>1920</v>
      </c>
      <c r="K10">
        <f>HousingTbl[[#This Row],[Total with Housing Problems]]/HousingTbl[[#This Row],[Total renters]]</f>
        <v>0.45833333333333331</v>
      </c>
      <c r="L10">
        <v>13017</v>
      </c>
    </row>
    <row r="11" spans="1:12" x14ac:dyDescent="0.35">
      <c r="A11" t="s">
        <v>211</v>
      </c>
      <c r="B11" t="s">
        <v>48</v>
      </c>
      <c r="C11">
        <v>470</v>
      </c>
      <c r="D11">
        <v>335</v>
      </c>
      <c r="E11">
        <v>120</v>
      </c>
      <c r="F11">
        <f t="shared" si="0"/>
        <v>925</v>
      </c>
      <c r="G11">
        <v>765</v>
      </c>
      <c r="H11">
        <v>500</v>
      </c>
      <c r="I11">
        <v>455</v>
      </c>
      <c r="J11">
        <f>SUM(HousingTbl[[#This Row],[Total: Less than or equal to 30% of HAMFI]:[Total: Greater than 50% but less than or equal to 80% of HAMFI]])</f>
        <v>1720</v>
      </c>
      <c r="K11">
        <f>HousingTbl[[#This Row],[Total with Housing Problems]]/HousingTbl[[#This Row],[Total renters]]</f>
        <v>0.53779069767441856</v>
      </c>
      <c r="L11">
        <v>13019</v>
      </c>
    </row>
    <row r="12" spans="1:12" x14ac:dyDescent="0.35">
      <c r="A12" t="s">
        <v>212</v>
      </c>
      <c r="B12" t="s">
        <v>49</v>
      </c>
      <c r="C12">
        <v>5990</v>
      </c>
      <c r="D12">
        <v>3720</v>
      </c>
      <c r="E12">
        <v>2985</v>
      </c>
      <c r="F12">
        <f t="shared" si="0"/>
        <v>12695</v>
      </c>
      <c r="G12">
        <v>8370</v>
      </c>
      <c r="H12">
        <v>4570</v>
      </c>
      <c r="I12">
        <v>5195</v>
      </c>
      <c r="J12">
        <f>SUM(HousingTbl[[#This Row],[Total: Less than or equal to 30% of HAMFI]:[Total: Greater than 50% but less than or equal to 80% of HAMFI]])</f>
        <v>18135</v>
      </c>
      <c r="K12">
        <f>HousingTbl[[#This Row],[Total with Housing Problems]]/HousingTbl[[#This Row],[Total renters]]</f>
        <v>0.70002757099531288</v>
      </c>
      <c r="L12">
        <v>13021</v>
      </c>
    </row>
    <row r="13" spans="1:12" x14ac:dyDescent="0.35">
      <c r="A13" t="s">
        <v>213</v>
      </c>
      <c r="B13" t="s">
        <v>50</v>
      </c>
      <c r="C13">
        <v>190</v>
      </c>
      <c r="D13">
        <v>70</v>
      </c>
      <c r="E13">
        <v>25</v>
      </c>
      <c r="F13">
        <f t="shared" si="0"/>
        <v>285</v>
      </c>
      <c r="G13">
        <v>335</v>
      </c>
      <c r="H13">
        <v>130</v>
      </c>
      <c r="I13">
        <v>215</v>
      </c>
      <c r="J13">
        <f>SUM(HousingTbl[[#This Row],[Total: Less than or equal to 30% of HAMFI]:[Total: Greater than 50% but less than or equal to 80% of HAMFI]])</f>
        <v>680</v>
      </c>
      <c r="K13">
        <f>HousingTbl[[#This Row],[Total with Housing Problems]]/HousingTbl[[#This Row],[Total renters]]</f>
        <v>0.41911764705882354</v>
      </c>
      <c r="L13">
        <v>13023</v>
      </c>
    </row>
    <row r="14" spans="1:12" x14ac:dyDescent="0.35">
      <c r="A14" t="s">
        <v>214</v>
      </c>
      <c r="B14" t="s">
        <v>51</v>
      </c>
      <c r="C14">
        <v>270</v>
      </c>
      <c r="D14">
        <v>265</v>
      </c>
      <c r="E14">
        <v>35</v>
      </c>
      <c r="F14">
        <f t="shared" si="0"/>
        <v>570</v>
      </c>
      <c r="G14">
        <v>315</v>
      </c>
      <c r="H14">
        <v>500</v>
      </c>
      <c r="I14">
        <v>245</v>
      </c>
      <c r="J14">
        <f>SUM(HousingTbl[[#This Row],[Total: Less than or equal to 30% of HAMFI]:[Total: Greater than 50% but less than or equal to 80% of HAMFI]])</f>
        <v>1060</v>
      </c>
      <c r="K14">
        <f>HousingTbl[[#This Row],[Total with Housing Problems]]/HousingTbl[[#This Row],[Total renters]]</f>
        <v>0.53773584905660377</v>
      </c>
      <c r="L14">
        <v>13025</v>
      </c>
    </row>
    <row r="15" spans="1:12" x14ac:dyDescent="0.35">
      <c r="A15" t="s">
        <v>215</v>
      </c>
      <c r="B15" t="s">
        <v>52</v>
      </c>
      <c r="C15">
        <v>310</v>
      </c>
      <c r="D15">
        <v>155</v>
      </c>
      <c r="E15">
        <v>90</v>
      </c>
      <c r="F15">
        <f t="shared" si="0"/>
        <v>555</v>
      </c>
      <c r="G15">
        <v>510</v>
      </c>
      <c r="H15">
        <v>220</v>
      </c>
      <c r="I15">
        <v>395</v>
      </c>
      <c r="J15">
        <f>SUM(HousingTbl[[#This Row],[Total: Less than or equal to 30% of HAMFI]:[Total: Greater than 50% but less than or equal to 80% of HAMFI]])</f>
        <v>1125</v>
      </c>
      <c r="K15">
        <f>HousingTbl[[#This Row],[Total with Housing Problems]]/HousingTbl[[#This Row],[Total renters]]</f>
        <v>0.49333333333333335</v>
      </c>
      <c r="L15">
        <v>13027</v>
      </c>
    </row>
    <row r="16" spans="1:12" x14ac:dyDescent="0.35">
      <c r="A16" t="s">
        <v>216</v>
      </c>
      <c r="B16" t="s">
        <v>53</v>
      </c>
      <c r="C16">
        <v>585</v>
      </c>
      <c r="D16">
        <v>595</v>
      </c>
      <c r="E16">
        <v>490</v>
      </c>
      <c r="F16">
        <f t="shared" si="0"/>
        <v>1670</v>
      </c>
      <c r="G16">
        <v>785</v>
      </c>
      <c r="H16">
        <v>750</v>
      </c>
      <c r="I16">
        <v>725</v>
      </c>
      <c r="J16">
        <f>SUM(HousingTbl[[#This Row],[Total: Less than or equal to 30% of HAMFI]:[Total: Greater than 50% but less than or equal to 80% of HAMFI]])</f>
        <v>2260</v>
      </c>
      <c r="K16">
        <f>HousingTbl[[#This Row],[Total with Housing Problems]]/HousingTbl[[#This Row],[Total renters]]</f>
        <v>0.73893805309734517</v>
      </c>
      <c r="L16">
        <v>13029</v>
      </c>
    </row>
    <row r="17" spans="1:12" x14ac:dyDescent="0.35">
      <c r="A17" t="s">
        <v>217</v>
      </c>
      <c r="B17" t="s">
        <v>54</v>
      </c>
      <c r="C17">
        <v>2470</v>
      </c>
      <c r="D17">
        <v>2135</v>
      </c>
      <c r="E17">
        <v>1155</v>
      </c>
      <c r="F17">
        <f t="shared" si="0"/>
        <v>5760</v>
      </c>
      <c r="G17">
        <v>3095</v>
      </c>
      <c r="H17">
        <v>2445</v>
      </c>
      <c r="I17">
        <v>2750</v>
      </c>
      <c r="J17">
        <f>SUM(HousingTbl[[#This Row],[Total: Less than or equal to 30% of HAMFI]:[Total: Greater than 50% but less than or equal to 80% of HAMFI]])</f>
        <v>8290</v>
      </c>
      <c r="K17">
        <f>HousingTbl[[#This Row],[Total with Housing Problems]]/HousingTbl[[#This Row],[Total renters]]</f>
        <v>0.69481302774427023</v>
      </c>
      <c r="L17">
        <v>13031</v>
      </c>
    </row>
    <row r="18" spans="1:12" x14ac:dyDescent="0.35">
      <c r="A18" t="s">
        <v>218</v>
      </c>
      <c r="B18" t="s">
        <v>55</v>
      </c>
      <c r="C18">
        <v>695</v>
      </c>
      <c r="D18">
        <v>175</v>
      </c>
      <c r="E18">
        <v>115</v>
      </c>
      <c r="F18">
        <f t="shared" si="0"/>
        <v>985</v>
      </c>
      <c r="G18">
        <v>890</v>
      </c>
      <c r="H18">
        <v>335</v>
      </c>
      <c r="I18">
        <v>495</v>
      </c>
      <c r="J18">
        <f>SUM(HousingTbl[[#This Row],[Total: Less than or equal to 30% of HAMFI]:[Total: Greater than 50% but less than or equal to 80% of HAMFI]])</f>
        <v>1720</v>
      </c>
      <c r="K18">
        <f>HousingTbl[[#This Row],[Total with Housing Problems]]/HousingTbl[[#This Row],[Total renters]]</f>
        <v>0.57267441860465118</v>
      </c>
      <c r="L18">
        <v>13033</v>
      </c>
    </row>
    <row r="19" spans="1:12" x14ac:dyDescent="0.35">
      <c r="A19" t="s">
        <v>219</v>
      </c>
      <c r="B19" t="s">
        <v>56</v>
      </c>
      <c r="C19">
        <v>245</v>
      </c>
      <c r="D19">
        <v>505</v>
      </c>
      <c r="E19">
        <v>315</v>
      </c>
      <c r="F19">
        <f t="shared" si="0"/>
        <v>1065</v>
      </c>
      <c r="G19">
        <v>465</v>
      </c>
      <c r="H19">
        <v>550</v>
      </c>
      <c r="I19">
        <v>570</v>
      </c>
      <c r="J19">
        <f>SUM(HousingTbl[[#This Row],[Total: Less than or equal to 30% of HAMFI]:[Total: Greater than 50% but less than or equal to 80% of HAMFI]])</f>
        <v>1585</v>
      </c>
      <c r="K19">
        <f>HousingTbl[[#This Row],[Total with Housing Problems]]/HousingTbl[[#This Row],[Total renters]]</f>
        <v>0.67192429022082023</v>
      </c>
      <c r="L19">
        <v>13035</v>
      </c>
    </row>
    <row r="20" spans="1:12" x14ac:dyDescent="0.35">
      <c r="A20" t="s">
        <v>220</v>
      </c>
      <c r="B20" t="s">
        <v>57</v>
      </c>
      <c r="C20">
        <v>105</v>
      </c>
      <c r="D20">
        <v>20</v>
      </c>
      <c r="E20">
        <v>15</v>
      </c>
      <c r="F20">
        <f t="shared" si="0"/>
        <v>140</v>
      </c>
      <c r="G20">
        <v>195</v>
      </c>
      <c r="H20">
        <v>100</v>
      </c>
      <c r="I20">
        <v>150</v>
      </c>
      <c r="J20">
        <f>SUM(HousingTbl[[#This Row],[Total: Less than or equal to 30% of HAMFI]:[Total: Greater than 50% but less than or equal to 80% of HAMFI]])</f>
        <v>445</v>
      </c>
      <c r="K20">
        <f>HousingTbl[[#This Row],[Total with Housing Problems]]/HousingTbl[[#This Row],[Total renters]]</f>
        <v>0.3146067415730337</v>
      </c>
      <c r="L20">
        <v>13037</v>
      </c>
    </row>
    <row r="21" spans="1:12" x14ac:dyDescent="0.35">
      <c r="A21" t="s">
        <v>221</v>
      </c>
      <c r="B21" t="s">
        <v>58</v>
      </c>
      <c r="C21">
        <v>1190</v>
      </c>
      <c r="D21">
        <v>775</v>
      </c>
      <c r="E21">
        <v>1075</v>
      </c>
      <c r="F21">
        <f t="shared" si="0"/>
        <v>3040</v>
      </c>
      <c r="G21">
        <v>1390</v>
      </c>
      <c r="H21">
        <v>1010</v>
      </c>
      <c r="I21">
        <v>1690</v>
      </c>
      <c r="J21">
        <f>SUM(HousingTbl[[#This Row],[Total: Less than or equal to 30% of HAMFI]:[Total: Greater than 50% but less than or equal to 80% of HAMFI]])</f>
        <v>4090</v>
      </c>
      <c r="K21">
        <f>HousingTbl[[#This Row],[Total with Housing Problems]]/HousingTbl[[#This Row],[Total renters]]</f>
        <v>0.74327628361858189</v>
      </c>
      <c r="L21">
        <v>13039</v>
      </c>
    </row>
    <row r="22" spans="1:12" x14ac:dyDescent="0.35">
      <c r="A22" t="s">
        <v>222</v>
      </c>
      <c r="B22" t="s">
        <v>59</v>
      </c>
      <c r="C22">
        <v>520</v>
      </c>
      <c r="D22">
        <v>260</v>
      </c>
      <c r="E22">
        <v>125</v>
      </c>
      <c r="F22">
        <f t="shared" si="0"/>
        <v>905</v>
      </c>
      <c r="G22">
        <v>680</v>
      </c>
      <c r="H22">
        <v>330</v>
      </c>
      <c r="I22">
        <v>365</v>
      </c>
      <c r="J22">
        <f>SUM(HousingTbl[[#This Row],[Total: Less than or equal to 30% of HAMFI]:[Total: Greater than 50% but less than or equal to 80% of HAMFI]])</f>
        <v>1375</v>
      </c>
      <c r="K22">
        <f>HousingTbl[[#This Row],[Total with Housing Problems]]/HousingTbl[[#This Row],[Total renters]]</f>
        <v>0.6581818181818182</v>
      </c>
      <c r="L22">
        <v>13043</v>
      </c>
    </row>
    <row r="23" spans="1:12" x14ac:dyDescent="0.35">
      <c r="A23" t="s">
        <v>223</v>
      </c>
      <c r="B23" t="s">
        <v>60</v>
      </c>
      <c r="C23">
        <v>3435</v>
      </c>
      <c r="D23">
        <v>1590</v>
      </c>
      <c r="E23">
        <v>485</v>
      </c>
      <c r="F23">
        <f t="shared" si="0"/>
        <v>5510</v>
      </c>
      <c r="G23">
        <v>4530</v>
      </c>
      <c r="H23">
        <v>2580</v>
      </c>
      <c r="I23">
        <v>3020</v>
      </c>
      <c r="J23">
        <f>SUM(HousingTbl[[#This Row],[Total: Less than or equal to 30% of HAMFI]:[Total: Greater than 50% but less than or equal to 80% of HAMFI]])</f>
        <v>10130</v>
      </c>
      <c r="K23">
        <f>HousingTbl[[#This Row],[Total with Housing Problems]]/HousingTbl[[#This Row],[Total renters]]</f>
        <v>0.54392892398815396</v>
      </c>
      <c r="L23">
        <v>13045</v>
      </c>
    </row>
    <row r="24" spans="1:12" x14ac:dyDescent="0.35">
      <c r="A24" t="s">
        <v>224</v>
      </c>
      <c r="B24" t="s">
        <v>61</v>
      </c>
      <c r="C24">
        <v>955</v>
      </c>
      <c r="D24">
        <v>800</v>
      </c>
      <c r="E24">
        <v>390</v>
      </c>
      <c r="F24">
        <f t="shared" si="0"/>
        <v>2145</v>
      </c>
      <c r="G24">
        <v>1345</v>
      </c>
      <c r="H24">
        <v>1050</v>
      </c>
      <c r="I24">
        <v>1745</v>
      </c>
      <c r="J24">
        <f>SUM(HousingTbl[[#This Row],[Total: Less than or equal to 30% of HAMFI]:[Total: Greater than 50% but less than or equal to 80% of HAMFI]])</f>
        <v>4140</v>
      </c>
      <c r="K24">
        <f>HousingTbl[[#This Row],[Total with Housing Problems]]/HousingTbl[[#This Row],[Total renters]]</f>
        <v>0.51811594202898548</v>
      </c>
      <c r="L24">
        <v>13047</v>
      </c>
    </row>
    <row r="25" spans="1:12" x14ac:dyDescent="0.35">
      <c r="A25" t="s">
        <v>225</v>
      </c>
      <c r="B25" t="s">
        <v>62</v>
      </c>
      <c r="C25">
        <v>190</v>
      </c>
      <c r="D25">
        <v>140</v>
      </c>
      <c r="E25">
        <v>40</v>
      </c>
      <c r="F25">
        <f t="shared" si="0"/>
        <v>370</v>
      </c>
      <c r="G25">
        <v>325</v>
      </c>
      <c r="H25">
        <v>245</v>
      </c>
      <c r="I25">
        <v>140</v>
      </c>
      <c r="J25">
        <f>SUM(HousingTbl[[#This Row],[Total: Less than or equal to 30% of HAMFI]:[Total: Greater than 50% but less than or equal to 80% of HAMFI]])</f>
        <v>710</v>
      </c>
      <c r="K25">
        <f>HousingTbl[[#This Row],[Total with Housing Problems]]/HousingTbl[[#This Row],[Total renters]]</f>
        <v>0.52112676056338025</v>
      </c>
      <c r="L25">
        <v>13049</v>
      </c>
    </row>
    <row r="26" spans="1:12" x14ac:dyDescent="0.35">
      <c r="A26" t="s">
        <v>226</v>
      </c>
      <c r="B26" t="s">
        <v>63</v>
      </c>
      <c r="C26">
        <v>8180</v>
      </c>
      <c r="D26">
        <v>6850</v>
      </c>
      <c r="E26">
        <v>5285</v>
      </c>
      <c r="F26">
        <f t="shared" si="0"/>
        <v>20315</v>
      </c>
      <c r="G26">
        <v>11065</v>
      </c>
      <c r="H26">
        <v>8240</v>
      </c>
      <c r="I26">
        <v>9875</v>
      </c>
      <c r="J26">
        <f>SUM(HousingTbl[[#This Row],[Total: Less than or equal to 30% of HAMFI]:[Total: Greater than 50% but less than or equal to 80% of HAMFI]])</f>
        <v>29180</v>
      </c>
      <c r="K26">
        <f>HousingTbl[[#This Row],[Total with Housing Problems]]/HousingTbl[[#This Row],[Total renters]]</f>
        <v>0.69619602467443453</v>
      </c>
      <c r="L26">
        <v>13051</v>
      </c>
    </row>
    <row r="27" spans="1:12" x14ac:dyDescent="0.35">
      <c r="A27" t="s">
        <v>227</v>
      </c>
      <c r="B27" t="s">
        <v>64</v>
      </c>
      <c r="C27">
        <v>235</v>
      </c>
      <c r="D27">
        <v>165</v>
      </c>
      <c r="E27">
        <v>270</v>
      </c>
      <c r="F27">
        <f t="shared" si="0"/>
        <v>670</v>
      </c>
      <c r="G27">
        <v>280</v>
      </c>
      <c r="H27">
        <v>210</v>
      </c>
      <c r="I27">
        <v>445</v>
      </c>
      <c r="J27">
        <f>SUM(HousingTbl[[#This Row],[Total: Less than or equal to 30% of HAMFI]:[Total: Greater than 50% but less than or equal to 80% of HAMFI]])</f>
        <v>935</v>
      </c>
      <c r="K27">
        <f>HousingTbl[[#This Row],[Total with Housing Problems]]/HousingTbl[[#This Row],[Total renters]]</f>
        <v>0.71657754010695185</v>
      </c>
      <c r="L27">
        <v>13053</v>
      </c>
    </row>
    <row r="28" spans="1:12" x14ac:dyDescent="0.35">
      <c r="A28" t="s">
        <v>228</v>
      </c>
      <c r="B28" t="s">
        <v>65</v>
      </c>
      <c r="C28">
        <v>390</v>
      </c>
      <c r="D28">
        <v>410</v>
      </c>
      <c r="E28">
        <v>275</v>
      </c>
      <c r="F28">
        <f t="shared" si="0"/>
        <v>1075</v>
      </c>
      <c r="G28">
        <v>680</v>
      </c>
      <c r="H28">
        <v>690</v>
      </c>
      <c r="I28">
        <v>690</v>
      </c>
      <c r="J28">
        <f>SUM(HousingTbl[[#This Row],[Total: Less than or equal to 30% of HAMFI]:[Total: Greater than 50% but less than or equal to 80% of HAMFI]])</f>
        <v>2060</v>
      </c>
      <c r="K28">
        <f>HousingTbl[[#This Row],[Total with Housing Problems]]/HousingTbl[[#This Row],[Total renters]]</f>
        <v>0.52184466019417475</v>
      </c>
      <c r="L28">
        <v>13055</v>
      </c>
    </row>
    <row r="29" spans="1:12" x14ac:dyDescent="0.35">
      <c r="A29" t="s">
        <v>229</v>
      </c>
      <c r="B29" t="s">
        <v>66</v>
      </c>
      <c r="C29">
        <v>3045</v>
      </c>
      <c r="D29">
        <v>2765</v>
      </c>
      <c r="E29">
        <v>1915</v>
      </c>
      <c r="F29">
        <f t="shared" si="0"/>
        <v>7725</v>
      </c>
      <c r="G29">
        <v>4005</v>
      </c>
      <c r="H29">
        <v>3330</v>
      </c>
      <c r="I29">
        <v>4430</v>
      </c>
      <c r="J29">
        <f>SUM(HousingTbl[[#This Row],[Total: Less than or equal to 30% of HAMFI]:[Total: Greater than 50% but less than or equal to 80% of HAMFI]])</f>
        <v>11765</v>
      </c>
      <c r="K29">
        <f>HousingTbl[[#This Row],[Total with Housing Problems]]/HousingTbl[[#This Row],[Total renters]]</f>
        <v>0.65660858478538031</v>
      </c>
      <c r="L29">
        <v>13057</v>
      </c>
    </row>
    <row r="30" spans="1:12" x14ac:dyDescent="0.35">
      <c r="A30" t="s">
        <v>230</v>
      </c>
      <c r="B30" t="s">
        <v>67</v>
      </c>
      <c r="C30">
        <v>8175</v>
      </c>
      <c r="D30">
        <v>4625</v>
      </c>
      <c r="E30">
        <v>2765</v>
      </c>
      <c r="F30">
        <f t="shared" si="0"/>
        <v>15565</v>
      </c>
      <c r="G30">
        <v>10245</v>
      </c>
      <c r="H30">
        <v>5455</v>
      </c>
      <c r="I30">
        <v>6350</v>
      </c>
      <c r="J30">
        <f>SUM(HousingTbl[[#This Row],[Total: Less than or equal to 30% of HAMFI]:[Total: Greater than 50% but less than or equal to 80% of HAMFI]])</f>
        <v>22050</v>
      </c>
      <c r="K30">
        <f>HousingTbl[[#This Row],[Total with Housing Problems]]/HousingTbl[[#This Row],[Total renters]]</f>
        <v>0.70589569160997734</v>
      </c>
      <c r="L30">
        <v>13059</v>
      </c>
    </row>
    <row r="31" spans="1:12" x14ac:dyDescent="0.35">
      <c r="A31" t="s">
        <v>231</v>
      </c>
      <c r="B31" t="s">
        <v>68</v>
      </c>
      <c r="C31">
        <v>80</v>
      </c>
      <c r="D31">
        <v>25</v>
      </c>
      <c r="E31">
        <v>4</v>
      </c>
      <c r="F31">
        <f t="shared" si="0"/>
        <v>109</v>
      </c>
      <c r="G31">
        <v>115</v>
      </c>
      <c r="H31">
        <v>85</v>
      </c>
      <c r="I31">
        <v>70</v>
      </c>
      <c r="J31">
        <f>SUM(HousingTbl[[#This Row],[Total: Less than or equal to 30% of HAMFI]:[Total: Greater than 50% but less than or equal to 80% of HAMFI]])</f>
        <v>270</v>
      </c>
      <c r="K31">
        <f>HousingTbl[[#This Row],[Total with Housing Problems]]/HousingTbl[[#This Row],[Total renters]]</f>
        <v>0.40370370370370373</v>
      </c>
      <c r="L31">
        <v>13061</v>
      </c>
    </row>
    <row r="32" spans="1:12" x14ac:dyDescent="0.35">
      <c r="A32" t="s">
        <v>232</v>
      </c>
      <c r="B32" t="s">
        <v>69</v>
      </c>
      <c r="C32">
        <v>10620</v>
      </c>
      <c r="D32">
        <v>8815</v>
      </c>
      <c r="E32">
        <v>3915</v>
      </c>
      <c r="F32">
        <f t="shared" si="0"/>
        <v>23350</v>
      </c>
      <c r="G32">
        <v>12645</v>
      </c>
      <c r="H32">
        <v>10535</v>
      </c>
      <c r="I32">
        <v>11855</v>
      </c>
      <c r="J32">
        <f>SUM(HousingTbl[[#This Row],[Total: Less than or equal to 30% of HAMFI]:[Total: Greater than 50% but less than or equal to 80% of HAMFI]])</f>
        <v>35035</v>
      </c>
      <c r="K32">
        <f>HousingTbl[[#This Row],[Total with Housing Problems]]/HousingTbl[[#This Row],[Total renters]]</f>
        <v>0.66647638076209503</v>
      </c>
      <c r="L32">
        <v>13063</v>
      </c>
    </row>
    <row r="33" spans="1:12" x14ac:dyDescent="0.35">
      <c r="A33" t="s">
        <v>233</v>
      </c>
      <c r="B33" t="s">
        <v>70</v>
      </c>
      <c r="C33">
        <v>135</v>
      </c>
      <c r="D33">
        <v>35</v>
      </c>
      <c r="E33">
        <v>30</v>
      </c>
      <c r="F33">
        <f t="shared" si="0"/>
        <v>200</v>
      </c>
      <c r="G33">
        <v>285</v>
      </c>
      <c r="H33">
        <v>85</v>
      </c>
      <c r="I33">
        <v>95</v>
      </c>
      <c r="J33">
        <f>SUM(HousingTbl[[#This Row],[Total: Less than or equal to 30% of HAMFI]:[Total: Greater than 50% but less than or equal to 80% of HAMFI]])</f>
        <v>465</v>
      </c>
      <c r="K33">
        <f>HousingTbl[[#This Row],[Total with Housing Problems]]/HousingTbl[[#This Row],[Total renters]]</f>
        <v>0.43010752688172044</v>
      </c>
      <c r="L33">
        <v>13065</v>
      </c>
    </row>
    <row r="34" spans="1:12" x14ac:dyDescent="0.35">
      <c r="A34" t="s">
        <v>234</v>
      </c>
      <c r="B34" t="s">
        <v>71</v>
      </c>
      <c r="C34">
        <v>13420</v>
      </c>
      <c r="D34">
        <v>14455</v>
      </c>
      <c r="E34">
        <v>13055</v>
      </c>
      <c r="F34">
        <f t="shared" si="0"/>
        <v>40930</v>
      </c>
      <c r="G34">
        <v>16420</v>
      </c>
      <c r="H34">
        <v>16080</v>
      </c>
      <c r="I34">
        <v>22420</v>
      </c>
      <c r="J34">
        <f>SUM(HousingTbl[[#This Row],[Total: Less than or equal to 30% of HAMFI]:[Total: Greater than 50% but less than or equal to 80% of HAMFI]])</f>
        <v>54920</v>
      </c>
      <c r="K34">
        <f>HousingTbl[[#This Row],[Total with Housing Problems]]/HousingTbl[[#This Row],[Total renters]]</f>
        <v>0.74526584122359796</v>
      </c>
      <c r="L34">
        <v>13067</v>
      </c>
    </row>
    <row r="35" spans="1:12" x14ac:dyDescent="0.35">
      <c r="A35" t="s">
        <v>235</v>
      </c>
      <c r="B35" t="s">
        <v>72</v>
      </c>
      <c r="C35">
        <v>940</v>
      </c>
      <c r="D35">
        <v>605</v>
      </c>
      <c r="E35">
        <v>310</v>
      </c>
      <c r="F35">
        <f t="shared" si="0"/>
        <v>1855</v>
      </c>
      <c r="G35">
        <v>1370</v>
      </c>
      <c r="H35">
        <v>930</v>
      </c>
      <c r="I35">
        <v>1265</v>
      </c>
      <c r="J35">
        <f>SUM(HousingTbl[[#This Row],[Total: Less than or equal to 30% of HAMFI]:[Total: Greater than 50% but less than or equal to 80% of HAMFI]])</f>
        <v>3565</v>
      </c>
      <c r="K35">
        <f>HousingTbl[[#This Row],[Total with Housing Problems]]/HousingTbl[[#This Row],[Total renters]]</f>
        <v>0.52033660589060304</v>
      </c>
      <c r="L35">
        <v>13069</v>
      </c>
    </row>
    <row r="36" spans="1:12" x14ac:dyDescent="0.35">
      <c r="A36" t="s">
        <v>236</v>
      </c>
      <c r="B36" t="s">
        <v>73</v>
      </c>
      <c r="C36">
        <v>955</v>
      </c>
      <c r="D36">
        <v>935</v>
      </c>
      <c r="E36">
        <v>615</v>
      </c>
      <c r="F36">
        <f t="shared" si="0"/>
        <v>2505</v>
      </c>
      <c r="G36">
        <v>1540</v>
      </c>
      <c r="H36">
        <v>1205</v>
      </c>
      <c r="I36">
        <v>1520</v>
      </c>
      <c r="J36">
        <f>SUM(HousingTbl[[#This Row],[Total: Less than or equal to 30% of HAMFI]:[Total: Greater than 50% but less than or equal to 80% of HAMFI]])</f>
        <v>4265</v>
      </c>
      <c r="K36">
        <f>HousingTbl[[#This Row],[Total with Housing Problems]]/HousingTbl[[#This Row],[Total renters]]</f>
        <v>0.58733880422039864</v>
      </c>
      <c r="L36">
        <v>13071</v>
      </c>
    </row>
    <row r="37" spans="1:12" x14ac:dyDescent="0.35">
      <c r="A37" t="s">
        <v>237</v>
      </c>
      <c r="B37" t="s">
        <v>74</v>
      </c>
      <c r="C37">
        <v>825</v>
      </c>
      <c r="D37">
        <v>925</v>
      </c>
      <c r="E37">
        <v>980</v>
      </c>
      <c r="F37">
        <f t="shared" si="0"/>
        <v>2730</v>
      </c>
      <c r="G37">
        <v>1050</v>
      </c>
      <c r="H37">
        <v>1160</v>
      </c>
      <c r="I37">
        <v>1625</v>
      </c>
      <c r="J37">
        <f>SUM(HousingTbl[[#This Row],[Total: Less than or equal to 30% of HAMFI]:[Total: Greater than 50% but less than or equal to 80% of HAMFI]])</f>
        <v>3835</v>
      </c>
      <c r="K37">
        <f>HousingTbl[[#This Row],[Total with Housing Problems]]/HousingTbl[[#This Row],[Total renters]]</f>
        <v>0.71186440677966101</v>
      </c>
      <c r="L37">
        <v>13073</v>
      </c>
    </row>
    <row r="38" spans="1:12" x14ac:dyDescent="0.35">
      <c r="A38" t="s">
        <v>238</v>
      </c>
      <c r="B38" t="s">
        <v>75</v>
      </c>
      <c r="C38">
        <v>325</v>
      </c>
      <c r="D38">
        <v>250</v>
      </c>
      <c r="E38">
        <v>210</v>
      </c>
      <c r="F38">
        <f t="shared" si="0"/>
        <v>785</v>
      </c>
      <c r="G38">
        <v>520</v>
      </c>
      <c r="H38">
        <v>315</v>
      </c>
      <c r="I38">
        <v>460</v>
      </c>
      <c r="J38">
        <f>SUM(HousingTbl[[#This Row],[Total: Less than or equal to 30% of HAMFI]:[Total: Greater than 50% but less than or equal to 80% of HAMFI]])</f>
        <v>1295</v>
      </c>
      <c r="K38">
        <f>HousingTbl[[#This Row],[Total with Housing Problems]]/HousingTbl[[#This Row],[Total renters]]</f>
        <v>0.60617760617760619</v>
      </c>
      <c r="L38">
        <v>13075</v>
      </c>
    </row>
    <row r="39" spans="1:12" x14ac:dyDescent="0.35">
      <c r="A39" t="s">
        <v>239</v>
      </c>
      <c r="B39" t="s">
        <v>76</v>
      </c>
      <c r="C39">
        <v>2770</v>
      </c>
      <c r="D39">
        <v>2085</v>
      </c>
      <c r="E39">
        <v>1290</v>
      </c>
      <c r="F39">
        <f t="shared" si="0"/>
        <v>6145</v>
      </c>
      <c r="G39">
        <v>3405</v>
      </c>
      <c r="H39">
        <v>2750</v>
      </c>
      <c r="I39">
        <v>2750</v>
      </c>
      <c r="J39">
        <f>SUM(HousingTbl[[#This Row],[Total: Less than or equal to 30% of HAMFI]:[Total: Greater than 50% but less than or equal to 80% of HAMFI]])</f>
        <v>8905</v>
      </c>
      <c r="K39">
        <f>HousingTbl[[#This Row],[Total with Housing Problems]]/HousingTbl[[#This Row],[Total renters]]</f>
        <v>0.69006176305446376</v>
      </c>
      <c r="L39">
        <v>13077</v>
      </c>
    </row>
    <row r="40" spans="1:12" x14ac:dyDescent="0.35">
      <c r="A40" t="s">
        <v>240</v>
      </c>
      <c r="B40" t="s">
        <v>77</v>
      </c>
      <c r="C40">
        <v>115</v>
      </c>
      <c r="D40">
        <v>85</v>
      </c>
      <c r="E40">
        <v>115</v>
      </c>
      <c r="F40">
        <f t="shared" si="0"/>
        <v>315</v>
      </c>
      <c r="G40">
        <v>240</v>
      </c>
      <c r="H40">
        <v>100</v>
      </c>
      <c r="I40">
        <v>230</v>
      </c>
      <c r="J40">
        <f>SUM(HousingTbl[[#This Row],[Total: Less than or equal to 30% of HAMFI]:[Total: Greater than 50% but less than or equal to 80% of HAMFI]])</f>
        <v>570</v>
      </c>
      <c r="K40">
        <f>HousingTbl[[#This Row],[Total with Housing Problems]]/HousingTbl[[#This Row],[Total renters]]</f>
        <v>0.55263157894736847</v>
      </c>
      <c r="L40">
        <v>13079</v>
      </c>
    </row>
    <row r="41" spans="1:12" x14ac:dyDescent="0.35">
      <c r="A41" t="s">
        <v>241</v>
      </c>
      <c r="B41" t="s">
        <v>78</v>
      </c>
      <c r="C41">
        <v>935</v>
      </c>
      <c r="D41">
        <v>570</v>
      </c>
      <c r="E41">
        <v>215</v>
      </c>
      <c r="F41">
        <f t="shared" si="0"/>
        <v>1720</v>
      </c>
      <c r="G41">
        <v>1470</v>
      </c>
      <c r="H41">
        <v>965</v>
      </c>
      <c r="I41">
        <v>555</v>
      </c>
      <c r="J41">
        <f>SUM(HousingTbl[[#This Row],[Total: Less than or equal to 30% of HAMFI]:[Total: Greater than 50% but less than or equal to 80% of HAMFI]])</f>
        <v>2990</v>
      </c>
      <c r="K41">
        <f>HousingTbl[[#This Row],[Total with Housing Problems]]/HousingTbl[[#This Row],[Total renters]]</f>
        <v>0.57525083612040129</v>
      </c>
      <c r="L41">
        <v>13081</v>
      </c>
    </row>
    <row r="42" spans="1:12" x14ac:dyDescent="0.35">
      <c r="A42" t="s">
        <v>242</v>
      </c>
      <c r="B42" t="s">
        <v>79</v>
      </c>
      <c r="C42">
        <v>215</v>
      </c>
      <c r="D42">
        <v>205</v>
      </c>
      <c r="E42">
        <v>130</v>
      </c>
      <c r="F42">
        <f t="shared" si="0"/>
        <v>550</v>
      </c>
      <c r="G42">
        <v>270</v>
      </c>
      <c r="H42">
        <v>290</v>
      </c>
      <c r="I42">
        <v>520</v>
      </c>
      <c r="J42">
        <f>SUM(HousingTbl[[#This Row],[Total: Less than or equal to 30% of HAMFI]:[Total: Greater than 50% but less than or equal to 80% of HAMFI]])</f>
        <v>1080</v>
      </c>
      <c r="K42">
        <f>HousingTbl[[#This Row],[Total with Housing Problems]]/HousingTbl[[#This Row],[Total renters]]</f>
        <v>0.5092592592592593</v>
      </c>
      <c r="L42">
        <v>13083</v>
      </c>
    </row>
    <row r="43" spans="1:12" x14ac:dyDescent="0.35">
      <c r="A43" t="s">
        <v>243</v>
      </c>
      <c r="B43" t="s">
        <v>80</v>
      </c>
      <c r="C43">
        <v>275</v>
      </c>
      <c r="D43">
        <v>170</v>
      </c>
      <c r="E43">
        <v>150</v>
      </c>
      <c r="F43">
        <f t="shared" si="0"/>
        <v>595</v>
      </c>
      <c r="G43">
        <v>380</v>
      </c>
      <c r="H43">
        <v>325</v>
      </c>
      <c r="I43">
        <v>480</v>
      </c>
      <c r="J43">
        <f>SUM(HousingTbl[[#This Row],[Total: Less than or equal to 30% of HAMFI]:[Total: Greater than 50% but less than or equal to 80% of HAMFI]])</f>
        <v>1185</v>
      </c>
      <c r="K43">
        <f>HousingTbl[[#This Row],[Total with Housing Problems]]/HousingTbl[[#This Row],[Total renters]]</f>
        <v>0.50210970464135019</v>
      </c>
      <c r="L43">
        <v>13085</v>
      </c>
    </row>
    <row r="44" spans="1:12" x14ac:dyDescent="0.35">
      <c r="A44" t="s">
        <v>244</v>
      </c>
      <c r="B44" t="s">
        <v>81</v>
      </c>
      <c r="C44">
        <v>685</v>
      </c>
      <c r="D44">
        <v>505</v>
      </c>
      <c r="E44">
        <v>390</v>
      </c>
      <c r="F44">
        <f t="shared" si="0"/>
        <v>1580</v>
      </c>
      <c r="G44">
        <v>1140</v>
      </c>
      <c r="H44">
        <v>585</v>
      </c>
      <c r="I44">
        <v>820</v>
      </c>
      <c r="J44">
        <f>SUM(HousingTbl[[#This Row],[Total: Less than or equal to 30% of HAMFI]:[Total: Greater than 50% but less than or equal to 80% of HAMFI]])</f>
        <v>2545</v>
      </c>
      <c r="K44">
        <f>HousingTbl[[#This Row],[Total with Housing Problems]]/HousingTbl[[#This Row],[Total renters]]</f>
        <v>0.62082514734774064</v>
      </c>
      <c r="L44">
        <v>13087</v>
      </c>
    </row>
    <row r="45" spans="1:12" x14ac:dyDescent="0.35">
      <c r="A45" t="s">
        <v>245</v>
      </c>
      <c r="B45" t="s">
        <v>82</v>
      </c>
      <c r="C45">
        <v>23265</v>
      </c>
      <c r="D45">
        <v>20690</v>
      </c>
      <c r="E45">
        <v>15665</v>
      </c>
      <c r="F45">
        <f t="shared" si="0"/>
        <v>59620</v>
      </c>
      <c r="G45">
        <v>29040</v>
      </c>
      <c r="H45">
        <v>23120</v>
      </c>
      <c r="I45">
        <v>29050</v>
      </c>
      <c r="J45">
        <f>SUM(HousingTbl[[#This Row],[Total: Less than or equal to 30% of HAMFI]:[Total: Greater than 50% but less than or equal to 80% of HAMFI]])</f>
        <v>81210</v>
      </c>
      <c r="K45">
        <f>HousingTbl[[#This Row],[Total with Housing Problems]]/HousingTbl[[#This Row],[Total renters]]</f>
        <v>0.73414604112793991</v>
      </c>
      <c r="L45">
        <v>13089</v>
      </c>
    </row>
    <row r="46" spans="1:12" x14ac:dyDescent="0.35">
      <c r="A46" t="s">
        <v>246</v>
      </c>
      <c r="B46" t="s">
        <v>83</v>
      </c>
      <c r="C46">
        <v>400</v>
      </c>
      <c r="D46">
        <v>240</v>
      </c>
      <c r="E46">
        <v>110</v>
      </c>
      <c r="F46">
        <f t="shared" si="0"/>
        <v>750</v>
      </c>
      <c r="G46">
        <v>665</v>
      </c>
      <c r="H46">
        <v>515</v>
      </c>
      <c r="I46">
        <v>470</v>
      </c>
      <c r="J46">
        <f>SUM(HousingTbl[[#This Row],[Total: Less than or equal to 30% of HAMFI]:[Total: Greater than 50% but less than or equal to 80% of HAMFI]])</f>
        <v>1650</v>
      </c>
      <c r="K46">
        <f>HousingTbl[[#This Row],[Total with Housing Problems]]/HousingTbl[[#This Row],[Total renters]]</f>
        <v>0.45454545454545453</v>
      </c>
      <c r="L46">
        <v>13091</v>
      </c>
    </row>
    <row r="47" spans="1:12" x14ac:dyDescent="0.35">
      <c r="A47" t="s">
        <v>247</v>
      </c>
      <c r="B47" t="s">
        <v>84</v>
      </c>
      <c r="C47">
        <v>280</v>
      </c>
      <c r="D47">
        <v>240</v>
      </c>
      <c r="E47">
        <v>85</v>
      </c>
      <c r="F47">
        <f t="shared" si="0"/>
        <v>605</v>
      </c>
      <c r="G47">
        <v>405</v>
      </c>
      <c r="H47">
        <v>400</v>
      </c>
      <c r="I47">
        <v>340</v>
      </c>
      <c r="J47">
        <f>SUM(HousingTbl[[#This Row],[Total: Less than or equal to 30% of HAMFI]:[Total: Greater than 50% but less than or equal to 80% of HAMFI]])</f>
        <v>1145</v>
      </c>
      <c r="K47">
        <f>HousingTbl[[#This Row],[Total with Housing Problems]]/HousingTbl[[#This Row],[Total renters]]</f>
        <v>0.52838427947598254</v>
      </c>
      <c r="L47">
        <v>13093</v>
      </c>
    </row>
    <row r="48" spans="1:12" x14ac:dyDescent="0.35">
      <c r="A48" t="s">
        <v>248</v>
      </c>
      <c r="B48" t="s">
        <v>85</v>
      </c>
      <c r="C48">
        <v>3910</v>
      </c>
      <c r="D48">
        <v>2650</v>
      </c>
      <c r="E48">
        <v>1960</v>
      </c>
      <c r="F48">
        <f t="shared" si="0"/>
        <v>8520</v>
      </c>
      <c r="G48">
        <v>4915</v>
      </c>
      <c r="H48">
        <v>3190</v>
      </c>
      <c r="I48">
        <v>3745</v>
      </c>
      <c r="J48">
        <f>SUM(HousingTbl[[#This Row],[Total: Less than or equal to 30% of HAMFI]:[Total: Greater than 50% but less than or equal to 80% of HAMFI]])</f>
        <v>11850</v>
      </c>
      <c r="K48">
        <f>HousingTbl[[#This Row],[Total with Housing Problems]]/HousingTbl[[#This Row],[Total renters]]</f>
        <v>0.71898734177215184</v>
      </c>
      <c r="L48">
        <v>13095</v>
      </c>
    </row>
    <row r="49" spans="1:12" x14ac:dyDescent="0.35">
      <c r="A49" t="s">
        <v>249</v>
      </c>
      <c r="B49" t="s">
        <v>86</v>
      </c>
      <c r="C49">
        <v>3030</v>
      </c>
      <c r="D49">
        <v>2835</v>
      </c>
      <c r="E49">
        <v>1790</v>
      </c>
      <c r="F49">
        <f t="shared" si="0"/>
        <v>7655</v>
      </c>
      <c r="G49">
        <v>3570</v>
      </c>
      <c r="H49">
        <v>3410</v>
      </c>
      <c r="I49">
        <v>4330</v>
      </c>
      <c r="J49">
        <f>SUM(HousingTbl[[#This Row],[Total: Less than or equal to 30% of HAMFI]:[Total: Greater than 50% but less than or equal to 80% of HAMFI]])</f>
        <v>11310</v>
      </c>
      <c r="K49">
        <f>HousingTbl[[#This Row],[Total with Housing Problems]]/HousingTbl[[#This Row],[Total renters]]</f>
        <v>0.67683465959328026</v>
      </c>
      <c r="L49">
        <v>13097</v>
      </c>
    </row>
    <row r="50" spans="1:12" x14ac:dyDescent="0.35">
      <c r="A50" t="s">
        <v>250</v>
      </c>
      <c r="B50" t="s">
        <v>87</v>
      </c>
      <c r="C50">
        <v>150</v>
      </c>
      <c r="D50">
        <v>340</v>
      </c>
      <c r="E50">
        <v>75</v>
      </c>
      <c r="F50">
        <f t="shared" si="0"/>
        <v>565</v>
      </c>
      <c r="G50">
        <v>405</v>
      </c>
      <c r="H50">
        <v>435</v>
      </c>
      <c r="I50">
        <v>250</v>
      </c>
      <c r="J50">
        <f>SUM(HousingTbl[[#This Row],[Total: Less than or equal to 30% of HAMFI]:[Total: Greater than 50% but less than or equal to 80% of HAMFI]])</f>
        <v>1090</v>
      </c>
      <c r="K50">
        <f>HousingTbl[[#This Row],[Total with Housing Problems]]/HousingTbl[[#This Row],[Total renters]]</f>
        <v>0.51834862385321101</v>
      </c>
      <c r="L50">
        <v>13099</v>
      </c>
    </row>
    <row r="51" spans="1:12" x14ac:dyDescent="0.35">
      <c r="A51" t="s">
        <v>251</v>
      </c>
      <c r="B51" t="s">
        <v>88</v>
      </c>
      <c r="C51">
        <v>75</v>
      </c>
      <c r="D51">
        <v>65</v>
      </c>
      <c r="E51">
        <v>25</v>
      </c>
      <c r="F51">
        <f t="shared" si="0"/>
        <v>165</v>
      </c>
      <c r="G51">
        <v>180</v>
      </c>
      <c r="H51">
        <v>75</v>
      </c>
      <c r="I51">
        <v>80</v>
      </c>
      <c r="J51">
        <f>SUM(HousingTbl[[#This Row],[Total: Less than or equal to 30% of HAMFI]:[Total: Greater than 50% but less than or equal to 80% of HAMFI]])</f>
        <v>335</v>
      </c>
      <c r="K51">
        <f>HousingTbl[[#This Row],[Total with Housing Problems]]/HousingTbl[[#This Row],[Total renters]]</f>
        <v>0.4925373134328358</v>
      </c>
      <c r="L51">
        <v>13101</v>
      </c>
    </row>
    <row r="52" spans="1:12" x14ac:dyDescent="0.35">
      <c r="A52" t="s">
        <v>252</v>
      </c>
      <c r="B52" t="s">
        <v>89</v>
      </c>
      <c r="C52">
        <v>655</v>
      </c>
      <c r="D52">
        <v>640</v>
      </c>
      <c r="E52">
        <v>635</v>
      </c>
      <c r="F52">
        <f t="shared" si="0"/>
        <v>1930</v>
      </c>
      <c r="G52">
        <v>930</v>
      </c>
      <c r="H52">
        <v>875</v>
      </c>
      <c r="I52">
        <v>1165</v>
      </c>
      <c r="J52">
        <f>SUM(HousingTbl[[#This Row],[Total: Less than or equal to 30% of HAMFI]:[Total: Greater than 50% but less than or equal to 80% of HAMFI]])</f>
        <v>2970</v>
      </c>
      <c r="K52">
        <f>HousingTbl[[#This Row],[Total with Housing Problems]]/HousingTbl[[#This Row],[Total renters]]</f>
        <v>0.64983164983164987</v>
      </c>
      <c r="L52">
        <v>13103</v>
      </c>
    </row>
    <row r="53" spans="1:12" x14ac:dyDescent="0.35">
      <c r="A53" t="s">
        <v>253</v>
      </c>
      <c r="B53" t="s">
        <v>90</v>
      </c>
      <c r="C53">
        <v>390</v>
      </c>
      <c r="D53">
        <v>240</v>
      </c>
      <c r="E53">
        <v>195</v>
      </c>
      <c r="F53">
        <f t="shared" si="0"/>
        <v>825</v>
      </c>
      <c r="G53">
        <v>635</v>
      </c>
      <c r="H53">
        <v>470</v>
      </c>
      <c r="I53">
        <v>360</v>
      </c>
      <c r="J53">
        <f>SUM(HousingTbl[[#This Row],[Total: Less than or equal to 30% of HAMFI]:[Total: Greater than 50% but less than or equal to 80% of HAMFI]])</f>
        <v>1465</v>
      </c>
      <c r="K53">
        <f>HousingTbl[[#This Row],[Total with Housing Problems]]/HousingTbl[[#This Row],[Total renters]]</f>
        <v>0.56313993174061439</v>
      </c>
      <c r="L53">
        <v>13105</v>
      </c>
    </row>
    <row r="54" spans="1:12" x14ac:dyDescent="0.35">
      <c r="A54" t="s">
        <v>254</v>
      </c>
      <c r="B54" t="s">
        <v>91</v>
      </c>
      <c r="C54">
        <v>635</v>
      </c>
      <c r="D54">
        <v>240</v>
      </c>
      <c r="E54">
        <v>215</v>
      </c>
      <c r="F54">
        <f t="shared" si="0"/>
        <v>1090</v>
      </c>
      <c r="G54">
        <v>1020</v>
      </c>
      <c r="H54">
        <v>385</v>
      </c>
      <c r="I54">
        <v>705</v>
      </c>
      <c r="J54">
        <f>SUM(HousingTbl[[#This Row],[Total: Less than or equal to 30% of HAMFI]:[Total: Greater than 50% but less than or equal to 80% of HAMFI]])</f>
        <v>2110</v>
      </c>
      <c r="K54">
        <f>HousingTbl[[#This Row],[Total with Housing Problems]]/HousingTbl[[#This Row],[Total renters]]</f>
        <v>0.51658767772511849</v>
      </c>
      <c r="L54">
        <v>13107</v>
      </c>
    </row>
    <row r="55" spans="1:12" x14ac:dyDescent="0.35">
      <c r="A55" t="s">
        <v>255</v>
      </c>
      <c r="B55" t="s">
        <v>92</v>
      </c>
      <c r="C55">
        <v>275</v>
      </c>
      <c r="D55">
        <v>210</v>
      </c>
      <c r="E55">
        <v>10</v>
      </c>
      <c r="F55">
        <f t="shared" si="0"/>
        <v>495</v>
      </c>
      <c r="G55">
        <v>340</v>
      </c>
      <c r="H55">
        <v>250</v>
      </c>
      <c r="I55">
        <v>255</v>
      </c>
      <c r="J55">
        <f>SUM(HousingTbl[[#This Row],[Total: Less than or equal to 30% of HAMFI]:[Total: Greater than 50% but less than or equal to 80% of HAMFI]])</f>
        <v>845</v>
      </c>
      <c r="K55">
        <f>HousingTbl[[#This Row],[Total with Housing Problems]]/HousingTbl[[#This Row],[Total renters]]</f>
        <v>0.58579881656804733</v>
      </c>
      <c r="L55">
        <v>13109</v>
      </c>
    </row>
    <row r="56" spans="1:12" x14ac:dyDescent="0.35">
      <c r="A56" t="s">
        <v>256</v>
      </c>
      <c r="B56" t="s">
        <v>93</v>
      </c>
      <c r="C56">
        <v>250</v>
      </c>
      <c r="D56">
        <v>150</v>
      </c>
      <c r="E56">
        <v>125</v>
      </c>
      <c r="F56">
        <f t="shared" si="0"/>
        <v>525</v>
      </c>
      <c r="G56">
        <v>445</v>
      </c>
      <c r="H56">
        <v>325</v>
      </c>
      <c r="I56">
        <v>375</v>
      </c>
      <c r="J56">
        <f>SUM(HousingTbl[[#This Row],[Total: Less than or equal to 30% of HAMFI]:[Total: Greater than 50% but less than or equal to 80% of HAMFI]])</f>
        <v>1145</v>
      </c>
      <c r="K56">
        <f>HousingTbl[[#This Row],[Total with Housing Problems]]/HousingTbl[[#This Row],[Total renters]]</f>
        <v>0.45851528384279477</v>
      </c>
      <c r="L56">
        <v>13111</v>
      </c>
    </row>
    <row r="57" spans="1:12" x14ac:dyDescent="0.35">
      <c r="A57" t="s">
        <v>257</v>
      </c>
      <c r="B57" t="s">
        <v>94</v>
      </c>
      <c r="C57">
        <v>1000</v>
      </c>
      <c r="D57">
        <v>835</v>
      </c>
      <c r="E57">
        <v>775</v>
      </c>
      <c r="F57">
        <f t="shared" si="0"/>
        <v>2610</v>
      </c>
      <c r="G57">
        <v>1175</v>
      </c>
      <c r="H57">
        <v>945</v>
      </c>
      <c r="I57">
        <v>1495</v>
      </c>
      <c r="J57">
        <f>SUM(HousingTbl[[#This Row],[Total: Less than or equal to 30% of HAMFI]:[Total: Greater than 50% but less than or equal to 80% of HAMFI]])</f>
        <v>3615</v>
      </c>
      <c r="K57">
        <f>HousingTbl[[#This Row],[Total with Housing Problems]]/HousingTbl[[#This Row],[Total renters]]</f>
        <v>0.72199170124481327</v>
      </c>
      <c r="L57">
        <v>13113</v>
      </c>
    </row>
    <row r="58" spans="1:12" x14ac:dyDescent="0.35">
      <c r="A58" t="s">
        <v>258</v>
      </c>
      <c r="B58" t="s">
        <v>95</v>
      </c>
      <c r="C58">
        <v>2120</v>
      </c>
      <c r="D58">
        <v>2140</v>
      </c>
      <c r="E58">
        <v>1545</v>
      </c>
      <c r="F58">
        <f t="shared" si="0"/>
        <v>5805</v>
      </c>
      <c r="G58">
        <v>2980</v>
      </c>
      <c r="H58">
        <v>2575</v>
      </c>
      <c r="I58">
        <v>3150</v>
      </c>
      <c r="J58">
        <f>SUM(HousingTbl[[#This Row],[Total: Less than or equal to 30% of HAMFI]:[Total: Greater than 50% but less than or equal to 80% of HAMFI]])</f>
        <v>8705</v>
      </c>
      <c r="K58">
        <f>HousingTbl[[#This Row],[Total with Housing Problems]]/HousingTbl[[#This Row],[Total renters]]</f>
        <v>0.66685812751292362</v>
      </c>
      <c r="L58">
        <v>13115</v>
      </c>
    </row>
    <row r="59" spans="1:12" x14ac:dyDescent="0.35">
      <c r="A59" t="s">
        <v>259</v>
      </c>
      <c r="B59" t="s">
        <v>96</v>
      </c>
      <c r="C59">
        <v>1670</v>
      </c>
      <c r="D59">
        <v>1245</v>
      </c>
      <c r="E59">
        <v>1470</v>
      </c>
      <c r="F59">
        <f t="shared" si="0"/>
        <v>4385</v>
      </c>
      <c r="G59">
        <v>2105</v>
      </c>
      <c r="H59">
        <v>1575</v>
      </c>
      <c r="I59">
        <v>2910</v>
      </c>
      <c r="J59">
        <f>SUM(HousingTbl[[#This Row],[Total: Less than or equal to 30% of HAMFI]:[Total: Greater than 50% but less than or equal to 80% of HAMFI]])</f>
        <v>6590</v>
      </c>
      <c r="K59">
        <f>HousingTbl[[#This Row],[Total with Housing Problems]]/HousingTbl[[#This Row],[Total renters]]</f>
        <v>0.66540212443095603</v>
      </c>
      <c r="L59">
        <v>13117</v>
      </c>
    </row>
    <row r="60" spans="1:12" x14ac:dyDescent="0.35">
      <c r="A60" t="s">
        <v>260</v>
      </c>
      <c r="B60" t="s">
        <v>97</v>
      </c>
      <c r="C60">
        <v>585</v>
      </c>
      <c r="D60">
        <v>245</v>
      </c>
      <c r="E60">
        <v>125</v>
      </c>
      <c r="F60">
        <f t="shared" si="0"/>
        <v>955</v>
      </c>
      <c r="G60">
        <v>895</v>
      </c>
      <c r="H60">
        <v>490</v>
      </c>
      <c r="I60">
        <v>610</v>
      </c>
      <c r="J60">
        <f>SUM(HousingTbl[[#This Row],[Total: Less than or equal to 30% of HAMFI]:[Total: Greater than 50% but less than or equal to 80% of HAMFI]])</f>
        <v>1995</v>
      </c>
      <c r="K60">
        <f>HousingTbl[[#This Row],[Total with Housing Problems]]/HousingTbl[[#This Row],[Total renters]]</f>
        <v>0.47869674185463656</v>
      </c>
      <c r="L60">
        <v>13119</v>
      </c>
    </row>
    <row r="61" spans="1:12" x14ac:dyDescent="0.35">
      <c r="A61" t="s">
        <v>261</v>
      </c>
      <c r="B61" t="s">
        <v>98</v>
      </c>
      <c r="C61">
        <v>35940</v>
      </c>
      <c r="D61">
        <v>25965</v>
      </c>
      <c r="E61">
        <v>21000</v>
      </c>
      <c r="F61">
        <f t="shared" si="0"/>
        <v>82905</v>
      </c>
      <c r="G61">
        <v>47590</v>
      </c>
      <c r="H61">
        <v>30945</v>
      </c>
      <c r="I61">
        <v>36720</v>
      </c>
      <c r="J61">
        <f>SUM(HousingTbl[[#This Row],[Total: Less than or equal to 30% of HAMFI]:[Total: Greater than 50% but less than or equal to 80% of HAMFI]])</f>
        <v>115255</v>
      </c>
      <c r="K61">
        <f>HousingTbl[[#This Row],[Total with Housing Problems]]/HousingTbl[[#This Row],[Total renters]]</f>
        <v>0.71931803392477545</v>
      </c>
      <c r="L61">
        <v>13121</v>
      </c>
    </row>
    <row r="62" spans="1:12" x14ac:dyDescent="0.35">
      <c r="A62" t="s">
        <v>262</v>
      </c>
      <c r="B62" t="s">
        <v>99</v>
      </c>
      <c r="C62">
        <v>300</v>
      </c>
      <c r="D62">
        <v>485</v>
      </c>
      <c r="E62">
        <v>225</v>
      </c>
      <c r="F62">
        <f t="shared" si="0"/>
        <v>1010</v>
      </c>
      <c r="G62">
        <v>550</v>
      </c>
      <c r="H62">
        <v>715</v>
      </c>
      <c r="I62">
        <v>690</v>
      </c>
      <c r="J62">
        <f>SUM(HousingTbl[[#This Row],[Total: Less than or equal to 30% of HAMFI]:[Total: Greater than 50% but less than or equal to 80% of HAMFI]])</f>
        <v>1955</v>
      </c>
      <c r="K62">
        <f>HousingTbl[[#This Row],[Total with Housing Problems]]/HousingTbl[[#This Row],[Total renters]]</f>
        <v>0.51662404092071612</v>
      </c>
      <c r="L62">
        <v>13123</v>
      </c>
    </row>
    <row r="63" spans="1:12" x14ac:dyDescent="0.35">
      <c r="A63" t="s">
        <v>263</v>
      </c>
      <c r="B63" t="s">
        <v>100</v>
      </c>
      <c r="C63">
        <v>55</v>
      </c>
      <c r="D63">
        <v>40</v>
      </c>
      <c r="E63">
        <v>15</v>
      </c>
      <c r="F63">
        <f t="shared" si="0"/>
        <v>110</v>
      </c>
      <c r="G63">
        <v>80</v>
      </c>
      <c r="H63">
        <v>55</v>
      </c>
      <c r="I63">
        <v>40</v>
      </c>
      <c r="J63">
        <f>SUM(HousingTbl[[#This Row],[Total: Less than or equal to 30% of HAMFI]:[Total: Greater than 50% but less than or equal to 80% of HAMFI]])</f>
        <v>175</v>
      </c>
      <c r="K63">
        <f>HousingTbl[[#This Row],[Total with Housing Problems]]/HousingTbl[[#This Row],[Total renters]]</f>
        <v>0.62857142857142856</v>
      </c>
      <c r="L63">
        <v>13125</v>
      </c>
    </row>
    <row r="64" spans="1:12" x14ac:dyDescent="0.35">
      <c r="A64" t="s">
        <v>264</v>
      </c>
      <c r="B64" t="s">
        <v>101</v>
      </c>
      <c r="C64">
        <v>2115</v>
      </c>
      <c r="D64">
        <v>1645</v>
      </c>
      <c r="E64">
        <v>1180</v>
      </c>
      <c r="F64">
        <f t="shared" si="0"/>
        <v>4940</v>
      </c>
      <c r="G64">
        <v>2825</v>
      </c>
      <c r="H64">
        <v>2395</v>
      </c>
      <c r="I64">
        <v>2410</v>
      </c>
      <c r="J64">
        <f>SUM(HousingTbl[[#This Row],[Total: Less than or equal to 30% of HAMFI]:[Total: Greater than 50% but less than or equal to 80% of HAMFI]])</f>
        <v>7630</v>
      </c>
      <c r="K64">
        <f>HousingTbl[[#This Row],[Total with Housing Problems]]/HousingTbl[[#This Row],[Total renters]]</f>
        <v>0.64744429882044563</v>
      </c>
      <c r="L64">
        <v>13127</v>
      </c>
    </row>
    <row r="65" spans="1:12" x14ac:dyDescent="0.35">
      <c r="A65" t="s">
        <v>265</v>
      </c>
      <c r="B65" t="s">
        <v>102</v>
      </c>
      <c r="C65">
        <v>900</v>
      </c>
      <c r="D65">
        <v>1335</v>
      </c>
      <c r="E65">
        <v>755</v>
      </c>
      <c r="F65">
        <f t="shared" si="0"/>
        <v>2990</v>
      </c>
      <c r="G65">
        <v>1350</v>
      </c>
      <c r="H65">
        <v>1545</v>
      </c>
      <c r="I65">
        <v>1945</v>
      </c>
      <c r="J65">
        <f>SUM(HousingTbl[[#This Row],[Total: Less than or equal to 30% of HAMFI]:[Total: Greater than 50% but less than or equal to 80% of HAMFI]])</f>
        <v>4840</v>
      </c>
      <c r="K65">
        <f>HousingTbl[[#This Row],[Total with Housing Problems]]/HousingTbl[[#This Row],[Total renters]]</f>
        <v>0.61776859504132231</v>
      </c>
      <c r="L65">
        <v>13129</v>
      </c>
    </row>
    <row r="66" spans="1:12" x14ac:dyDescent="0.35">
      <c r="A66" t="s">
        <v>266</v>
      </c>
      <c r="B66" t="s">
        <v>103</v>
      </c>
      <c r="C66">
        <v>530</v>
      </c>
      <c r="D66">
        <v>750</v>
      </c>
      <c r="E66">
        <v>310</v>
      </c>
      <c r="F66">
        <f t="shared" ref="F66:F129" si="1">SUM(C66:E66)</f>
        <v>1590</v>
      </c>
      <c r="G66">
        <v>835</v>
      </c>
      <c r="H66">
        <v>805</v>
      </c>
      <c r="I66">
        <v>660</v>
      </c>
      <c r="J66">
        <f>SUM(HousingTbl[[#This Row],[Total: Less than or equal to 30% of HAMFI]:[Total: Greater than 50% but less than or equal to 80% of HAMFI]])</f>
        <v>2300</v>
      </c>
      <c r="K66">
        <f>HousingTbl[[#This Row],[Total with Housing Problems]]/HousingTbl[[#This Row],[Total renters]]</f>
        <v>0.69130434782608696</v>
      </c>
      <c r="L66">
        <v>13131</v>
      </c>
    </row>
    <row r="67" spans="1:12" x14ac:dyDescent="0.35">
      <c r="A67" t="s">
        <v>267</v>
      </c>
      <c r="B67" t="s">
        <v>104</v>
      </c>
      <c r="C67">
        <v>420</v>
      </c>
      <c r="D67">
        <v>235</v>
      </c>
      <c r="E67">
        <v>70</v>
      </c>
      <c r="F67">
        <f t="shared" si="1"/>
        <v>725</v>
      </c>
      <c r="G67">
        <v>500</v>
      </c>
      <c r="H67">
        <v>330</v>
      </c>
      <c r="I67">
        <v>340</v>
      </c>
      <c r="J67">
        <f>SUM(HousingTbl[[#This Row],[Total: Less than or equal to 30% of HAMFI]:[Total: Greater than 50% but less than or equal to 80% of HAMFI]])</f>
        <v>1170</v>
      </c>
      <c r="K67">
        <f>HousingTbl[[#This Row],[Total with Housing Problems]]/HousingTbl[[#This Row],[Total renters]]</f>
        <v>0.61965811965811968</v>
      </c>
      <c r="L67">
        <v>13133</v>
      </c>
    </row>
    <row r="68" spans="1:12" x14ac:dyDescent="0.35">
      <c r="A68" t="s">
        <v>268</v>
      </c>
      <c r="B68" t="s">
        <v>105</v>
      </c>
      <c r="C68">
        <v>14735</v>
      </c>
      <c r="D68">
        <v>18050</v>
      </c>
      <c r="E68">
        <v>15065</v>
      </c>
      <c r="F68">
        <f t="shared" si="1"/>
        <v>47850</v>
      </c>
      <c r="G68">
        <v>17350</v>
      </c>
      <c r="H68">
        <v>19350</v>
      </c>
      <c r="I68">
        <v>24730</v>
      </c>
      <c r="J68">
        <f>SUM(HousingTbl[[#This Row],[Total: Less than or equal to 30% of HAMFI]:[Total: Greater than 50% but less than or equal to 80% of HAMFI]])</f>
        <v>61430</v>
      </c>
      <c r="K68">
        <f>HousingTbl[[#This Row],[Total with Housing Problems]]/HousingTbl[[#This Row],[Total renters]]</f>
        <v>0.77893537359596288</v>
      </c>
      <c r="L68">
        <v>13135</v>
      </c>
    </row>
    <row r="69" spans="1:12" x14ac:dyDescent="0.35">
      <c r="A69" t="s">
        <v>269</v>
      </c>
      <c r="B69" t="s">
        <v>106</v>
      </c>
      <c r="C69">
        <v>500</v>
      </c>
      <c r="D69">
        <v>410</v>
      </c>
      <c r="E69">
        <v>235</v>
      </c>
      <c r="F69">
        <f t="shared" si="1"/>
        <v>1145</v>
      </c>
      <c r="G69">
        <v>680</v>
      </c>
      <c r="H69">
        <v>555</v>
      </c>
      <c r="I69">
        <v>605</v>
      </c>
      <c r="J69">
        <f>SUM(HousingTbl[[#This Row],[Total: Less than or equal to 30% of HAMFI]:[Total: Greater than 50% but less than or equal to 80% of HAMFI]])</f>
        <v>1840</v>
      </c>
      <c r="K69">
        <f>HousingTbl[[#This Row],[Total with Housing Problems]]/HousingTbl[[#This Row],[Total renters]]</f>
        <v>0.62228260869565222</v>
      </c>
      <c r="L69">
        <v>13137</v>
      </c>
    </row>
    <row r="70" spans="1:12" x14ac:dyDescent="0.35">
      <c r="A70" t="s">
        <v>270</v>
      </c>
      <c r="B70" t="s">
        <v>107</v>
      </c>
      <c r="C70">
        <v>3530</v>
      </c>
      <c r="D70">
        <v>2660</v>
      </c>
      <c r="E70">
        <v>2220</v>
      </c>
      <c r="F70">
        <f t="shared" si="1"/>
        <v>8410</v>
      </c>
      <c r="G70">
        <v>4225</v>
      </c>
      <c r="H70">
        <v>3435</v>
      </c>
      <c r="I70">
        <v>4710</v>
      </c>
      <c r="J70">
        <f>SUM(HousingTbl[[#This Row],[Total: Less than or equal to 30% of HAMFI]:[Total: Greater than 50% but less than or equal to 80% of HAMFI]])</f>
        <v>12370</v>
      </c>
      <c r="K70">
        <f>HousingTbl[[#This Row],[Total with Housing Problems]]/HousingTbl[[#This Row],[Total renters]]</f>
        <v>0.67987065481002429</v>
      </c>
      <c r="L70">
        <v>13139</v>
      </c>
    </row>
    <row r="71" spans="1:12" x14ac:dyDescent="0.35">
      <c r="A71" t="s">
        <v>271</v>
      </c>
      <c r="B71" t="s">
        <v>108</v>
      </c>
      <c r="C71">
        <v>225</v>
      </c>
      <c r="D71">
        <v>120</v>
      </c>
      <c r="E71">
        <v>105</v>
      </c>
      <c r="F71">
        <f t="shared" si="1"/>
        <v>450</v>
      </c>
      <c r="G71">
        <v>340</v>
      </c>
      <c r="H71">
        <v>195</v>
      </c>
      <c r="I71">
        <v>195</v>
      </c>
      <c r="J71">
        <f>SUM(HousingTbl[[#This Row],[Total: Less than or equal to 30% of HAMFI]:[Total: Greater than 50% but less than or equal to 80% of HAMFI]])</f>
        <v>730</v>
      </c>
      <c r="K71">
        <f>HousingTbl[[#This Row],[Total with Housing Problems]]/HousingTbl[[#This Row],[Total renters]]</f>
        <v>0.61643835616438358</v>
      </c>
      <c r="L71">
        <v>13141</v>
      </c>
    </row>
    <row r="72" spans="1:12" x14ac:dyDescent="0.35">
      <c r="A72" t="s">
        <v>272</v>
      </c>
      <c r="B72" t="s">
        <v>109</v>
      </c>
      <c r="C72">
        <v>700</v>
      </c>
      <c r="D72">
        <v>410</v>
      </c>
      <c r="E72">
        <v>230</v>
      </c>
      <c r="F72">
        <f t="shared" si="1"/>
        <v>1340</v>
      </c>
      <c r="G72">
        <v>915</v>
      </c>
      <c r="H72">
        <v>660</v>
      </c>
      <c r="I72">
        <v>640</v>
      </c>
      <c r="J72">
        <f>SUM(HousingTbl[[#This Row],[Total: Less than or equal to 30% of HAMFI]:[Total: Greater than 50% but less than or equal to 80% of HAMFI]])</f>
        <v>2215</v>
      </c>
      <c r="K72">
        <f>HousingTbl[[#This Row],[Total with Housing Problems]]/HousingTbl[[#This Row],[Total renters]]</f>
        <v>0.60496613995485327</v>
      </c>
      <c r="L72">
        <v>13143</v>
      </c>
    </row>
    <row r="73" spans="1:12" x14ac:dyDescent="0.35">
      <c r="A73" t="s">
        <v>273</v>
      </c>
      <c r="B73" t="s">
        <v>110</v>
      </c>
      <c r="C73">
        <v>130</v>
      </c>
      <c r="D73">
        <v>145</v>
      </c>
      <c r="E73">
        <v>140</v>
      </c>
      <c r="F73">
        <f t="shared" si="1"/>
        <v>415</v>
      </c>
      <c r="G73">
        <v>245</v>
      </c>
      <c r="H73">
        <v>260</v>
      </c>
      <c r="I73">
        <v>320</v>
      </c>
      <c r="J73">
        <f>SUM(HousingTbl[[#This Row],[Total: Less than or equal to 30% of HAMFI]:[Total: Greater than 50% but less than or equal to 80% of HAMFI]])</f>
        <v>825</v>
      </c>
      <c r="K73">
        <f>HousingTbl[[#This Row],[Total with Housing Problems]]/HousingTbl[[#This Row],[Total renters]]</f>
        <v>0.50303030303030305</v>
      </c>
      <c r="L73">
        <v>13145</v>
      </c>
    </row>
    <row r="74" spans="1:12" x14ac:dyDescent="0.35">
      <c r="A74" t="s">
        <v>274</v>
      </c>
      <c r="B74" t="s">
        <v>111</v>
      </c>
      <c r="C74">
        <v>370</v>
      </c>
      <c r="D74">
        <v>495</v>
      </c>
      <c r="E74">
        <v>225</v>
      </c>
      <c r="F74">
        <f t="shared" si="1"/>
        <v>1090</v>
      </c>
      <c r="G74">
        <v>605</v>
      </c>
      <c r="H74">
        <v>585</v>
      </c>
      <c r="I74">
        <v>555</v>
      </c>
      <c r="J74">
        <f>SUM(HousingTbl[[#This Row],[Total: Less than or equal to 30% of HAMFI]:[Total: Greater than 50% but less than or equal to 80% of HAMFI]])</f>
        <v>1745</v>
      </c>
      <c r="K74">
        <f>HousingTbl[[#This Row],[Total with Housing Problems]]/HousingTbl[[#This Row],[Total renters]]</f>
        <v>0.62464183381088823</v>
      </c>
      <c r="L74">
        <v>13147</v>
      </c>
    </row>
    <row r="75" spans="1:12" x14ac:dyDescent="0.35">
      <c r="A75" t="s">
        <v>275</v>
      </c>
      <c r="B75" t="s">
        <v>112</v>
      </c>
      <c r="C75">
        <v>310</v>
      </c>
      <c r="D75">
        <v>100</v>
      </c>
      <c r="E75">
        <v>10</v>
      </c>
      <c r="F75">
        <f t="shared" si="1"/>
        <v>420</v>
      </c>
      <c r="G75">
        <v>500</v>
      </c>
      <c r="H75">
        <v>210</v>
      </c>
      <c r="I75">
        <v>245</v>
      </c>
      <c r="J75">
        <f>SUM(HousingTbl[[#This Row],[Total: Less than or equal to 30% of HAMFI]:[Total: Greater than 50% but less than or equal to 80% of HAMFI]])</f>
        <v>955</v>
      </c>
      <c r="K75">
        <f>HousingTbl[[#This Row],[Total with Housing Problems]]/HousingTbl[[#This Row],[Total renters]]</f>
        <v>0.43979057591623039</v>
      </c>
      <c r="L75">
        <v>13149</v>
      </c>
    </row>
    <row r="76" spans="1:12" x14ac:dyDescent="0.35">
      <c r="A76" t="s">
        <v>276</v>
      </c>
      <c r="B76" t="s">
        <v>113</v>
      </c>
      <c r="C76">
        <v>3245</v>
      </c>
      <c r="D76">
        <v>3820</v>
      </c>
      <c r="E76">
        <v>2270</v>
      </c>
      <c r="F76">
        <f t="shared" si="1"/>
        <v>9335</v>
      </c>
      <c r="G76">
        <v>3905</v>
      </c>
      <c r="H76">
        <v>4335</v>
      </c>
      <c r="I76">
        <v>4725</v>
      </c>
      <c r="J76">
        <f>SUM(HousingTbl[[#This Row],[Total: Less than or equal to 30% of HAMFI]:[Total: Greater than 50% but less than or equal to 80% of HAMFI]])</f>
        <v>12965</v>
      </c>
      <c r="K76">
        <f>HousingTbl[[#This Row],[Total with Housing Problems]]/HousingTbl[[#This Row],[Total renters]]</f>
        <v>0.72001542614731973</v>
      </c>
      <c r="L76">
        <v>13151</v>
      </c>
    </row>
    <row r="77" spans="1:12" x14ac:dyDescent="0.35">
      <c r="A77" t="s">
        <v>277</v>
      </c>
      <c r="B77" t="s">
        <v>114</v>
      </c>
      <c r="C77">
        <v>4050</v>
      </c>
      <c r="D77">
        <v>2940</v>
      </c>
      <c r="E77">
        <v>1590</v>
      </c>
      <c r="F77">
        <f t="shared" si="1"/>
        <v>8580</v>
      </c>
      <c r="G77">
        <v>4940</v>
      </c>
      <c r="H77">
        <v>3535</v>
      </c>
      <c r="I77">
        <v>4730</v>
      </c>
      <c r="J77">
        <f>SUM(HousingTbl[[#This Row],[Total: Less than or equal to 30% of HAMFI]:[Total: Greater than 50% but less than or equal to 80% of HAMFI]])</f>
        <v>13205</v>
      </c>
      <c r="K77">
        <f>HousingTbl[[#This Row],[Total with Housing Problems]]/HousingTbl[[#This Row],[Total renters]]</f>
        <v>0.64975388110564181</v>
      </c>
      <c r="L77">
        <v>13153</v>
      </c>
    </row>
    <row r="78" spans="1:12" x14ac:dyDescent="0.35">
      <c r="A78" t="s">
        <v>278</v>
      </c>
      <c r="B78" t="s">
        <v>115</v>
      </c>
      <c r="C78">
        <v>140</v>
      </c>
      <c r="D78">
        <v>115</v>
      </c>
      <c r="E78">
        <v>75</v>
      </c>
      <c r="F78">
        <f t="shared" si="1"/>
        <v>330</v>
      </c>
      <c r="G78">
        <v>235</v>
      </c>
      <c r="H78">
        <v>215</v>
      </c>
      <c r="I78">
        <v>190</v>
      </c>
      <c r="J78">
        <f>SUM(HousingTbl[[#This Row],[Total: Less than or equal to 30% of HAMFI]:[Total: Greater than 50% but less than or equal to 80% of HAMFI]])</f>
        <v>640</v>
      </c>
      <c r="K78">
        <f>HousingTbl[[#This Row],[Total with Housing Problems]]/HousingTbl[[#This Row],[Total renters]]</f>
        <v>0.515625</v>
      </c>
      <c r="L78">
        <v>13155</v>
      </c>
    </row>
    <row r="79" spans="1:12" x14ac:dyDescent="0.35">
      <c r="A79" t="s">
        <v>279</v>
      </c>
      <c r="B79" t="s">
        <v>116</v>
      </c>
      <c r="C79">
        <v>945</v>
      </c>
      <c r="D79">
        <v>760</v>
      </c>
      <c r="E79">
        <v>330</v>
      </c>
      <c r="F79">
        <f t="shared" si="1"/>
        <v>2035</v>
      </c>
      <c r="G79">
        <v>1270</v>
      </c>
      <c r="H79">
        <v>1025</v>
      </c>
      <c r="I79">
        <v>1090</v>
      </c>
      <c r="J79">
        <f>SUM(HousingTbl[[#This Row],[Total: Less than or equal to 30% of HAMFI]:[Total: Greater than 50% but less than or equal to 80% of HAMFI]])</f>
        <v>3385</v>
      </c>
      <c r="K79">
        <f>HousingTbl[[#This Row],[Total with Housing Problems]]/HousingTbl[[#This Row],[Total renters]]</f>
        <v>0.60118168389955684</v>
      </c>
      <c r="L79">
        <v>13157</v>
      </c>
    </row>
    <row r="80" spans="1:12" x14ac:dyDescent="0.35">
      <c r="A80" t="s">
        <v>280</v>
      </c>
      <c r="B80" t="s">
        <v>117</v>
      </c>
      <c r="C80">
        <v>200</v>
      </c>
      <c r="D80">
        <v>190</v>
      </c>
      <c r="E80">
        <v>15</v>
      </c>
      <c r="F80">
        <f t="shared" si="1"/>
        <v>405</v>
      </c>
      <c r="G80">
        <v>430</v>
      </c>
      <c r="H80">
        <v>305</v>
      </c>
      <c r="I80">
        <v>235</v>
      </c>
      <c r="J80">
        <f>SUM(HousingTbl[[#This Row],[Total: Less than or equal to 30% of HAMFI]:[Total: Greater than 50% but less than or equal to 80% of HAMFI]])</f>
        <v>970</v>
      </c>
      <c r="K80">
        <f>HousingTbl[[#This Row],[Total with Housing Problems]]/HousingTbl[[#This Row],[Total renters]]</f>
        <v>0.4175257731958763</v>
      </c>
      <c r="L80">
        <v>13159</v>
      </c>
    </row>
    <row r="81" spans="1:12" x14ac:dyDescent="0.35">
      <c r="A81" t="s">
        <v>281</v>
      </c>
      <c r="B81" t="s">
        <v>118</v>
      </c>
      <c r="C81">
        <v>300</v>
      </c>
      <c r="D81">
        <v>125</v>
      </c>
      <c r="E81">
        <v>155</v>
      </c>
      <c r="F81">
        <f t="shared" si="1"/>
        <v>580</v>
      </c>
      <c r="G81">
        <v>465</v>
      </c>
      <c r="H81">
        <v>265</v>
      </c>
      <c r="I81">
        <v>630</v>
      </c>
      <c r="J81">
        <f>SUM(HousingTbl[[#This Row],[Total: Less than or equal to 30% of HAMFI]:[Total: Greater than 50% but less than or equal to 80% of HAMFI]])</f>
        <v>1360</v>
      </c>
      <c r="K81">
        <f>HousingTbl[[#This Row],[Total with Housing Problems]]/HousingTbl[[#This Row],[Total renters]]</f>
        <v>0.4264705882352941</v>
      </c>
      <c r="L81">
        <v>13161</v>
      </c>
    </row>
    <row r="82" spans="1:12" x14ac:dyDescent="0.35">
      <c r="A82" t="s">
        <v>282</v>
      </c>
      <c r="B82" t="s">
        <v>119</v>
      </c>
      <c r="C82">
        <v>585</v>
      </c>
      <c r="D82">
        <v>225</v>
      </c>
      <c r="E82">
        <v>95</v>
      </c>
      <c r="F82">
        <f t="shared" si="1"/>
        <v>905</v>
      </c>
      <c r="G82">
        <v>795</v>
      </c>
      <c r="H82">
        <v>305</v>
      </c>
      <c r="I82">
        <v>555</v>
      </c>
      <c r="J82">
        <f>SUM(HousingTbl[[#This Row],[Total: Less than or equal to 30% of HAMFI]:[Total: Greater than 50% but less than or equal to 80% of HAMFI]])</f>
        <v>1655</v>
      </c>
      <c r="K82">
        <f>HousingTbl[[#This Row],[Total with Housing Problems]]/HousingTbl[[#This Row],[Total renters]]</f>
        <v>0.54682779456193353</v>
      </c>
      <c r="L82">
        <v>13163</v>
      </c>
    </row>
    <row r="83" spans="1:12" x14ac:dyDescent="0.35">
      <c r="A83" t="s">
        <v>283</v>
      </c>
      <c r="B83" t="s">
        <v>120</v>
      </c>
      <c r="C83">
        <v>355</v>
      </c>
      <c r="D83">
        <v>80</v>
      </c>
      <c r="E83">
        <v>40</v>
      </c>
      <c r="F83">
        <f t="shared" si="1"/>
        <v>475</v>
      </c>
      <c r="G83">
        <v>460</v>
      </c>
      <c r="H83">
        <v>145</v>
      </c>
      <c r="I83">
        <v>220</v>
      </c>
      <c r="J83">
        <f>SUM(HousingTbl[[#This Row],[Total: Less than or equal to 30% of HAMFI]:[Total: Greater than 50% but less than or equal to 80% of HAMFI]])</f>
        <v>825</v>
      </c>
      <c r="K83">
        <f>HousingTbl[[#This Row],[Total with Housing Problems]]/HousingTbl[[#This Row],[Total renters]]</f>
        <v>0.5757575757575758</v>
      </c>
      <c r="L83">
        <v>13165</v>
      </c>
    </row>
    <row r="84" spans="1:12" x14ac:dyDescent="0.35">
      <c r="A84" t="s">
        <v>284</v>
      </c>
      <c r="B84" t="s">
        <v>121</v>
      </c>
      <c r="C84">
        <v>185</v>
      </c>
      <c r="D84">
        <v>135</v>
      </c>
      <c r="E84">
        <v>60</v>
      </c>
      <c r="F84">
        <f t="shared" si="1"/>
        <v>380</v>
      </c>
      <c r="G84">
        <v>375</v>
      </c>
      <c r="H84">
        <v>225</v>
      </c>
      <c r="I84">
        <v>155</v>
      </c>
      <c r="J84">
        <f>SUM(HousingTbl[[#This Row],[Total: Less than or equal to 30% of HAMFI]:[Total: Greater than 50% but less than or equal to 80% of HAMFI]])</f>
        <v>755</v>
      </c>
      <c r="K84">
        <f>HousingTbl[[#This Row],[Total with Housing Problems]]/HousingTbl[[#This Row],[Total renters]]</f>
        <v>0.50331125827814571</v>
      </c>
      <c r="L84">
        <v>13167</v>
      </c>
    </row>
    <row r="85" spans="1:12" x14ac:dyDescent="0.35">
      <c r="A85" t="s">
        <v>285</v>
      </c>
      <c r="B85" t="s">
        <v>122</v>
      </c>
      <c r="C85">
        <v>400</v>
      </c>
      <c r="D85">
        <v>345</v>
      </c>
      <c r="E85">
        <v>210</v>
      </c>
      <c r="F85">
        <f t="shared" si="1"/>
        <v>955</v>
      </c>
      <c r="G85">
        <v>545</v>
      </c>
      <c r="H85">
        <v>410</v>
      </c>
      <c r="I85">
        <v>390</v>
      </c>
      <c r="J85">
        <f>SUM(HousingTbl[[#This Row],[Total: Less than or equal to 30% of HAMFI]:[Total: Greater than 50% but less than or equal to 80% of HAMFI]])</f>
        <v>1345</v>
      </c>
      <c r="K85">
        <f>HousingTbl[[#This Row],[Total with Housing Problems]]/HousingTbl[[#This Row],[Total renters]]</f>
        <v>0.71003717472118955</v>
      </c>
      <c r="L85">
        <v>13169</v>
      </c>
    </row>
    <row r="86" spans="1:12" x14ac:dyDescent="0.35">
      <c r="A86" t="s">
        <v>286</v>
      </c>
      <c r="B86" t="s">
        <v>123</v>
      </c>
      <c r="C86">
        <v>355</v>
      </c>
      <c r="D86">
        <v>450</v>
      </c>
      <c r="E86">
        <v>175</v>
      </c>
      <c r="F86">
        <f t="shared" si="1"/>
        <v>980</v>
      </c>
      <c r="G86">
        <v>590</v>
      </c>
      <c r="H86">
        <v>525</v>
      </c>
      <c r="I86">
        <v>415</v>
      </c>
      <c r="J86">
        <f>SUM(HousingTbl[[#This Row],[Total: Less than or equal to 30% of HAMFI]:[Total: Greater than 50% but less than or equal to 80% of HAMFI]])</f>
        <v>1530</v>
      </c>
      <c r="K86">
        <f>HousingTbl[[#This Row],[Total with Housing Problems]]/HousingTbl[[#This Row],[Total renters]]</f>
        <v>0.64052287581699341</v>
      </c>
      <c r="L86">
        <v>13171</v>
      </c>
    </row>
    <row r="87" spans="1:12" x14ac:dyDescent="0.35">
      <c r="A87" t="s">
        <v>287</v>
      </c>
      <c r="B87" t="s">
        <v>124</v>
      </c>
      <c r="C87">
        <v>325</v>
      </c>
      <c r="D87">
        <v>120</v>
      </c>
      <c r="E87">
        <v>110</v>
      </c>
      <c r="F87">
        <f t="shared" si="1"/>
        <v>555</v>
      </c>
      <c r="G87">
        <v>445</v>
      </c>
      <c r="H87">
        <v>195</v>
      </c>
      <c r="I87">
        <v>300</v>
      </c>
      <c r="J87">
        <f>SUM(HousingTbl[[#This Row],[Total: Less than or equal to 30% of HAMFI]:[Total: Greater than 50% but less than or equal to 80% of HAMFI]])</f>
        <v>940</v>
      </c>
      <c r="K87">
        <f>HousingTbl[[#This Row],[Total with Housing Problems]]/HousingTbl[[#This Row],[Total renters]]</f>
        <v>0.59042553191489366</v>
      </c>
      <c r="L87">
        <v>13173</v>
      </c>
    </row>
    <row r="88" spans="1:12" x14ac:dyDescent="0.35">
      <c r="A88" t="s">
        <v>288</v>
      </c>
      <c r="B88" t="s">
        <v>125</v>
      </c>
      <c r="C88">
        <v>1340</v>
      </c>
      <c r="D88">
        <v>735</v>
      </c>
      <c r="E88">
        <v>420</v>
      </c>
      <c r="F88">
        <f t="shared" si="1"/>
        <v>2495</v>
      </c>
      <c r="G88">
        <v>1795</v>
      </c>
      <c r="H88">
        <v>1140</v>
      </c>
      <c r="I88">
        <v>1260</v>
      </c>
      <c r="J88">
        <f>SUM(HousingTbl[[#This Row],[Total: Less than or equal to 30% of HAMFI]:[Total: Greater than 50% but less than or equal to 80% of HAMFI]])</f>
        <v>4195</v>
      </c>
      <c r="K88">
        <f>HousingTbl[[#This Row],[Total with Housing Problems]]/HousingTbl[[#This Row],[Total renters]]</f>
        <v>0.59475566150178782</v>
      </c>
      <c r="L88">
        <v>13175</v>
      </c>
    </row>
    <row r="89" spans="1:12" x14ac:dyDescent="0.35">
      <c r="A89" t="s">
        <v>289</v>
      </c>
      <c r="B89" t="s">
        <v>126</v>
      </c>
      <c r="C89">
        <v>265</v>
      </c>
      <c r="D89">
        <v>365</v>
      </c>
      <c r="E89">
        <v>305</v>
      </c>
      <c r="F89">
        <f t="shared" si="1"/>
        <v>935</v>
      </c>
      <c r="G89">
        <v>360</v>
      </c>
      <c r="H89">
        <v>395</v>
      </c>
      <c r="I89">
        <v>490</v>
      </c>
      <c r="J89">
        <f>SUM(HousingTbl[[#This Row],[Total: Less than or equal to 30% of HAMFI]:[Total: Greater than 50% but less than or equal to 80% of HAMFI]])</f>
        <v>1245</v>
      </c>
      <c r="K89">
        <f>HousingTbl[[#This Row],[Total with Housing Problems]]/HousingTbl[[#This Row],[Total renters]]</f>
        <v>0.75100401606425704</v>
      </c>
      <c r="L89">
        <v>13177</v>
      </c>
    </row>
    <row r="90" spans="1:12" x14ac:dyDescent="0.35">
      <c r="A90" t="s">
        <v>290</v>
      </c>
      <c r="B90" t="s">
        <v>127</v>
      </c>
      <c r="C90">
        <v>1430</v>
      </c>
      <c r="D90">
        <v>1185</v>
      </c>
      <c r="E90">
        <v>2305</v>
      </c>
      <c r="F90">
        <f t="shared" si="1"/>
        <v>4920</v>
      </c>
      <c r="G90">
        <v>1875</v>
      </c>
      <c r="H90">
        <v>1395</v>
      </c>
      <c r="I90">
        <v>3175</v>
      </c>
      <c r="J90">
        <f>SUM(HousingTbl[[#This Row],[Total: Less than or equal to 30% of HAMFI]:[Total: Greater than 50% but less than or equal to 80% of HAMFI]])</f>
        <v>6445</v>
      </c>
      <c r="K90">
        <f>HousingTbl[[#This Row],[Total with Housing Problems]]/HousingTbl[[#This Row],[Total renters]]</f>
        <v>0.76338246702870438</v>
      </c>
      <c r="L90">
        <v>13179</v>
      </c>
    </row>
    <row r="91" spans="1:12" x14ac:dyDescent="0.35">
      <c r="A91" t="s">
        <v>291</v>
      </c>
      <c r="B91" t="s">
        <v>128</v>
      </c>
      <c r="C91">
        <v>125</v>
      </c>
      <c r="D91">
        <v>120</v>
      </c>
      <c r="E91">
        <v>0</v>
      </c>
      <c r="F91">
        <f t="shared" si="1"/>
        <v>245</v>
      </c>
      <c r="G91">
        <v>270</v>
      </c>
      <c r="H91">
        <v>210</v>
      </c>
      <c r="I91">
        <v>150</v>
      </c>
      <c r="J91">
        <f>SUM(HousingTbl[[#This Row],[Total: Less than or equal to 30% of HAMFI]:[Total: Greater than 50% but less than or equal to 80% of HAMFI]])</f>
        <v>630</v>
      </c>
      <c r="K91">
        <f>HousingTbl[[#This Row],[Total with Housing Problems]]/HousingTbl[[#This Row],[Total renters]]</f>
        <v>0.3888888888888889</v>
      </c>
      <c r="L91">
        <v>13181</v>
      </c>
    </row>
    <row r="92" spans="1:12" x14ac:dyDescent="0.35">
      <c r="A92" t="s">
        <v>292</v>
      </c>
      <c r="B92" t="s">
        <v>129</v>
      </c>
      <c r="C92">
        <v>175</v>
      </c>
      <c r="D92">
        <v>315</v>
      </c>
      <c r="E92">
        <v>210</v>
      </c>
      <c r="F92">
        <f t="shared" si="1"/>
        <v>700</v>
      </c>
      <c r="G92">
        <v>330</v>
      </c>
      <c r="H92">
        <v>395</v>
      </c>
      <c r="I92">
        <v>365</v>
      </c>
      <c r="J92">
        <f>SUM(HousingTbl[[#This Row],[Total: Less than or equal to 30% of HAMFI]:[Total: Greater than 50% but less than or equal to 80% of HAMFI]])</f>
        <v>1090</v>
      </c>
      <c r="K92">
        <f>HousingTbl[[#This Row],[Total with Housing Problems]]/HousingTbl[[#This Row],[Total renters]]</f>
        <v>0.64220183486238536</v>
      </c>
      <c r="L92">
        <v>13183</v>
      </c>
    </row>
    <row r="93" spans="1:12" x14ac:dyDescent="0.35">
      <c r="A93" t="s">
        <v>293</v>
      </c>
      <c r="B93" t="s">
        <v>130</v>
      </c>
      <c r="C93">
        <v>3230</v>
      </c>
      <c r="D93">
        <v>2495</v>
      </c>
      <c r="E93">
        <v>2340</v>
      </c>
      <c r="F93">
        <f t="shared" si="1"/>
        <v>8065</v>
      </c>
      <c r="G93">
        <v>5360</v>
      </c>
      <c r="H93">
        <v>3120</v>
      </c>
      <c r="I93">
        <v>3985</v>
      </c>
      <c r="J93">
        <f>SUM(HousingTbl[[#This Row],[Total: Less than or equal to 30% of HAMFI]:[Total: Greater than 50% but less than or equal to 80% of HAMFI]])</f>
        <v>12465</v>
      </c>
      <c r="K93">
        <f>HousingTbl[[#This Row],[Total with Housing Problems]]/HousingTbl[[#This Row],[Total renters]]</f>
        <v>0.64701163257119931</v>
      </c>
      <c r="L93">
        <v>13185</v>
      </c>
    </row>
    <row r="94" spans="1:12" x14ac:dyDescent="0.35">
      <c r="A94" t="s">
        <v>294</v>
      </c>
      <c r="B94" t="s">
        <v>131</v>
      </c>
      <c r="C94">
        <v>585</v>
      </c>
      <c r="D94">
        <v>625</v>
      </c>
      <c r="E94">
        <v>375</v>
      </c>
      <c r="F94">
        <f t="shared" si="1"/>
        <v>1585</v>
      </c>
      <c r="G94">
        <v>805</v>
      </c>
      <c r="H94">
        <v>795</v>
      </c>
      <c r="I94">
        <v>670</v>
      </c>
      <c r="J94">
        <f>SUM(HousingTbl[[#This Row],[Total: Less than or equal to 30% of HAMFI]:[Total: Greater than 50% but less than or equal to 80% of HAMFI]])</f>
        <v>2270</v>
      </c>
      <c r="K94">
        <f>HousingTbl[[#This Row],[Total with Housing Problems]]/HousingTbl[[#This Row],[Total renters]]</f>
        <v>0.69823788546255505</v>
      </c>
      <c r="L94">
        <v>13187</v>
      </c>
    </row>
    <row r="95" spans="1:12" x14ac:dyDescent="0.35">
      <c r="A95" t="s">
        <v>295</v>
      </c>
      <c r="B95" t="s">
        <v>135</v>
      </c>
      <c r="C95">
        <v>925</v>
      </c>
      <c r="D95">
        <v>495</v>
      </c>
      <c r="E95">
        <v>105</v>
      </c>
      <c r="F95">
        <f t="shared" si="1"/>
        <v>1525</v>
      </c>
      <c r="G95">
        <v>1085</v>
      </c>
      <c r="H95">
        <v>685</v>
      </c>
      <c r="I95">
        <v>490</v>
      </c>
      <c r="J95">
        <f>SUM(HousingTbl[[#This Row],[Total: Less than or equal to 30% of HAMFI]:[Total: Greater than 50% but less than or equal to 80% of HAMFI]])</f>
        <v>2260</v>
      </c>
      <c r="K95">
        <f>HousingTbl[[#This Row],[Total with Housing Problems]]/HousingTbl[[#This Row],[Total renters]]</f>
        <v>0.6747787610619469</v>
      </c>
      <c r="L95">
        <v>13189</v>
      </c>
    </row>
    <row r="96" spans="1:12" x14ac:dyDescent="0.35">
      <c r="A96" t="s">
        <v>296</v>
      </c>
      <c r="B96" t="s">
        <v>136</v>
      </c>
      <c r="C96">
        <v>190</v>
      </c>
      <c r="D96">
        <v>175</v>
      </c>
      <c r="E96">
        <v>135</v>
      </c>
      <c r="F96">
        <f t="shared" si="1"/>
        <v>500</v>
      </c>
      <c r="G96">
        <v>335</v>
      </c>
      <c r="H96">
        <v>220</v>
      </c>
      <c r="I96">
        <v>275</v>
      </c>
      <c r="J96">
        <f>SUM(HousingTbl[[#This Row],[Total: Less than or equal to 30% of HAMFI]:[Total: Greater than 50% but less than or equal to 80% of HAMFI]])</f>
        <v>830</v>
      </c>
      <c r="K96">
        <f>HousingTbl[[#This Row],[Total with Housing Problems]]/HousingTbl[[#This Row],[Total renters]]</f>
        <v>0.60240963855421692</v>
      </c>
      <c r="L96">
        <v>13191</v>
      </c>
    </row>
    <row r="97" spans="1:12" x14ac:dyDescent="0.35">
      <c r="A97" t="s">
        <v>297</v>
      </c>
      <c r="B97" t="s">
        <v>132</v>
      </c>
      <c r="C97">
        <v>290</v>
      </c>
      <c r="D97">
        <v>270</v>
      </c>
      <c r="E97">
        <v>65</v>
      </c>
      <c r="F97">
        <f t="shared" si="1"/>
        <v>625</v>
      </c>
      <c r="G97">
        <v>470</v>
      </c>
      <c r="H97">
        <v>370</v>
      </c>
      <c r="I97">
        <v>305</v>
      </c>
      <c r="J97">
        <f>SUM(HousingTbl[[#This Row],[Total: Less than or equal to 30% of HAMFI]:[Total: Greater than 50% but less than or equal to 80% of HAMFI]])</f>
        <v>1145</v>
      </c>
      <c r="K97">
        <f>HousingTbl[[#This Row],[Total with Housing Problems]]/HousingTbl[[#This Row],[Total renters]]</f>
        <v>0.54585152838427953</v>
      </c>
      <c r="L97">
        <v>13193</v>
      </c>
    </row>
    <row r="98" spans="1:12" x14ac:dyDescent="0.35">
      <c r="A98" t="s">
        <v>298</v>
      </c>
      <c r="B98" t="s">
        <v>133</v>
      </c>
      <c r="C98">
        <v>470</v>
      </c>
      <c r="D98">
        <v>265</v>
      </c>
      <c r="E98">
        <v>110</v>
      </c>
      <c r="F98">
        <f t="shared" si="1"/>
        <v>845</v>
      </c>
      <c r="G98">
        <v>615</v>
      </c>
      <c r="H98">
        <v>580</v>
      </c>
      <c r="I98">
        <v>585</v>
      </c>
      <c r="J98">
        <f>SUM(HousingTbl[[#This Row],[Total: Less than or equal to 30% of HAMFI]:[Total: Greater than 50% but less than or equal to 80% of HAMFI]])</f>
        <v>1780</v>
      </c>
      <c r="K98">
        <f>HousingTbl[[#This Row],[Total with Housing Problems]]/HousingTbl[[#This Row],[Total renters]]</f>
        <v>0.4747191011235955</v>
      </c>
      <c r="L98">
        <v>13195</v>
      </c>
    </row>
    <row r="99" spans="1:12" x14ac:dyDescent="0.35">
      <c r="A99" t="s">
        <v>299</v>
      </c>
      <c r="B99" t="s">
        <v>134</v>
      </c>
      <c r="C99">
        <v>125</v>
      </c>
      <c r="D99">
        <v>60</v>
      </c>
      <c r="E99">
        <v>0</v>
      </c>
      <c r="F99">
        <f t="shared" si="1"/>
        <v>185</v>
      </c>
      <c r="G99">
        <v>240</v>
      </c>
      <c r="H99">
        <v>205</v>
      </c>
      <c r="I99">
        <v>90</v>
      </c>
      <c r="J99">
        <f>SUM(HousingTbl[[#This Row],[Total: Less than or equal to 30% of HAMFI]:[Total: Greater than 50% but less than or equal to 80% of HAMFI]])</f>
        <v>535</v>
      </c>
      <c r="K99">
        <f>HousingTbl[[#This Row],[Total with Housing Problems]]/HousingTbl[[#This Row],[Total renters]]</f>
        <v>0.34579439252336447</v>
      </c>
      <c r="L99">
        <v>13197</v>
      </c>
    </row>
    <row r="100" spans="1:12" x14ac:dyDescent="0.35">
      <c r="A100" t="s">
        <v>300</v>
      </c>
      <c r="B100" t="s">
        <v>137</v>
      </c>
      <c r="C100">
        <v>590</v>
      </c>
      <c r="D100">
        <v>405</v>
      </c>
      <c r="E100">
        <v>75</v>
      </c>
      <c r="F100">
        <f t="shared" si="1"/>
        <v>1070</v>
      </c>
      <c r="G100">
        <v>755</v>
      </c>
      <c r="H100">
        <v>620</v>
      </c>
      <c r="I100">
        <v>595</v>
      </c>
      <c r="J100">
        <f>SUM(HousingTbl[[#This Row],[Total: Less than or equal to 30% of HAMFI]:[Total: Greater than 50% but less than or equal to 80% of HAMFI]])</f>
        <v>1970</v>
      </c>
      <c r="K100">
        <f>HousingTbl[[#This Row],[Total with Housing Problems]]/HousingTbl[[#This Row],[Total renters]]</f>
        <v>0.54314720812182737</v>
      </c>
      <c r="L100">
        <v>13199</v>
      </c>
    </row>
    <row r="101" spans="1:12" x14ac:dyDescent="0.35">
      <c r="A101" t="s">
        <v>301</v>
      </c>
      <c r="B101" t="s">
        <v>138</v>
      </c>
      <c r="C101">
        <v>130</v>
      </c>
      <c r="D101">
        <v>105</v>
      </c>
      <c r="E101">
        <v>60</v>
      </c>
      <c r="F101">
        <f t="shared" si="1"/>
        <v>295</v>
      </c>
      <c r="G101">
        <v>255</v>
      </c>
      <c r="H101">
        <v>145</v>
      </c>
      <c r="I101">
        <v>105</v>
      </c>
      <c r="J101">
        <f>SUM(HousingTbl[[#This Row],[Total: Less than or equal to 30% of HAMFI]:[Total: Greater than 50% but less than or equal to 80% of HAMFI]])</f>
        <v>505</v>
      </c>
      <c r="K101">
        <f>HousingTbl[[#This Row],[Total with Housing Problems]]/HousingTbl[[#This Row],[Total renters]]</f>
        <v>0.58415841584158412</v>
      </c>
      <c r="L101">
        <v>13201</v>
      </c>
    </row>
    <row r="102" spans="1:12" x14ac:dyDescent="0.35">
      <c r="A102" t="s">
        <v>302</v>
      </c>
      <c r="B102" t="s">
        <v>139</v>
      </c>
      <c r="C102">
        <v>555</v>
      </c>
      <c r="D102">
        <v>405</v>
      </c>
      <c r="E102">
        <v>230</v>
      </c>
      <c r="F102">
        <f t="shared" si="1"/>
        <v>1190</v>
      </c>
      <c r="G102">
        <v>685</v>
      </c>
      <c r="H102">
        <v>645</v>
      </c>
      <c r="I102">
        <v>605</v>
      </c>
      <c r="J102">
        <f>SUM(HousingTbl[[#This Row],[Total: Less than or equal to 30% of HAMFI]:[Total: Greater than 50% but less than or equal to 80% of HAMFI]])</f>
        <v>1935</v>
      </c>
      <c r="K102">
        <f>HousingTbl[[#This Row],[Total with Housing Problems]]/HousingTbl[[#This Row],[Total renters]]</f>
        <v>0.61498708010335912</v>
      </c>
      <c r="L102">
        <v>13205</v>
      </c>
    </row>
    <row r="103" spans="1:12" x14ac:dyDescent="0.35">
      <c r="A103" t="s">
        <v>303</v>
      </c>
      <c r="B103" t="s">
        <v>140</v>
      </c>
      <c r="C103">
        <v>290</v>
      </c>
      <c r="D103">
        <v>290</v>
      </c>
      <c r="E103">
        <v>145</v>
      </c>
      <c r="F103">
        <f t="shared" si="1"/>
        <v>725</v>
      </c>
      <c r="G103">
        <v>515</v>
      </c>
      <c r="H103">
        <v>435</v>
      </c>
      <c r="I103">
        <v>570</v>
      </c>
      <c r="J103">
        <f>SUM(HousingTbl[[#This Row],[Total: Less than or equal to 30% of HAMFI]:[Total: Greater than 50% but less than or equal to 80% of HAMFI]])</f>
        <v>1520</v>
      </c>
      <c r="K103">
        <f>HousingTbl[[#This Row],[Total with Housing Problems]]/HousingTbl[[#This Row],[Total renters]]</f>
        <v>0.47697368421052633</v>
      </c>
      <c r="L103">
        <v>13207</v>
      </c>
    </row>
    <row r="104" spans="1:12" x14ac:dyDescent="0.35">
      <c r="A104" t="s">
        <v>304</v>
      </c>
      <c r="B104" t="s">
        <v>141</v>
      </c>
      <c r="C104">
        <v>165</v>
      </c>
      <c r="D104">
        <v>125</v>
      </c>
      <c r="E104">
        <v>65</v>
      </c>
      <c r="F104">
        <f t="shared" si="1"/>
        <v>355</v>
      </c>
      <c r="G104">
        <v>270</v>
      </c>
      <c r="H104">
        <v>190</v>
      </c>
      <c r="I104">
        <v>190</v>
      </c>
      <c r="J104">
        <f>SUM(HousingTbl[[#This Row],[Total: Less than or equal to 30% of HAMFI]:[Total: Greater than 50% but less than or equal to 80% of HAMFI]])</f>
        <v>650</v>
      </c>
      <c r="K104">
        <f>HousingTbl[[#This Row],[Total with Housing Problems]]/HousingTbl[[#This Row],[Total renters]]</f>
        <v>0.5461538461538461</v>
      </c>
      <c r="L104">
        <v>13209</v>
      </c>
    </row>
    <row r="105" spans="1:12" x14ac:dyDescent="0.35">
      <c r="A105" t="s">
        <v>305</v>
      </c>
      <c r="B105" t="s">
        <v>142</v>
      </c>
      <c r="C105">
        <v>270</v>
      </c>
      <c r="D105">
        <v>160</v>
      </c>
      <c r="E105">
        <v>90</v>
      </c>
      <c r="F105">
        <f t="shared" si="1"/>
        <v>520</v>
      </c>
      <c r="G105">
        <v>385</v>
      </c>
      <c r="H105">
        <v>265</v>
      </c>
      <c r="I105">
        <v>250</v>
      </c>
      <c r="J105">
        <f>SUM(HousingTbl[[#This Row],[Total: Less than or equal to 30% of HAMFI]:[Total: Greater than 50% but less than or equal to 80% of HAMFI]])</f>
        <v>900</v>
      </c>
      <c r="K105">
        <f>HousingTbl[[#This Row],[Total with Housing Problems]]/HousingTbl[[#This Row],[Total renters]]</f>
        <v>0.57777777777777772</v>
      </c>
      <c r="L105">
        <v>13211</v>
      </c>
    </row>
    <row r="106" spans="1:12" x14ac:dyDescent="0.35">
      <c r="A106" t="s">
        <v>306</v>
      </c>
      <c r="B106" t="s">
        <v>143</v>
      </c>
      <c r="C106">
        <v>455</v>
      </c>
      <c r="D106">
        <v>540</v>
      </c>
      <c r="E106">
        <v>330</v>
      </c>
      <c r="F106">
        <f t="shared" si="1"/>
        <v>1325</v>
      </c>
      <c r="G106">
        <v>595</v>
      </c>
      <c r="H106">
        <v>860</v>
      </c>
      <c r="I106">
        <v>1225</v>
      </c>
      <c r="J106">
        <f>SUM(HousingTbl[[#This Row],[Total: Less than or equal to 30% of HAMFI]:[Total: Greater than 50% but less than or equal to 80% of HAMFI]])</f>
        <v>2680</v>
      </c>
      <c r="K106">
        <f>HousingTbl[[#This Row],[Total with Housing Problems]]/HousingTbl[[#This Row],[Total renters]]</f>
        <v>0.49440298507462688</v>
      </c>
      <c r="L106">
        <v>13213</v>
      </c>
    </row>
    <row r="107" spans="1:12" x14ac:dyDescent="0.35">
      <c r="A107" t="s">
        <v>307</v>
      </c>
      <c r="B107" t="s">
        <v>144</v>
      </c>
      <c r="C107">
        <v>6985</v>
      </c>
      <c r="D107">
        <v>4935</v>
      </c>
      <c r="E107">
        <v>4410</v>
      </c>
      <c r="F107">
        <f t="shared" si="1"/>
        <v>16330</v>
      </c>
      <c r="G107">
        <v>8545</v>
      </c>
      <c r="H107">
        <v>5840</v>
      </c>
      <c r="I107">
        <v>6995</v>
      </c>
      <c r="J107">
        <f>SUM(HousingTbl[[#This Row],[Total: Less than or equal to 30% of HAMFI]:[Total: Greater than 50% but less than or equal to 80% of HAMFI]])</f>
        <v>21380</v>
      </c>
      <c r="K107">
        <f>HousingTbl[[#This Row],[Total with Housing Problems]]/HousingTbl[[#This Row],[Total renters]]</f>
        <v>0.7637979420018709</v>
      </c>
      <c r="L107">
        <v>13215</v>
      </c>
    </row>
    <row r="108" spans="1:12" x14ac:dyDescent="0.35">
      <c r="A108" t="s">
        <v>308</v>
      </c>
      <c r="B108" t="s">
        <v>145</v>
      </c>
      <c r="C108">
        <v>3230</v>
      </c>
      <c r="D108">
        <v>1865</v>
      </c>
      <c r="E108">
        <v>985</v>
      </c>
      <c r="F108">
        <f t="shared" si="1"/>
        <v>6080</v>
      </c>
      <c r="G108">
        <v>3670</v>
      </c>
      <c r="H108">
        <v>2730</v>
      </c>
      <c r="I108">
        <v>2720</v>
      </c>
      <c r="J108">
        <f>SUM(HousingTbl[[#This Row],[Total: Less than or equal to 30% of HAMFI]:[Total: Greater than 50% but less than or equal to 80% of HAMFI]])</f>
        <v>9120</v>
      </c>
      <c r="K108">
        <f>HousingTbl[[#This Row],[Total with Housing Problems]]/HousingTbl[[#This Row],[Total renters]]</f>
        <v>0.66666666666666663</v>
      </c>
      <c r="L108">
        <v>13217</v>
      </c>
    </row>
    <row r="109" spans="1:12" x14ac:dyDescent="0.35">
      <c r="A109" t="s">
        <v>309</v>
      </c>
      <c r="B109" t="s">
        <v>146</v>
      </c>
      <c r="C109">
        <v>195</v>
      </c>
      <c r="D109">
        <v>295</v>
      </c>
      <c r="E109">
        <v>300</v>
      </c>
      <c r="F109">
        <f t="shared" si="1"/>
        <v>790</v>
      </c>
      <c r="G109">
        <v>250</v>
      </c>
      <c r="H109">
        <v>315</v>
      </c>
      <c r="I109">
        <v>730</v>
      </c>
      <c r="J109">
        <f>SUM(HousingTbl[[#This Row],[Total: Less than or equal to 30% of HAMFI]:[Total: Greater than 50% but less than or equal to 80% of HAMFI]])</f>
        <v>1295</v>
      </c>
      <c r="K109">
        <f>HousingTbl[[#This Row],[Total with Housing Problems]]/HousingTbl[[#This Row],[Total renters]]</f>
        <v>0.61003861003861004</v>
      </c>
      <c r="L109">
        <v>13219</v>
      </c>
    </row>
    <row r="110" spans="1:12" x14ac:dyDescent="0.35">
      <c r="A110" t="s">
        <v>310</v>
      </c>
      <c r="B110" t="s">
        <v>147</v>
      </c>
      <c r="C110">
        <v>230</v>
      </c>
      <c r="D110">
        <v>165</v>
      </c>
      <c r="E110">
        <v>35</v>
      </c>
      <c r="F110">
        <f t="shared" si="1"/>
        <v>430</v>
      </c>
      <c r="G110">
        <v>400</v>
      </c>
      <c r="H110">
        <v>320</v>
      </c>
      <c r="I110">
        <v>225</v>
      </c>
      <c r="J110">
        <f>SUM(HousingTbl[[#This Row],[Total: Less than or equal to 30% of HAMFI]:[Total: Greater than 50% but less than or equal to 80% of HAMFI]])</f>
        <v>945</v>
      </c>
      <c r="K110">
        <f>HousingTbl[[#This Row],[Total with Housing Problems]]/HousingTbl[[#This Row],[Total renters]]</f>
        <v>0.455026455026455</v>
      </c>
      <c r="L110">
        <v>13221</v>
      </c>
    </row>
    <row r="111" spans="1:12" x14ac:dyDescent="0.35">
      <c r="A111" t="s">
        <v>311</v>
      </c>
      <c r="B111" t="s">
        <v>148</v>
      </c>
      <c r="C111">
        <v>1910</v>
      </c>
      <c r="D111">
        <v>1800</v>
      </c>
      <c r="E111">
        <v>1895</v>
      </c>
      <c r="F111">
        <f t="shared" si="1"/>
        <v>5605</v>
      </c>
      <c r="G111">
        <v>2355</v>
      </c>
      <c r="H111">
        <v>1960</v>
      </c>
      <c r="I111">
        <v>3825</v>
      </c>
      <c r="J111">
        <f>SUM(HousingTbl[[#This Row],[Total: Less than or equal to 30% of HAMFI]:[Total: Greater than 50% but less than or equal to 80% of HAMFI]])</f>
        <v>8140</v>
      </c>
      <c r="K111">
        <f>HousingTbl[[#This Row],[Total with Housing Problems]]/HousingTbl[[#This Row],[Total renters]]</f>
        <v>0.68857493857493857</v>
      </c>
      <c r="L111">
        <v>13223</v>
      </c>
    </row>
    <row r="112" spans="1:12" x14ac:dyDescent="0.35">
      <c r="A112" t="s">
        <v>312</v>
      </c>
      <c r="B112" t="s">
        <v>149</v>
      </c>
      <c r="C112">
        <v>550</v>
      </c>
      <c r="D112">
        <v>620</v>
      </c>
      <c r="E112">
        <v>370</v>
      </c>
      <c r="F112">
        <f t="shared" si="1"/>
        <v>1540</v>
      </c>
      <c r="G112">
        <v>920</v>
      </c>
      <c r="H112">
        <v>800</v>
      </c>
      <c r="I112">
        <v>875</v>
      </c>
      <c r="J112">
        <f>SUM(HousingTbl[[#This Row],[Total: Less than or equal to 30% of HAMFI]:[Total: Greater than 50% but less than or equal to 80% of HAMFI]])</f>
        <v>2595</v>
      </c>
      <c r="K112">
        <f>HousingTbl[[#This Row],[Total with Housing Problems]]/HousingTbl[[#This Row],[Total renters]]</f>
        <v>0.59344894026974948</v>
      </c>
      <c r="L112">
        <v>13225</v>
      </c>
    </row>
    <row r="113" spans="1:12" x14ac:dyDescent="0.35">
      <c r="A113" t="s">
        <v>313</v>
      </c>
      <c r="B113" t="s">
        <v>150</v>
      </c>
      <c r="C113">
        <v>545</v>
      </c>
      <c r="D113">
        <v>430</v>
      </c>
      <c r="E113">
        <v>80</v>
      </c>
      <c r="F113">
        <f t="shared" si="1"/>
        <v>1055</v>
      </c>
      <c r="G113">
        <v>755</v>
      </c>
      <c r="H113">
        <v>685</v>
      </c>
      <c r="I113">
        <v>440</v>
      </c>
      <c r="J113">
        <f>SUM(HousingTbl[[#This Row],[Total: Less than or equal to 30% of HAMFI]:[Total: Greater than 50% but less than or equal to 80% of HAMFI]])</f>
        <v>1880</v>
      </c>
      <c r="K113">
        <f>HousingTbl[[#This Row],[Total with Housing Problems]]/HousingTbl[[#This Row],[Total renters]]</f>
        <v>0.56117021276595747</v>
      </c>
      <c r="L113">
        <v>13227</v>
      </c>
    </row>
    <row r="114" spans="1:12" x14ac:dyDescent="0.35">
      <c r="A114" t="s">
        <v>314</v>
      </c>
      <c r="B114" t="s">
        <v>151</v>
      </c>
      <c r="C114">
        <v>225</v>
      </c>
      <c r="D114">
        <v>310</v>
      </c>
      <c r="E114">
        <v>135</v>
      </c>
      <c r="F114">
        <f t="shared" si="1"/>
        <v>670</v>
      </c>
      <c r="G114">
        <v>275</v>
      </c>
      <c r="H114">
        <v>575</v>
      </c>
      <c r="I114">
        <v>300</v>
      </c>
      <c r="J114">
        <f>SUM(HousingTbl[[#This Row],[Total: Less than or equal to 30% of HAMFI]:[Total: Greater than 50% but less than or equal to 80% of HAMFI]])</f>
        <v>1150</v>
      </c>
      <c r="K114">
        <f>HousingTbl[[#This Row],[Total with Housing Problems]]/HousingTbl[[#This Row],[Total renters]]</f>
        <v>0.58260869565217388</v>
      </c>
      <c r="L114">
        <v>13229</v>
      </c>
    </row>
    <row r="115" spans="1:12" x14ac:dyDescent="0.35">
      <c r="A115" t="s">
        <v>315</v>
      </c>
      <c r="B115" t="s">
        <v>152</v>
      </c>
      <c r="C115">
        <v>130</v>
      </c>
      <c r="D115">
        <v>120</v>
      </c>
      <c r="E115">
        <v>40</v>
      </c>
      <c r="F115">
        <f t="shared" si="1"/>
        <v>290</v>
      </c>
      <c r="G115">
        <v>225</v>
      </c>
      <c r="H115">
        <v>175</v>
      </c>
      <c r="I115">
        <v>260</v>
      </c>
      <c r="J115">
        <f>SUM(HousingTbl[[#This Row],[Total: Less than or equal to 30% of HAMFI]:[Total: Greater than 50% but less than or equal to 80% of HAMFI]])</f>
        <v>660</v>
      </c>
      <c r="K115">
        <f>HousingTbl[[#This Row],[Total with Housing Problems]]/HousingTbl[[#This Row],[Total renters]]</f>
        <v>0.43939393939393939</v>
      </c>
      <c r="L115">
        <v>13231</v>
      </c>
    </row>
    <row r="116" spans="1:12" x14ac:dyDescent="0.35">
      <c r="A116" t="s">
        <v>316</v>
      </c>
      <c r="B116" t="s">
        <v>153</v>
      </c>
      <c r="C116">
        <v>885</v>
      </c>
      <c r="D116">
        <v>925</v>
      </c>
      <c r="E116">
        <v>700</v>
      </c>
      <c r="F116">
        <f t="shared" si="1"/>
        <v>2510</v>
      </c>
      <c r="G116">
        <v>1170</v>
      </c>
      <c r="H116">
        <v>1115</v>
      </c>
      <c r="I116">
        <v>1225</v>
      </c>
      <c r="J116">
        <f>SUM(HousingTbl[[#This Row],[Total: Less than or equal to 30% of HAMFI]:[Total: Greater than 50% but less than or equal to 80% of HAMFI]])</f>
        <v>3510</v>
      </c>
      <c r="K116">
        <f>HousingTbl[[#This Row],[Total with Housing Problems]]/HousingTbl[[#This Row],[Total renters]]</f>
        <v>0.71509971509971515</v>
      </c>
      <c r="L116">
        <v>13233</v>
      </c>
    </row>
    <row r="117" spans="1:12" x14ac:dyDescent="0.35">
      <c r="A117" t="s">
        <v>317</v>
      </c>
      <c r="B117" t="s">
        <v>154</v>
      </c>
      <c r="C117">
        <v>350</v>
      </c>
      <c r="D117">
        <v>185</v>
      </c>
      <c r="E117">
        <v>35</v>
      </c>
      <c r="F117">
        <f t="shared" si="1"/>
        <v>570</v>
      </c>
      <c r="G117">
        <v>385</v>
      </c>
      <c r="H117">
        <v>280</v>
      </c>
      <c r="I117">
        <v>190</v>
      </c>
      <c r="J117">
        <f>SUM(HousingTbl[[#This Row],[Total: Less than or equal to 30% of HAMFI]:[Total: Greater than 50% but less than or equal to 80% of HAMFI]])</f>
        <v>855</v>
      </c>
      <c r="K117">
        <f>HousingTbl[[#This Row],[Total with Housing Problems]]/HousingTbl[[#This Row],[Total renters]]</f>
        <v>0.66666666666666663</v>
      </c>
      <c r="L117">
        <v>13235</v>
      </c>
    </row>
    <row r="118" spans="1:12" x14ac:dyDescent="0.35">
      <c r="A118" t="s">
        <v>318</v>
      </c>
      <c r="B118" t="s">
        <v>155</v>
      </c>
      <c r="C118">
        <v>500</v>
      </c>
      <c r="D118">
        <v>160</v>
      </c>
      <c r="E118">
        <v>180</v>
      </c>
      <c r="F118">
        <f t="shared" si="1"/>
        <v>840</v>
      </c>
      <c r="G118">
        <v>650</v>
      </c>
      <c r="H118">
        <v>215</v>
      </c>
      <c r="I118">
        <v>530</v>
      </c>
      <c r="J118">
        <f>SUM(HousingTbl[[#This Row],[Total: Less than or equal to 30% of HAMFI]:[Total: Greater than 50% but less than or equal to 80% of HAMFI]])</f>
        <v>1395</v>
      </c>
      <c r="K118">
        <f>HousingTbl[[#This Row],[Total with Housing Problems]]/HousingTbl[[#This Row],[Total renters]]</f>
        <v>0.60215053763440862</v>
      </c>
      <c r="L118">
        <v>13237</v>
      </c>
    </row>
    <row r="119" spans="1:12" x14ac:dyDescent="0.35">
      <c r="A119" t="s">
        <v>319</v>
      </c>
      <c r="B119" t="s">
        <v>156</v>
      </c>
      <c r="C119">
        <v>60</v>
      </c>
      <c r="D119">
        <v>35</v>
      </c>
      <c r="E119">
        <v>0</v>
      </c>
      <c r="F119">
        <f t="shared" si="1"/>
        <v>95</v>
      </c>
      <c r="G119">
        <v>85</v>
      </c>
      <c r="H119">
        <v>65</v>
      </c>
      <c r="I119">
        <v>10</v>
      </c>
      <c r="J119">
        <f>SUM(HousingTbl[[#This Row],[Total: Less than or equal to 30% of HAMFI]:[Total: Greater than 50% but less than or equal to 80% of HAMFI]])</f>
        <v>160</v>
      </c>
      <c r="K119">
        <f>HousingTbl[[#This Row],[Total with Housing Problems]]/HousingTbl[[#This Row],[Total renters]]</f>
        <v>0.59375</v>
      </c>
      <c r="L119">
        <v>13239</v>
      </c>
    </row>
    <row r="120" spans="1:12" x14ac:dyDescent="0.35">
      <c r="A120" t="s">
        <v>320</v>
      </c>
      <c r="B120" t="s">
        <v>157</v>
      </c>
      <c r="C120">
        <v>440</v>
      </c>
      <c r="D120">
        <v>210</v>
      </c>
      <c r="E120">
        <v>125</v>
      </c>
      <c r="F120">
        <f t="shared" si="1"/>
        <v>775</v>
      </c>
      <c r="G120">
        <v>485</v>
      </c>
      <c r="H120">
        <v>315</v>
      </c>
      <c r="I120">
        <v>335</v>
      </c>
      <c r="J120">
        <f>SUM(HousingTbl[[#This Row],[Total: Less than or equal to 30% of HAMFI]:[Total: Greater than 50% but less than or equal to 80% of HAMFI]])</f>
        <v>1135</v>
      </c>
      <c r="K120">
        <f>HousingTbl[[#This Row],[Total with Housing Problems]]/HousingTbl[[#This Row],[Total renters]]</f>
        <v>0.68281938325991187</v>
      </c>
      <c r="L120">
        <v>13241</v>
      </c>
    </row>
    <row r="121" spans="1:12" x14ac:dyDescent="0.35">
      <c r="A121" t="s">
        <v>321</v>
      </c>
      <c r="B121" t="s">
        <v>158</v>
      </c>
      <c r="C121">
        <v>130</v>
      </c>
      <c r="D121">
        <v>150</v>
      </c>
      <c r="E121">
        <v>80</v>
      </c>
      <c r="F121">
        <f t="shared" si="1"/>
        <v>360</v>
      </c>
      <c r="G121">
        <v>220</v>
      </c>
      <c r="H121">
        <v>295</v>
      </c>
      <c r="I121">
        <v>280</v>
      </c>
      <c r="J121">
        <f>SUM(HousingTbl[[#This Row],[Total: Less than or equal to 30% of HAMFI]:[Total: Greater than 50% but less than or equal to 80% of HAMFI]])</f>
        <v>795</v>
      </c>
      <c r="K121">
        <f>HousingTbl[[#This Row],[Total with Housing Problems]]/HousingTbl[[#This Row],[Total renters]]</f>
        <v>0.45283018867924529</v>
      </c>
      <c r="L121">
        <v>13243</v>
      </c>
    </row>
    <row r="122" spans="1:12" x14ac:dyDescent="0.35">
      <c r="A122" t="s">
        <v>322</v>
      </c>
      <c r="B122" t="s">
        <v>159</v>
      </c>
      <c r="C122">
        <v>7505</v>
      </c>
      <c r="D122">
        <v>5805</v>
      </c>
      <c r="E122">
        <v>3300</v>
      </c>
      <c r="F122">
        <f t="shared" si="1"/>
        <v>16610</v>
      </c>
      <c r="G122">
        <v>9775</v>
      </c>
      <c r="H122">
        <v>6630</v>
      </c>
      <c r="I122">
        <v>6325</v>
      </c>
      <c r="J122">
        <f>SUM(HousingTbl[[#This Row],[Total: Less than or equal to 30% of HAMFI]:[Total: Greater than 50% but less than or equal to 80% of HAMFI]])</f>
        <v>22730</v>
      </c>
      <c r="K122">
        <f>HousingTbl[[#This Row],[Total with Housing Problems]]/HousingTbl[[#This Row],[Total renters]]</f>
        <v>0.73075230972283323</v>
      </c>
      <c r="L122">
        <v>13245</v>
      </c>
    </row>
    <row r="123" spans="1:12" x14ac:dyDescent="0.35">
      <c r="A123" t="s">
        <v>323</v>
      </c>
      <c r="B123" t="s">
        <v>160</v>
      </c>
      <c r="C123">
        <v>1885</v>
      </c>
      <c r="D123">
        <v>1785</v>
      </c>
      <c r="E123">
        <v>1025</v>
      </c>
      <c r="F123">
        <f t="shared" si="1"/>
        <v>4695</v>
      </c>
      <c r="G123">
        <v>2285</v>
      </c>
      <c r="H123">
        <v>1930</v>
      </c>
      <c r="I123">
        <v>2740</v>
      </c>
      <c r="J123">
        <f>SUM(HousingTbl[[#This Row],[Total: Less than or equal to 30% of HAMFI]:[Total: Greater than 50% but less than or equal to 80% of HAMFI]])</f>
        <v>6955</v>
      </c>
      <c r="K123">
        <f>HousingTbl[[#This Row],[Total with Housing Problems]]/HousingTbl[[#This Row],[Total renters]]</f>
        <v>0.67505391804457227</v>
      </c>
      <c r="L123">
        <v>13247</v>
      </c>
    </row>
    <row r="124" spans="1:12" x14ac:dyDescent="0.35">
      <c r="A124" t="s">
        <v>324</v>
      </c>
      <c r="B124" t="s">
        <v>161</v>
      </c>
      <c r="C124">
        <v>125</v>
      </c>
      <c r="D124">
        <v>30</v>
      </c>
      <c r="E124">
        <v>45</v>
      </c>
      <c r="F124">
        <f t="shared" si="1"/>
        <v>200</v>
      </c>
      <c r="G124">
        <v>205</v>
      </c>
      <c r="H124">
        <v>50</v>
      </c>
      <c r="I124">
        <v>125</v>
      </c>
      <c r="J124">
        <f>SUM(HousingTbl[[#This Row],[Total: Less than or equal to 30% of HAMFI]:[Total: Greater than 50% but less than or equal to 80% of HAMFI]])</f>
        <v>380</v>
      </c>
      <c r="K124">
        <f>HousingTbl[[#This Row],[Total with Housing Problems]]/HousingTbl[[#This Row],[Total renters]]</f>
        <v>0.52631578947368418</v>
      </c>
      <c r="L124">
        <v>13249</v>
      </c>
    </row>
    <row r="125" spans="1:12" x14ac:dyDescent="0.35">
      <c r="A125" t="s">
        <v>325</v>
      </c>
      <c r="B125" t="s">
        <v>162</v>
      </c>
      <c r="C125">
        <v>165</v>
      </c>
      <c r="D125">
        <v>175</v>
      </c>
      <c r="E125">
        <v>115</v>
      </c>
      <c r="F125">
        <f t="shared" si="1"/>
        <v>455</v>
      </c>
      <c r="G125">
        <v>330</v>
      </c>
      <c r="H125">
        <v>285</v>
      </c>
      <c r="I125">
        <v>315</v>
      </c>
      <c r="J125">
        <f>SUM(HousingTbl[[#This Row],[Total: Less than or equal to 30% of HAMFI]:[Total: Greater than 50% but less than or equal to 80% of HAMFI]])</f>
        <v>930</v>
      </c>
      <c r="K125">
        <f>HousingTbl[[#This Row],[Total with Housing Problems]]/HousingTbl[[#This Row],[Total renters]]</f>
        <v>0.489247311827957</v>
      </c>
      <c r="L125">
        <v>13251</v>
      </c>
    </row>
    <row r="126" spans="1:12" x14ac:dyDescent="0.35">
      <c r="A126" t="s">
        <v>326</v>
      </c>
      <c r="B126" t="s">
        <v>163</v>
      </c>
      <c r="C126">
        <v>250</v>
      </c>
      <c r="D126">
        <v>140</v>
      </c>
      <c r="E126">
        <v>110</v>
      </c>
      <c r="F126">
        <f t="shared" si="1"/>
        <v>500</v>
      </c>
      <c r="G126">
        <v>355</v>
      </c>
      <c r="H126">
        <v>185</v>
      </c>
      <c r="I126">
        <v>265</v>
      </c>
      <c r="J126">
        <f>SUM(HousingTbl[[#This Row],[Total: Less than or equal to 30% of HAMFI]:[Total: Greater than 50% but less than or equal to 80% of HAMFI]])</f>
        <v>805</v>
      </c>
      <c r="K126">
        <f>HousingTbl[[#This Row],[Total with Housing Problems]]/HousingTbl[[#This Row],[Total renters]]</f>
        <v>0.6211180124223602</v>
      </c>
      <c r="L126">
        <v>13253</v>
      </c>
    </row>
    <row r="127" spans="1:12" x14ac:dyDescent="0.35">
      <c r="A127" t="s">
        <v>327</v>
      </c>
      <c r="B127" t="s">
        <v>164</v>
      </c>
      <c r="C127">
        <v>2345</v>
      </c>
      <c r="D127">
        <v>1260</v>
      </c>
      <c r="E127">
        <v>485</v>
      </c>
      <c r="F127">
        <f t="shared" si="1"/>
        <v>4090</v>
      </c>
      <c r="G127">
        <v>3080</v>
      </c>
      <c r="H127">
        <v>2010</v>
      </c>
      <c r="I127">
        <v>2070</v>
      </c>
      <c r="J127">
        <f>SUM(HousingTbl[[#This Row],[Total: Less than or equal to 30% of HAMFI]:[Total: Greater than 50% but less than or equal to 80% of HAMFI]])</f>
        <v>7160</v>
      </c>
      <c r="K127">
        <f>HousingTbl[[#This Row],[Total with Housing Problems]]/HousingTbl[[#This Row],[Total renters]]</f>
        <v>0.57122905027932958</v>
      </c>
      <c r="L127">
        <v>13255</v>
      </c>
    </row>
    <row r="128" spans="1:12" x14ac:dyDescent="0.35">
      <c r="A128" t="s">
        <v>328</v>
      </c>
      <c r="B128" t="s">
        <v>165</v>
      </c>
      <c r="C128">
        <v>405</v>
      </c>
      <c r="D128">
        <v>545</v>
      </c>
      <c r="E128">
        <v>320</v>
      </c>
      <c r="F128">
        <f t="shared" si="1"/>
        <v>1270</v>
      </c>
      <c r="G128">
        <v>605</v>
      </c>
      <c r="H128">
        <v>635</v>
      </c>
      <c r="I128">
        <v>885</v>
      </c>
      <c r="J128">
        <f>SUM(HousingTbl[[#This Row],[Total: Less than or equal to 30% of HAMFI]:[Total: Greater than 50% but less than or equal to 80% of HAMFI]])</f>
        <v>2125</v>
      </c>
      <c r="K128">
        <f>HousingTbl[[#This Row],[Total with Housing Problems]]/HousingTbl[[#This Row],[Total renters]]</f>
        <v>0.59764705882352942</v>
      </c>
      <c r="L128">
        <v>13257</v>
      </c>
    </row>
    <row r="129" spans="1:12" x14ac:dyDescent="0.35">
      <c r="A129" t="s">
        <v>329</v>
      </c>
      <c r="B129" t="s">
        <v>166</v>
      </c>
      <c r="C129">
        <v>110</v>
      </c>
      <c r="D129">
        <v>40</v>
      </c>
      <c r="E129">
        <v>0</v>
      </c>
      <c r="F129">
        <f t="shared" si="1"/>
        <v>150</v>
      </c>
      <c r="G129">
        <v>210</v>
      </c>
      <c r="H129">
        <v>70</v>
      </c>
      <c r="I129">
        <v>105</v>
      </c>
      <c r="J129">
        <f>SUM(HousingTbl[[#This Row],[Total: Less than or equal to 30% of HAMFI]:[Total: Greater than 50% but less than or equal to 80% of HAMFI]])</f>
        <v>385</v>
      </c>
      <c r="K129">
        <f>HousingTbl[[#This Row],[Total with Housing Problems]]/HousingTbl[[#This Row],[Total renters]]</f>
        <v>0.38961038961038963</v>
      </c>
      <c r="L129">
        <v>13259</v>
      </c>
    </row>
    <row r="130" spans="1:12" x14ac:dyDescent="0.35">
      <c r="A130" t="s">
        <v>330</v>
      </c>
      <c r="B130" t="s">
        <v>167</v>
      </c>
      <c r="C130">
        <v>980</v>
      </c>
      <c r="D130">
        <v>710</v>
      </c>
      <c r="E130">
        <v>595</v>
      </c>
      <c r="F130">
        <f t="shared" ref="F130:F160" si="2">SUM(C130:E130)</f>
        <v>2285</v>
      </c>
      <c r="G130">
        <v>1355</v>
      </c>
      <c r="H130">
        <v>905</v>
      </c>
      <c r="I130">
        <v>1160</v>
      </c>
      <c r="J130">
        <f>SUM(HousingTbl[[#This Row],[Total: Less than or equal to 30% of HAMFI]:[Total: Greater than 50% but less than or equal to 80% of HAMFI]])</f>
        <v>3420</v>
      </c>
      <c r="K130">
        <f>HousingTbl[[#This Row],[Total with Housing Problems]]/HousingTbl[[#This Row],[Total renters]]</f>
        <v>0.66812865497076024</v>
      </c>
      <c r="L130">
        <v>13261</v>
      </c>
    </row>
    <row r="131" spans="1:12" x14ac:dyDescent="0.35">
      <c r="A131" t="s">
        <v>331</v>
      </c>
      <c r="B131" t="s">
        <v>168</v>
      </c>
      <c r="C131">
        <v>90</v>
      </c>
      <c r="D131">
        <v>60</v>
      </c>
      <c r="E131">
        <v>50</v>
      </c>
      <c r="F131">
        <f t="shared" si="2"/>
        <v>200</v>
      </c>
      <c r="G131">
        <v>175</v>
      </c>
      <c r="H131">
        <v>130</v>
      </c>
      <c r="I131">
        <v>155</v>
      </c>
      <c r="J131">
        <f>SUM(HousingTbl[[#This Row],[Total: Less than or equal to 30% of HAMFI]:[Total: Greater than 50% but less than or equal to 80% of HAMFI]])</f>
        <v>460</v>
      </c>
      <c r="K131">
        <f>HousingTbl[[#This Row],[Total with Housing Problems]]/HousingTbl[[#This Row],[Total renters]]</f>
        <v>0.43478260869565216</v>
      </c>
      <c r="L131">
        <v>13263</v>
      </c>
    </row>
    <row r="132" spans="1:12" x14ac:dyDescent="0.35">
      <c r="A132" t="s">
        <v>332</v>
      </c>
      <c r="B132" t="s">
        <v>169</v>
      </c>
      <c r="C132">
        <v>40</v>
      </c>
      <c r="D132">
        <v>10</v>
      </c>
      <c r="E132">
        <v>15</v>
      </c>
      <c r="F132">
        <f t="shared" si="2"/>
        <v>65</v>
      </c>
      <c r="G132">
        <v>50</v>
      </c>
      <c r="H132">
        <v>30</v>
      </c>
      <c r="I132">
        <v>45</v>
      </c>
      <c r="J132">
        <f>SUM(HousingTbl[[#This Row],[Total: Less than or equal to 30% of HAMFI]:[Total: Greater than 50% but less than or equal to 80% of HAMFI]])</f>
        <v>125</v>
      </c>
      <c r="K132">
        <f>HousingTbl[[#This Row],[Total with Housing Problems]]/HousingTbl[[#This Row],[Total renters]]</f>
        <v>0.52</v>
      </c>
      <c r="L132">
        <v>13265</v>
      </c>
    </row>
    <row r="133" spans="1:12" x14ac:dyDescent="0.35">
      <c r="A133" t="s">
        <v>333</v>
      </c>
      <c r="B133" t="s">
        <v>170</v>
      </c>
      <c r="C133">
        <v>255</v>
      </c>
      <c r="D133">
        <v>250</v>
      </c>
      <c r="E133">
        <v>85</v>
      </c>
      <c r="F133">
        <f t="shared" si="2"/>
        <v>590</v>
      </c>
      <c r="G133">
        <v>460</v>
      </c>
      <c r="H133">
        <v>515</v>
      </c>
      <c r="I133">
        <v>700</v>
      </c>
      <c r="J133">
        <f>SUM(HousingTbl[[#This Row],[Total: Less than or equal to 30% of HAMFI]:[Total: Greater than 50% but less than or equal to 80% of HAMFI]])</f>
        <v>1675</v>
      </c>
      <c r="K133">
        <f>HousingTbl[[#This Row],[Total with Housing Problems]]/HousingTbl[[#This Row],[Total renters]]</f>
        <v>0.35223880597014923</v>
      </c>
      <c r="L133">
        <v>13267</v>
      </c>
    </row>
    <row r="134" spans="1:12" x14ac:dyDescent="0.35">
      <c r="A134" t="s">
        <v>334</v>
      </c>
      <c r="B134" t="s">
        <v>171</v>
      </c>
      <c r="C134">
        <v>340</v>
      </c>
      <c r="D134">
        <v>75</v>
      </c>
      <c r="E134">
        <v>80</v>
      </c>
      <c r="F134">
        <f t="shared" si="2"/>
        <v>495</v>
      </c>
      <c r="G134">
        <v>420</v>
      </c>
      <c r="H134">
        <v>205</v>
      </c>
      <c r="I134">
        <v>120</v>
      </c>
      <c r="J134">
        <f>SUM(HousingTbl[[#This Row],[Total: Less than or equal to 30% of HAMFI]:[Total: Greater than 50% but less than or equal to 80% of HAMFI]])</f>
        <v>745</v>
      </c>
      <c r="K134">
        <f>HousingTbl[[#This Row],[Total with Housing Problems]]/HousingTbl[[#This Row],[Total renters]]</f>
        <v>0.66442953020134232</v>
      </c>
      <c r="L134">
        <v>13269</v>
      </c>
    </row>
    <row r="135" spans="1:12" x14ac:dyDescent="0.35">
      <c r="A135" t="s">
        <v>335</v>
      </c>
      <c r="B135" t="s">
        <v>172</v>
      </c>
      <c r="C135">
        <v>320</v>
      </c>
      <c r="D135">
        <v>235</v>
      </c>
      <c r="E135">
        <v>80</v>
      </c>
      <c r="F135">
        <f t="shared" si="2"/>
        <v>635</v>
      </c>
      <c r="G135">
        <v>515</v>
      </c>
      <c r="H135">
        <v>345</v>
      </c>
      <c r="I135">
        <v>330</v>
      </c>
      <c r="J135">
        <f>SUM(HousingTbl[[#This Row],[Total: Less than or equal to 30% of HAMFI]:[Total: Greater than 50% but less than or equal to 80% of HAMFI]])</f>
        <v>1190</v>
      </c>
      <c r="K135">
        <f>HousingTbl[[#This Row],[Total with Housing Problems]]/HousingTbl[[#This Row],[Total renters]]</f>
        <v>0.53361344537815125</v>
      </c>
      <c r="L135">
        <v>13271</v>
      </c>
    </row>
    <row r="136" spans="1:12" x14ac:dyDescent="0.35">
      <c r="A136" t="s">
        <v>336</v>
      </c>
      <c r="B136" t="s">
        <v>173</v>
      </c>
      <c r="C136">
        <v>305</v>
      </c>
      <c r="D136">
        <v>175</v>
      </c>
      <c r="E136">
        <v>80</v>
      </c>
      <c r="F136">
        <f t="shared" si="2"/>
        <v>560</v>
      </c>
      <c r="G136">
        <v>480</v>
      </c>
      <c r="H136">
        <v>315</v>
      </c>
      <c r="I136">
        <v>270</v>
      </c>
      <c r="J136">
        <f>SUM(HousingTbl[[#This Row],[Total: Less than or equal to 30% of HAMFI]:[Total: Greater than 50% but less than or equal to 80% of HAMFI]])</f>
        <v>1065</v>
      </c>
      <c r="K136">
        <f>HousingTbl[[#This Row],[Total with Housing Problems]]/HousingTbl[[#This Row],[Total renters]]</f>
        <v>0.5258215962441315</v>
      </c>
      <c r="L136">
        <v>13273</v>
      </c>
    </row>
    <row r="137" spans="1:12" x14ac:dyDescent="0.35">
      <c r="A137" t="s">
        <v>337</v>
      </c>
      <c r="B137" t="s">
        <v>174</v>
      </c>
      <c r="C137">
        <v>970</v>
      </c>
      <c r="D137">
        <v>1275</v>
      </c>
      <c r="E137">
        <v>980</v>
      </c>
      <c r="F137">
        <f t="shared" si="2"/>
        <v>3225</v>
      </c>
      <c r="G137">
        <v>1385</v>
      </c>
      <c r="H137">
        <v>1665</v>
      </c>
      <c r="I137">
        <v>1500</v>
      </c>
      <c r="J137">
        <f>SUM(HousingTbl[[#This Row],[Total: Less than or equal to 30% of HAMFI]:[Total: Greater than 50% but less than or equal to 80% of HAMFI]])</f>
        <v>4550</v>
      </c>
      <c r="K137">
        <f>HousingTbl[[#This Row],[Total with Housing Problems]]/HousingTbl[[#This Row],[Total renters]]</f>
        <v>0.70879120879120883</v>
      </c>
      <c r="L137">
        <v>13275</v>
      </c>
    </row>
    <row r="138" spans="1:12" x14ac:dyDescent="0.35">
      <c r="A138" t="s">
        <v>338</v>
      </c>
      <c r="B138" t="s">
        <v>175</v>
      </c>
      <c r="C138">
        <v>1150</v>
      </c>
      <c r="D138">
        <v>705</v>
      </c>
      <c r="E138">
        <v>445</v>
      </c>
      <c r="F138">
        <f t="shared" si="2"/>
        <v>2300</v>
      </c>
      <c r="G138">
        <v>1420</v>
      </c>
      <c r="H138">
        <v>1125</v>
      </c>
      <c r="I138">
        <v>940</v>
      </c>
      <c r="J138">
        <f>SUM(HousingTbl[[#This Row],[Total: Less than or equal to 30% of HAMFI]:[Total: Greater than 50% but less than or equal to 80% of HAMFI]])</f>
        <v>3485</v>
      </c>
      <c r="K138">
        <f>HousingTbl[[#This Row],[Total with Housing Problems]]/HousingTbl[[#This Row],[Total renters]]</f>
        <v>0.65997130559540884</v>
      </c>
      <c r="L138">
        <v>13277</v>
      </c>
    </row>
    <row r="139" spans="1:12" x14ac:dyDescent="0.35">
      <c r="A139" t="s">
        <v>339</v>
      </c>
      <c r="B139" t="s">
        <v>176</v>
      </c>
      <c r="C139">
        <v>1005</v>
      </c>
      <c r="D139">
        <v>415</v>
      </c>
      <c r="E139">
        <v>315</v>
      </c>
      <c r="F139">
        <f t="shared" si="2"/>
        <v>1735</v>
      </c>
      <c r="G139">
        <v>1220</v>
      </c>
      <c r="H139">
        <v>685</v>
      </c>
      <c r="I139">
        <v>745</v>
      </c>
      <c r="J139">
        <f>SUM(HousingTbl[[#This Row],[Total: Less than or equal to 30% of HAMFI]:[Total: Greater than 50% but less than or equal to 80% of HAMFI]])</f>
        <v>2650</v>
      </c>
      <c r="K139">
        <f>HousingTbl[[#This Row],[Total with Housing Problems]]/HousingTbl[[#This Row],[Total renters]]</f>
        <v>0.65471698113207544</v>
      </c>
      <c r="L139">
        <v>13279</v>
      </c>
    </row>
    <row r="140" spans="1:12" x14ac:dyDescent="0.35">
      <c r="A140" t="s">
        <v>340</v>
      </c>
      <c r="B140" t="s">
        <v>177</v>
      </c>
      <c r="C140">
        <v>110</v>
      </c>
      <c r="D140">
        <v>85</v>
      </c>
      <c r="E140">
        <v>120</v>
      </c>
      <c r="F140">
        <f t="shared" si="2"/>
        <v>315</v>
      </c>
      <c r="G140">
        <v>150</v>
      </c>
      <c r="H140">
        <v>135</v>
      </c>
      <c r="I140">
        <v>355</v>
      </c>
      <c r="J140">
        <f>SUM(HousingTbl[[#This Row],[Total: Less than or equal to 30% of HAMFI]:[Total: Greater than 50% but less than or equal to 80% of HAMFI]])</f>
        <v>640</v>
      </c>
      <c r="K140">
        <f>HousingTbl[[#This Row],[Total with Housing Problems]]/HousingTbl[[#This Row],[Total renters]]</f>
        <v>0.4921875</v>
      </c>
      <c r="L140">
        <v>13281</v>
      </c>
    </row>
    <row r="141" spans="1:12" x14ac:dyDescent="0.35">
      <c r="A141" t="s">
        <v>341</v>
      </c>
      <c r="B141" t="s">
        <v>178</v>
      </c>
      <c r="C141">
        <v>190</v>
      </c>
      <c r="D141">
        <v>35</v>
      </c>
      <c r="E141">
        <v>15</v>
      </c>
      <c r="F141">
        <f t="shared" si="2"/>
        <v>240</v>
      </c>
      <c r="G141">
        <v>225</v>
      </c>
      <c r="H141">
        <v>130</v>
      </c>
      <c r="I141">
        <v>140</v>
      </c>
      <c r="J141">
        <f>SUM(HousingTbl[[#This Row],[Total: Less than or equal to 30% of HAMFI]:[Total: Greater than 50% but less than or equal to 80% of HAMFI]])</f>
        <v>495</v>
      </c>
      <c r="K141">
        <f>HousingTbl[[#This Row],[Total with Housing Problems]]/HousingTbl[[#This Row],[Total renters]]</f>
        <v>0.48484848484848486</v>
      </c>
      <c r="L141">
        <v>13283</v>
      </c>
    </row>
    <row r="142" spans="1:12" x14ac:dyDescent="0.35">
      <c r="A142" t="s">
        <v>342</v>
      </c>
      <c r="B142" t="s">
        <v>179</v>
      </c>
      <c r="C142">
        <v>2435</v>
      </c>
      <c r="D142">
        <v>1520</v>
      </c>
      <c r="E142">
        <v>930</v>
      </c>
      <c r="F142">
        <f t="shared" si="2"/>
        <v>4885</v>
      </c>
      <c r="G142">
        <v>3235</v>
      </c>
      <c r="H142">
        <v>1960</v>
      </c>
      <c r="I142">
        <v>1760</v>
      </c>
      <c r="J142">
        <f>SUM(HousingTbl[[#This Row],[Total: Less than or equal to 30% of HAMFI]:[Total: Greater than 50% but less than or equal to 80% of HAMFI]])</f>
        <v>6955</v>
      </c>
      <c r="K142">
        <f>HousingTbl[[#This Row],[Total with Housing Problems]]/HousingTbl[[#This Row],[Total renters]]</f>
        <v>0.70237239396117901</v>
      </c>
      <c r="L142">
        <v>13285</v>
      </c>
    </row>
    <row r="143" spans="1:12" x14ac:dyDescent="0.35">
      <c r="A143" t="s">
        <v>343</v>
      </c>
      <c r="B143" t="s">
        <v>180</v>
      </c>
      <c r="C143">
        <v>230</v>
      </c>
      <c r="D143">
        <v>80</v>
      </c>
      <c r="E143">
        <v>45</v>
      </c>
      <c r="F143">
        <f t="shared" si="2"/>
        <v>355</v>
      </c>
      <c r="G143">
        <v>430</v>
      </c>
      <c r="H143">
        <v>140</v>
      </c>
      <c r="I143">
        <v>165</v>
      </c>
      <c r="J143">
        <f>SUM(HousingTbl[[#This Row],[Total: Less than or equal to 30% of HAMFI]:[Total: Greater than 50% but less than or equal to 80% of HAMFI]])</f>
        <v>735</v>
      </c>
      <c r="K143">
        <f>HousingTbl[[#This Row],[Total with Housing Problems]]/HousingTbl[[#This Row],[Total renters]]</f>
        <v>0.48299319727891155</v>
      </c>
      <c r="L143">
        <v>13287</v>
      </c>
    </row>
    <row r="144" spans="1:12" x14ac:dyDescent="0.35">
      <c r="A144" t="s">
        <v>344</v>
      </c>
      <c r="B144" t="s">
        <v>181</v>
      </c>
      <c r="C144">
        <v>45</v>
      </c>
      <c r="D144">
        <v>70</v>
      </c>
      <c r="E144">
        <v>15</v>
      </c>
      <c r="F144">
        <f t="shared" si="2"/>
        <v>130</v>
      </c>
      <c r="G144">
        <v>195</v>
      </c>
      <c r="H144">
        <v>80</v>
      </c>
      <c r="I144">
        <v>135</v>
      </c>
      <c r="J144">
        <f>SUM(HousingTbl[[#This Row],[Total: Less than or equal to 30% of HAMFI]:[Total: Greater than 50% but less than or equal to 80% of HAMFI]])</f>
        <v>410</v>
      </c>
      <c r="K144">
        <f>HousingTbl[[#This Row],[Total with Housing Problems]]/HousingTbl[[#This Row],[Total renters]]</f>
        <v>0.31707317073170732</v>
      </c>
      <c r="L144">
        <v>13289</v>
      </c>
    </row>
    <row r="145" spans="1:12" x14ac:dyDescent="0.35">
      <c r="A145" t="s">
        <v>345</v>
      </c>
      <c r="B145" t="s">
        <v>182</v>
      </c>
      <c r="C145">
        <v>370</v>
      </c>
      <c r="D145">
        <v>305</v>
      </c>
      <c r="E145">
        <v>180</v>
      </c>
      <c r="F145">
        <f t="shared" si="2"/>
        <v>855</v>
      </c>
      <c r="G145">
        <v>655</v>
      </c>
      <c r="H145">
        <v>460</v>
      </c>
      <c r="I145">
        <v>405</v>
      </c>
      <c r="J145">
        <f>SUM(HousingTbl[[#This Row],[Total: Less than or equal to 30% of HAMFI]:[Total: Greater than 50% but less than or equal to 80% of HAMFI]])</f>
        <v>1520</v>
      </c>
      <c r="K145">
        <f>HousingTbl[[#This Row],[Total with Housing Problems]]/HousingTbl[[#This Row],[Total renters]]</f>
        <v>0.5625</v>
      </c>
      <c r="L145">
        <v>13291</v>
      </c>
    </row>
    <row r="146" spans="1:12" x14ac:dyDescent="0.35">
      <c r="A146" t="s">
        <v>346</v>
      </c>
      <c r="B146" t="s">
        <v>183</v>
      </c>
      <c r="C146">
        <v>600</v>
      </c>
      <c r="D146">
        <v>390</v>
      </c>
      <c r="E146">
        <v>200</v>
      </c>
      <c r="F146">
        <f t="shared" si="2"/>
        <v>1190</v>
      </c>
      <c r="G146">
        <v>985</v>
      </c>
      <c r="H146">
        <v>650</v>
      </c>
      <c r="I146">
        <v>640</v>
      </c>
      <c r="J146">
        <f>SUM(HousingTbl[[#This Row],[Total: Less than or equal to 30% of HAMFI]:[Total: Greater than 50% but less than or equal to 80% of HAMFI]])</f>
        <v>2275</v>
      </c>
      <c r="K146">
        <f>HousingTbl[[#This Row],[Total with Housing Problems]]/HousingTbl[[#This Row],[Total renters]]</f>
        <v>0.52307692307692311</v>
      </c>
      <c r="L146">
        <v>13293</v>
      </c>
    </row>
    <row r="147" spans="1:12" x14ac:dyDescent="0.35">
      <c r="A147" t="s">
        <v>347</v>
      </c>
      <c r="B147" t="s">
        <v>184</v>
      </c>
      <c r="C147">
        <v>1500</v>
      </c>
      <c r="D147">
        <v>1030</v>
      </c>
      <c r="E147">
        <v>465</v>
      </c>
      <c r="F147">
        <f t="shared" si="2"/>
        <v>2995</v>
      </c>
      <c r="G147">
        <v>1895</v>
      </c>
      <c r="H147">
        <v>1360</v>
      </c>
      <c r="I147">
        <v>1845</v>
      </c>
      <c r="J147">
        <f>SUM(HousingTbl[[#This Row],[Total: Less than or equal to 30% of HAMFI]:[Total: Greater than 50% but less than or equal to 80% of HAMFI]])</f>
        <v>5100</v>
      </c>
      <c r="K147">
        <f>HousingTbl[[#This Row],[Total with Housing Problems]]/HousingTbl[[#This Row],[Total renters]]</f>
        <v>0.58725490196078434</v>
      </c>
      <c r="L147">
        <v>13295</v>
      </c>
    </row>
    <row r="148" spans="1:12" x14ac:dyDescent="0.35">
      <c r="A148" t="s">
        <v>348</v>
      </c>
      <c r="B148" t="s">
        <v>185</v>
      </c>
      <c r="C148">
        <v>2320</v>
      </c>
      <c r="D148">
        <v>1345</v>
      </c>
      <c r="E148">
        <v>520</v>
      </c>
      <c r="F148">
        <f t="shared" si="2"/>
        <v>4185</v>
      </c>
      <c r="G148">
        <v>2690</v>
      </c>
      <c r="H148">
        <v>1805</v>
      </c>
      <c r="I148">
        <v>1675</v>
      </c>
      <c r="J148">
        <f>SUM(HousingTbl[[#This Row],[Total: Less than or equal to 30% of HAMFI]:[Total: Greater than 50% but less than or equal to 80% of HAMFI]])</f>
        <v>6170</v>
      </c>
      <c r="K148">
        <f>HousingTbl[[#This Row],[Total with Housing Problems]]/HousingTbl[[#This Row],[Total renters]]</f>
        <v>0.67828200972447328</v>
      </c>
      <c r="L148">
        <v>13297</v>
      </c>
    </row>
    <row r="149" spans="1:12" x14ac:dyDescent="0.35">
      <c r="A149" t="s">
        <v>349</v>
      </c>
      <c r="B149" t="s">
        <v>186</v>
      </c>
      <c r="C149">
        <v>1060</v>
      </c>
      <c r="D149">
        <v>725</v>
      </c>
      <c r="E149">
        <v>500</v>
      </c>
      <c r="F149">
        <f t="shared" si="2"/>
        <v>2285</v>
      </c>
      <c r="G149">
        <v>1460</v>
      </c>
      <c r="H149">
        <v>970</v>
      </c>
      <c r="I149">
        <v>1315</v>
      </c>
      <c r="J149">
        <f>SUM(HousingTbl[[#This Row],[Total: Less than or equal to 30% of HAMFI]:[Total: Greater than 50% but less than or equal to 80% of HAMFI]])</f>
        <v>3745</v>
      </c>
      <c r="K149">
        <f>HousingTbl[[#This Row],[Total with Housing Problems]]/HousingTbl[[#This Row],[Total renters]]</f>
        <v>0.61014686248331107</v>
      </c>
      <c r="L149">
        <v>13299</v>
      </c>
    </row>
    <row r="150" spans="1:12" x14ac:dyDescent="0.35">
      <c r="A150" t="s">
        <v>350</v>
      </c>
      <c r="B150" t="s">
        <v>187</v>
      </c>
      <c r="C150">
        <v>180</v>
      </c>
      <c r="D150">
        <v>80</v>
      </c>
      <c r="E150">
        <v>35</v>
      </c>
      <c r="F150">
        <f t="shared" si="2"/>
        <v>295</v>
      </c>
      <c r="G150">
        <v>335</v>
      </c>
      <c r="H150">
        <v>110</v>
      </c>
      <c r="I150">
        <v>95</v>
      </c>
      <c r="J150">
        <f>SUM(HousingTbl[[#This Row],[Total: Less than or equal to 30% of HAMFI]:[Total: Greater than 50% but less than or equal to 80% of HAMFI]])</f>
        <v>540</v>
      </c>
      <c r="K150">
        <f>HousingTbl[[#This Row],[Total with Housing Problems]]/HousingTbl[[#This Row],[Total renters]]</f>
        <v>0.54629629629629628</v>
      </c>
      <c r="L150">
        <v>13301</v>
      </c>
    </row>
    <row r="151" spans="1:12" x14ac:dyDescent="0.35">
      <c r="A151" t="s">
        <v>351</v>
      </c>
      <c r="B151" t="s">
        <v>188</v>
      </c>
      <c r="C151">
        <v>380</v>
      </c>
      <c r="D151">
        <v>410</v>
      </c>
      <c r="E151">
        <v>105</v>
      </c>
      <c r="F151">
        <f t="shared" si="2"/>
        <v>895</v>
      </c>
      <c r="G151">
        <v>625</v>
      </c>
      <c r="H151">
        <v>545</v>
      </c>
      <c r="I151">
        <v>590</v>
      </c>
      <c r="J151">
        <f>SUM(HousingTbl[[#This Row],[Total: Less than or equal to 30% of HAMFI]:[Total: Greater than 50% but less than or equal to 80% of HAMFI]])</f>
        <v>1760</v>
      </c>
      <c r="K151">
        <f>HousingTbl[[#This Row],[Total with Housing Problems]]/HousingTbl[[#This Row],[Total renters]]</f>
        <v>0.50852272727272729</v>
      </c>
      <c r="L151">
        <v>13303</v>
      </c>
    </row>
    <row r="152" spans="1:12" x14ac:dyDescent="0.35">
      <c r="A152" t="s">
        <v>352</v>
      </c>
      <c r="B152" t="s">
        <v>189</v>
      </c>
      <c r="C152">
        <v>340</v>
      </c>
      <c r="D152">
        <v>560</v>
      </c>
      <c r="E152">
        <v>185</v>
      </c>
      <c r="F152">
        <f t="shared" si="2"/>
        <v>1085</v>
      </c>
      <c r="G152">
        <v>730</v>
      </c>
      <c r="H152">
        <v>755</v>
      </c>
      <c r="I152">
        <v>740</v>
      </c>
      <c r="J152">
        <f>SUM(HousingTbl[[#This Row],[Total: Less than or equal to 30% of HAMFI]:[Total: Greater than 50% but less than or equal to 80% of HAMFI]])</f>
        <v>2225</v>
      </c>
      <c r="K152">
        <f>HousingTbl[[#This Row],[Total with Housing Problems]]/HousingTbl[[#This Row],[Total renters]]</f>
        <v>0.48764044943820223</v>
      </c>
      <c r="L152">
        <v>13305</v>
      </c>
    </row>
    <row r="153" spans="1:12" x14ac:dyDescent="0.35">
      <c r="A153" t="s">
        <v>353</v>
      </c>
      <c r="B153" t="s">
        <v>190</v>
      </c>
      <c r="C153">
        <v>55</v>
      </c>
      <c r="D153">
        <v>35</v>
      </c>
      <c r="E153">
        <v>0</v>
      </c>
      <c r="F153">
        <f t="shared" si="2"/>
        <v>90</v>
      </c>
      <c r="G153">
        <v>75</v>
      </c>
      <c r="H153">
        <v>50</v>
      </c>
      <c r="I153">
        <v>30</v>
      </c>
      <c r="J153">
        <f>SUM(HousingTbl[[#This Row],[Total: Less than or equal to 30% of HAMFI]:[Total: Greater than 50% but less than or equal to 80% of HAMFI]])</f>
        <v>155</v>
      </c>
      <c r="K153">
        <f>HousingTbl[[#This Row],[Total with Housing Problems]]/HousingTbl[[#This Row],[Total renters]]</f>
        <v>0.58064516129032262</v>
      </c>
      <c r="L153">
        <v>13307</v>
      </c>
    </row>
    <row r="154" spans="1:12" x14ac:dyDescent="0.35">
      <c r="A154" t="s">
        <v>354</v>
      </c>
      <c r="B154" t="s">
        <v>191</v>
      </c>
      <c r="C154">
        <v>160</v>
      </c>
      <c r="D154">
        <v>85</v>
      </c>
      <c r="E154">
        <v>0</v>
      </c>
      <c r="F154">
        <f t="shared" si="2"/>
        <v>245</v>
      </c>
      <c r="G154">
        <v>285</v>
      </c>
      <c r="H154">
        <v>135</v>
      </c>
      <c r="I154">
        <v>110</v>
      </c>
      <c r="J154">
        <f>SUM(HousingTbl[[#This Row],[Total: Less than or equal to 30% of HAMFI]:[Total: Greater than 50% but less than or equal to 80% of HAMFI]])</f>
        <v>530</v>
      </c>
      <c r="K154">
        <f>HousingTbl[[#This Row],[Total with Housing Problems]]/HousingTbl[[#This Row],[Total renters]]</f>
        <v>0.46226415094339623</v>
      </c>
      <c r="L154">
        <v>13309</v>
      </c>
    </row>
    <row r="155" spans="1:12" x14ac:dyDescent="0.35">
      <c r="A155" t="s">
        <v>355</v>
      </c>
      <c r="B155" t="s">
        <v>192</v>
      </c>
      <c r="C155">
        <v>480</v>
      </c>
      <c r="D155">
        <v>315</v>
      </c>
      <c r="E155">
        <v>355</v>
      </c>
      <c r="F155">
        <f t="shared" si="2"/>
        <v>1150</v>
      </c>
      <c r="G155">
        <v>525</v>
      </c>
      <c r="H155">
        <v>425</v>
      </c>
      <c r="I155">
        <v>765</v>
      </c>
      <c r="J155">
        <f>SUM(HousingTbl[[#This Row],[Total: Less than or equal to 30% of HAMFI]:[Total: Greater than 50% but less than or equal to 80% of HAMFI]])</f>
        <v>1715</v>
      </c>
      <c r="K155">
        <f>HousingTbl[[#This Row],[Total with Housing Problems]]/HousingTbl[[#This Row],[Total renters]]</f>
        <v>0.67055393586005829</v>
      </c>
      <c r="L155">
        <v>13311</v>
      </c>
    </row>
    <row r="156" spans="1:12" x14ac:dyDescent="0.35">
      <c r="A156" t="s">
        <v>356</v>
      </c>
      <c r="B156" t="s">
        <v>193</v>
      </c>
      <c r="C156">
        <v>1465</v>
      </c>
      <c r="D156">
        <v>2060</v>
      </c>
      <c r="E156">
        <v>995</v>
      </c>
      <c r="F156">
        <f t="shared" si="2"/>
        <v>4520</v>
      </c>
      <c r="G156">
        <v>1865</v>
      </c>
      <c r="H156">
        <v>2615</v>
      </c>
      <c r="I156">
        <v>3050</v>
      </c>
      <c r="J156">
        <f>SUM(HousingTbl[[#This Row],[Total: Less than or equal to 30% of HAMFI]:[Total: Greater than 50% but less than or equal to 80% of HAMFI]])</f>
        <v>7530</v>
      </c>
      <c r="K156">
        <f>HousingTbl[[#This Row],[Total with Housing Problems]]/HousingTbl[[#This Row],[Total renters]]</f>
        <v>0.60026560424966802</v>
      </c>
      <c r="L156">
        <v>13313</v>
      </c>
    </row>
    <row r="157" spans="1:12" x14ac:dyDescent="0.35">
      <c r="A157" t="s">
        <v>357</v>
      </c>
      <c r="B157" t="s">
        <v>194</v>
      </c>
      <c r="C157">
        <v>130</v>
      </c>
      <c r="D157">
        <v>35</v>
      </c>
      <c r="E157">
        <v>40</v>
      </c>
      <c r="F157">
        <f t="shared" si="2"/>
        <v>205</v>
      </c>
      <c r="G157">
        <v>215</v>
      </c>
      <c r="H157">
        <v>105</v>
      </c>
      <c r="I157">
        <v>125</v>
      </c>
      <c r="J157">
        <f>SUM(HousingTbl[[#This Row],[Total: Less than or equal to 30% of HAMFI]:[Total: Greater than 50% but less than or equal to 80% of HAMFI]])</f>
        <v>445</v>
      </c>
      <c r="K157">
        <f>HousingTbl[[#This Row],[Total with Housing Problems]]/HousingTbl[[#This Row],[Total renters]]</f>
        <v>0.4606741573033708</v>
      </c>
      <c r="L157">
        <v>13315</v>
      </c>
    </row>
    <row r="158" spans="1:12" x14ac:dyDescent="0.35">
      <c r="A158" t="s">
        <v>358</v>
      </c>
      <c r="B158" t="s">
        <v>195</v>
      </c>
      <c r="C158">
        <v>210</v>
      </c>
      <c r="D158">
        <v>210</v>
      </c>
      <c r="E158">
        <v>95</v>
      </c>
      <c r="F158">
        <f t="shared" si="2"/>
        <v>515</v>
      </c>
      <c r="G158">
        <v>270</v>
      </c>
      <c r="H158">
        <v>315</v>
      </c>
      <c r="I158">
        <v>315</v>
      </c>
      <c r="J158">
        <f>SUM(HousingTbl[[#This Row],[Total: Less than or equal to 30% of HAMFI]:[Total: Greater than 50% but less than or equal to 80% of HAMFI]])</f>
        <v>900</v>
      </c>
      <c r="K158">
        <f>HousingTbl[[#This Row],[Total with Housing Problems]]/HousingTbl[[#This Row],[Total renters]]</f>
        <v>0.57222222222222219</v>
      </c>
      <c r="L158">
        <v>13317</v>
      </c>
    </row>
    <row r="159" spans="1:12" x14ac:dyDescent="0.35">
      <c r="A159" t="s">
        <v>359</v>
      </c>
      <c r="B159" t="s">
        <v>196</v>
      </c>
      <c r="C159">
        <v>140</v>
      </c>
      <c r="D159">
        <v>130</v>
      </c>
      <c r="E159">
        <v>60</v>
      </c>
      <c r="F159">
        <f t="shared" si="2"/>
        <v>330</v>
      </c>
      <c r="G159">
        <v>255</v>
      </c>
      <c r="H159">
        <v>170</v>
      </c>
      <c r="I159">
        <v>145</v>
      </c>
      <c r="J159">
        <f>SUM(HousingTbl[[#This Row],[Total: Less than or equal to 30% of HAMFI]:[Total: Greater than 50% but less than or equal to 80% of HAMFI]])</f>
        <v>570</v>
      </c>
      <c r="K159">
        <f>HousingTbl[[#This Row],[Total with Housing Problems]]/HousingTbl[[#This Row],[Total renters]]</f>
        <v>0.57894736842105265</v>
      </c>
      <c r="L159">
        <v>13319</v>
      </c>
    </row>
    <row r="160" spans="1:12" x14ac:dyDescent="0.35">
      <c r="A160" t="s">
        <v>360</v>
      </c>
      <c r="B160" t="s">
        <v>197</v>
      </c>
      <c r="C160">
        <v>520</v>
      </c>
      <c r="D160">
        <v>520</v>
      </c>
      <c r="E160">
        <v>140</v>
      </c>
      <c r="F160">
        <f t="shared" si="2"/>
        <v>1180</v>
      </c>
      <c r="G160">
        <v>590</v>
      </c>
      <c r="H160">
        <v>635</v>
      </c>
      <c r="I160">
        <v>405</v>
      </c>
      <c r="J160">
        <f>SUM(HousingTbl[[#This Row],[Total: Less than or equal to 30% of HAMFI]:[Total: Greater than 50% but less than or equal to 80% of HAMFI]])</f>
        <v>1630</v>
      </c>
      <c r="K160">
        <f>HousingTbl[[#This Row],[Total with Housing Problems]]/HousingTbl[[#This Row],[Total renters]]</f>
        <v>0.7239263803680982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7967-0FD3-4C96-BF62-227900E4EF54}">
  <dimension ref="A1:M160"/>
  <sheetViews>
    <sheetView workbookViewId="0"/>
  </sheetViews>
  <sheetFormatPr defaultRowHeight="14.5" x14ac:dyDescent="0.35"/>
  <cols>
    <col min="1" max="1" width="15.1796875" bestFit="1" customWidth="1"/>
    <col min="3" max="3" width="28.453125" bestFit="1" customWidth="1"/>
    <col min="4" max="4" width="10.1796875" style="7" customWidth="1"/>
    <col min="5" max="8" width="10.1796875" style="7" bestFit="1" customWidth="1"/>
    <col min="9" max="11" width="12" style="5" customWidth="1"/>
    <col min="12" max="12" width="11.1796875" customWidth="1"/>
    <col min="13" max="13" width="13.54296875" style="5" bestFit="1" customWidth="1"/>
  </cols>
  <sheetData>
    <row r="1" spans="1:13" s="1" customFormat="1" ht="43.5" x14ac:dyDescent="0.35">
      <c r="A1" s="1" t="s">
        <v>33</v>
      </c>
      <c r="B1" s="1" t="s">
        <v>198</v>
      </c>
      <c r="C1" s="1" t="s">
        <v>373</v>
      </c>
      <c r="D1" s="8" t="s">
        <v>552</v>
      </c>
      <c r="E1" s="8" t="s">
        <v>553</v>
      </c>
      <c r="F1" s="8" t="s">
        <v>554</v>
      </c>
      <c r="G1" s="8" t="s">
        <v>555</v>
      </c>
      <c r="H1" s="8" t="s">
        <v>556</v>
      </c>
      <c r="I1" s="6" t="s">
        <v>557</v>
      </c>
      <c r="J1" s="6" t="s">
        <v>558</v>
      </c>
      <c r="K1" s="6" t="s">
        <v>559</v>
      </c>
      <c r="L1" s="6" t="s">
        <v>560</v>
      </c>
      <c r="M1" s="1" t="s">
        <v>561</v>
      </c>
    </row>
    <row r="2" spans="1:13" x14ac:dyDescent="0.35">
      <c r="A2" t="s">
        <v>456</v>
      </c>
      <c r="B2">
        <v>13001</v>
      </c>
      <c r="C2" t="s">
        <v>39</v>
      </c>
      <c r="D2" s="7">
        <v>18202</v>
      </c>
      <c r="E2" s="7">
        <v>18454</v>
      </c>
      <c r="F2" s="7">
        <v>18440</v>
      </c>
      <c r="G2" s="7">
        <v>18428</v>
      </c>
      <c r="H2" s="7">
        <v>18509</v>
      </c>
      <c r="I2" s="5">
        <f>(PopTbl[[#This Row],[2019 Population]]-PopTbl[[#This Row],[2018 Population]])/PopTbl[[#This Row],[2018 Population]]</f>
        <v>-7.5864311260431339E-4</v>
      </c>
      <c r="J2" s="5">
        <f>(PopTbl[[#This Row],[2020 Population]]-PopTbl[[#This Row],[2019 Population]])/PopTbl[[#This Row],[2019 Population]]</f>
        <v>-6.5075921908893709E-4</v>
      </c>
      <c r="K2" s="5">
        <f>(PopTbl[[#This Row],[2021 Population]]-PopTbl[[#This Row],[2020 Population]])/PopTbl[[#This Row],[2020 Population]]</f>
        <v>4.3954851313219015E-3</v>
      </c>
      <c r="L2" s="5">
        <f>AVERAGE(PopTbl[[#This Row],[% YoY growth: 2018-2019]:[% YoY growth: 2020-2021]])</f>
        <v>9.9536093320955026E-4</v>
      </c>
      <c r="M2" s="5" t="str">
        <f>IF(PopTbl[[#This Row],[2021 Population]]&gt;PopTbl[[#This Row],[2011 Population]], "Yes", "No")</f>
        <v>Yes</v>
      </c>
    </row>
    <row r="3" spans="1:13" x14ac:dyDescent="0.35">
      <c r="A3" t="s">
        <v>380</v>
      </c>
      <c r="B3">
        <v>13003</v>
      </c>
      <c r="C3" t="s">
        <v>40</v>
      </c>
      <c r="D3" s="7">
        <v>8375</v>
      </c>
      <c r="E3" s="7">
        <v>8265</v>
      </c>
      <c r="F3" s="7">
        <v>8239</v>
      </c>
      <c r="G3" s="7">
        <v>8311</v>
      </c>
      <c r="H3" s="7">
        <v>8269</v>
      </c>
      <c r="I3" s="5">
        <f>(PopTbl[[#This Row],[2019 Population]]-PopTbl[[#This Row],[2018 Population]])/PopTbl[[#This Row],[2018 Population]]</f>
        <v>-3.1457955232909859E-3</v>
      </c>
      <c r="J3" s="5">
        <f>(PopTbl[[#This Row],[2020 Population]]-PopTbl[[#This Row],[2019 Population]])/PopTbl[[#This Row],[2019 Population]]</f>
        <v>8.738924626775094E-3</v>
      </c>
      <c r="K3" s="5">
        <f>(PopTbl[[#This Row],[2021 Population]]-PopTbl[[#This Row],[2020 Population]])/PopTbl[[#This Row],[2020 Population]]</f>
        <v>-5.0535434965708094E-3</v>
      </c>
      <c r="L3" s="5">
        <f>AVERAGE(PopTbl[[#This Row],[% YoY growth: 2018-2019]:[% YoY growth: 2020-2021]])</f>
        <v>1.7986186897109955E-4</v>
      </c>
      <c r="M3" s="5" t="str">
        <f>IF(PopTbl[[#This Row],[2021 Population]]&gt;PopTbl[[#This Row],[2011 Population]], "Yes", "No")</f>
        <v>No</v>
      </c>
    </row>
    <row r="4" spans="1:13" x14ac:dyDescent="0.35">
      <c r="A4" t="s">
        <v>507</v>
      </c>
      <c r="B4">
        <v>13005</v>
      </c>
      <c r="C4" t="s">
        <v>41</v>
      </c>
      <c r="D4" s="7">
        <v>11075</v>
      </c>
      <c r="E4" s="7">
        <v>11228</v>
      </c>
      <c r="F4" s="7">
        <v>11201</v>
      </c>
      <c r="G4" s="7">
        <v>11140</v>
      </c>
      <c r="H4" s="7">
        <v>11163</v>
      </c>
      <c r="I4" s="5">
        <f>(PopTbl[[#This Row],[2019 Population]]-PopTbl[[#This Row],[2018 Population]])/PopTbl[[#This Row],[2018 Population]]</f>
        <v>-2.4047025293908088E-3</v>
      </c>
      <c r="J4" s="5">
        <f>(PopTbl[[#This Row],[2020 Population]]-PopTbl[[#This Row],[2019 Population]])/PopTbl[[#This Row],[2019 Population]]</f>
        <v>-5.4459423265779839E-3</v>
      </c>
      <c r="K4" s="5">
        <f>(PopTbl[[#This Row],[2021 Population]]-PopTbl[[#This Row],[2020 Population]])/PopTbl[[#This Row],[2020 Population]]</f>
        <v>2.0646319569120287E-3</v>
      </c>
      <c r="L4" s="5">
        <f>AVERAGE(PopTbl[[#This Row],[% YoY growth: 2018-2019]:[% YoY growth: 2020-2021]])</f>
        <v>-1.9286709663522547E-3</v>
      </c>
      <c r="M4" s="5" t="str">
        <f>IF(PopTbl[[#This Row],[2021 Population]]&gt;PopTbl[[#This Row],[2011 Population]], "Yes", "No")</f>
        <v>Yes</v>
      </c>
    </row>
    <row r="5" spans="1:13" x14ac:dyDescent="0.35">
      <c r="A5" t="s">
        <v>508</v>
      </c>
      <c r="B5">
        <v>13007</v>
      </c>
      <c r="C5" t="s">
        <v>42</v>
      </c>
      <c r="D5" s="7">
        <v>3494</v>
      </c>
      <c r="E5" s="7">
        <v>3189</v>
      </c>
      <c r="F5" s="7">
        <v>3132</v>
      </c>
      <c r="G5" s="7">
        <v>3090</v>
      </c>
      <c r="H5" s="7">
        <v>2928</v>
      </c>
      <c r="I5" s="5">
        <f>(PopTbl[[#This Row],[2019 Population]]-PopTbl[[#This Row],[2018 Population]])/PopTbl[[#This Row],[2018 Population]]</f>
        <v>-1.7873941674506115E-2</v>
      </c>
      <c r="J5" s="5">
        <f>(PopTbl[[#This Row],[2020 Population]]-PopTbl[[#This Row],[2019 Population]])/PopTbl[[#This Row],[2019 Population]]</f>
        <v>-1.3409961685823755E-2</v>
      </c>
      <c r="K5" s="5">
        <f>(PopTbl[[#This Row],[2021 Population]]-PopTbl[[#This Row],[2020 Population]])/PopTbl[[#This Row],[2020 Population]]</f>
        <v>-5.2427184466019419E-2</v>
      </c>
      <c r="L5" s="5">
        <f>AVERAGE(PopTbl[[#This Row],[% YoY growth: 2018-2019]:[% YoY growth: 2020-2021]])</f>
        <v>-2.7903695942116429E-2</v>
      </c>
      <c r="M5" s="5" t="str">
        <f>IF(PopTbl[[#This Row],[2021 Population]]&gt;PopTbl[[#This Row],[2011 Population]], "Yes", "No")</f>
        <v>No</v>
      </c>
    </row>
    <row r="6" spans="1:13" x14ac:dyDescent="0.35">
      <c r="A6" t="s">
        <v>449</v>
      </c>
      <c r="B6">
        <v>13009</v>
      </c>
      <c r="C6" t="s">
        <v>43</v>
      </c>
      <c r="D6" s="7">
        <v>46345</v>
      </c>
      <c r="E6" s="7">
        <v>45286</v>
      </c>
      <c r="F6" s="7">
        <v>45111</v>
      </c>
      <c r="G6" s="7">
        <v>45072</v>
      </c>
      <c r="H6" s="7">
        <v>43876</v>
      </c>
      <c r="I6" s="5">
        <f>(PopTbl[[#This Row],[2019 Population]]-PopTbl[[#This Row],[2018 Population]])/PopTbl[[#This Row],[2018 Population]]</f>
        <v>-3.8643289316786645E-3</v>
      </c>
      <c r="J6" s="5">
        <f>(PopTbl[[#This Row],[2020 Population]]-PopTbl[[#This Row],[2019 Population]])/PopTbl[[#This Row],[2019 Population]]</f>
        <v>-8.645341490988894E-4</v>
      </c>
      <c r="K6" s="5">
        <f>(PopTbl[[#This Row],[2021 Population]]-PopTbl[[#This Row],[2020 Population]])/PopTbl[[#This Row],[2020 Population]]</f>
        <v>-2.6535321263755768E-2</v>
      </c>
      <c r="L6" s="5">
        <f>AVERAGE(PopTbl[[#This Row],[% YoY growth: 2018-2019]:[% YoY growth: 2020-2021]])</f>
        <v>-1.0421394781511106E-2</v>
      </c>
      <c r="M6" s="5" t="str">
        <f>IF(PopTbl[[#This Row],[2021 Population]]&gt;PopTbl[[#This Row],[2011 Population]], "Yes", "No")</f>
        <v>No</v>
      </c>
    </row>
    <row r="7" spans="1:13" x14ac:dyDescent="0.35">
      <c r="A7" t="s">
        <v>497</v>
      </c>
      <c r="B7">
        <v>13011</v>
      </c>
      <c r="C7" t="s">
        <v>44</v>
      </c>
      <c r="D7" s="7">
        <v>18074</v>
      </c>
      <c r="E7" s="7">
        <v>18510</v>
      </c>
      <c r="F7" s="7">
        <v>18708</v>
      </c>
      <c r="G7" s="7">
        <v>18900</v>
      </c>
      <c r="H7" s="7">
        <v>18061</v>
      </c>
      <c r="I7" s="5">
        <f>(PopTbl[[#This Row],[2019 Population]]-PopTbl[[#This Row],[2018 Population]])/PopTbl[[#This Row],[2018 Population]]</f>
        <v>1.0696920583468396E-2</v>
      </c>
      <c r="J7" s="5">
        <f>(PopTbl[[#This Row],[2020 Population]]-PopTbl[[#This Row],[2019 Population]])/PopTbl[[#This Row],[2019 Population]]</f>
        <v>1.0262989095574085E-2</v>
      </c>
      <c r="K7" s="5">
        <f>(PopTbl[[#This Row],[2021 Population]]-PopTbl[[#This Row],[2020 Population]])/PopTbl[[#This Row],[2020 Population]]</f>
        <v>-4.4391534391534392E-2</v>
      </c>
      <c r="L7" s="5">
        <f>AVERAGE(PopTbl[[#This Row],[% YoY growth: 2018-2019]:[% YoY growth: 2020-2021]])</f>
        <v>-7.8105415708306369E-3</v>
      </c>
      <c r="M7" s="5" t="str">
        <f>IF(PopTbl[[#This Row],[2021 Population]]&gt;PopTbl[[#This Row],[2011 Population]], "Yes", "No")</f>
        <v>No</v>
      </c>
    </row>
    <row r="8" spans="1:13" x14ac:dyDescent="0.35">
      <c r="A8" t="s">
        <v>461</v>
      </c>
      <c r="B8">
        <v>13013</v>
      </c>
      <c r="C8" t="s">
        <v>45</v>
      </c>
      <c r="D8" s="7">
        <v>68061</v>
      </c>
      <c r="E8" s="7">
        <v>76887</v>
      </c>
      <c r="F8" s="7">
        <v>78991</v>
      </c>
      <c r="G8" s="7">
        <v>81294</v>
      </c>
      <c r="H8" s="7">
        <v>82138</v>
      </c>
      <c r="I8" s="5">
        <f>(PopTbl[[#This Row],[2019 Population]]-PopTbl[[#This Row],[2018 Population]])/PopTbl[[#This Row],[2018 Population]]</f>
        <v>2.7364834107196274E-2</v>
      </c>
      <c r="J8" s="5">
        <f>(PopTbl[[#This Row],[2020 Population]]-PopTbl[[#This Row],[2019 Population]])/PopTbl[[#This Row],[2019 Population]]</f>
        <v>2.9155220214961197E-2</v>
      </c>
      <c r="K8" s="5">
        <f>(PopTbl[[#This Row],[2021 Population]]-PopTbl[[#This Row],[2020 Population]])/PopTbl[[#This Row],[2020 Population]]</f>
        <v>1.0382070017467463E-2</v>
      </c>
      <c r="L8" s="5">
        <f>AVERAGE(PopTbl[[#This Row],[% YoY growth: 2018-2019]:[% YoY growth: 2020-2021]])</f>
        <v>2.230070811320831E-2</v>
      </c>
      <c r="M8" s="5" t="str">
        <f>IF(PopTbl[[#This Row],[2021 Population]]&gt;PopTbl[[#This Row],[2011 Population]], "Yes", "No")</f>
        <v>Yes</v>
      </c>
    </row>
    <row r="9" spans="1:13" x14ac:dyDescent="0.35">
      <c r="A9" t="s">
        <v>482</v>
      </c>
      <c r="B9">
        <v>13015</v>
      </c>
      <c r="C9" t="s">
        <v>46</v>
      </c>
      <c r="D9" s="7">
        <v>98905</v>
      </c>
      <c r="E9" s="7">
        <v>103620</v>
      </c>
      <c r="F9" s="7">
        <v>104919</v>
      </c>
      <c r="G9" s="7">
        <v>106456</v>
      </c>
      <c r="H9" s="7">
        <v>107868</v>
      </c>
      <c r="I9" s="5">
        <f>(PopTbl[[#This Row],[2019 Population]]-PopTbl[[#This Row],[2018 Population]])/PopTbl[[#This Row],[2018 Population]]</f>
        <v>1.2536189924724956E-2</v>
      </c>
      <c r="J9" s="5">
        <f>(PopTbl[[#This Row],[2020 Population]]-PopTbl[[#This Row],[2019 Population]])/PopTbl[[#This Row],[2019 Population]]</f>
        <v>1.4649396200878774E-2</v>
      </c>
      <c r="K9" s="5">
        <f>(PopTbl[[#This Row],[2021 Population]]-PopTbl[[#This Row],[2020 Population]])/PopTbl[[#This Row],[2020 Population]]</f>
        <v>1.3263695799203426E-2</v>
      </c>
      <c r="L9" s="5">
        <f>AVERAGE(PopTbl[[#This Row],[% YoY growth: 2018-2019]:[% YoY growth: 2020-2021]])</f>
        <v>1.3483093974935719E-2</v>
      </c>
      <c r="M9" s="5" t="str">
        <f>IF(PopTbl[[#This Row],[2021 Population]]&gt;PopTbl[[#This Row],[2011 Population]], "Yes", "No")</f>
        <v>Yes</v>
      </c>
    </row>
    <row r="10" spans="1:13" x14ac:dyDescent="0.35">
      <c r="A10" t="s">
        <v>491</v>
      </c>
      <c r="B10">
        <v>13017</v>
      </c>
      <c r="C10" t="s">
        <v>47</v>
      </c>
      <c r="D10" s="7">
        <v>17658</v>
      </c>
      <c r="E10" s="7">
        <v>17154</v>
      </c>
      <c r="F10" s="7">
        <v>17033</v>
      </c>
      <c r="G10" s="7">
        <v>16889</v>
      </c>
      <c r="H10" s="7">
        <v>17237</v>
      </c>
      <c r="I10" s="5">
        <f>(PopTbl[[#This Row],[2019 Population]]-PopTbl[[#This Row],[2018 Population]])/PopTbl[[#This Row],[2018 Population]]</f>
        <v>-7.0537483968753645E-3</v>
      </c>
      <c r="J10" s="5">
        <f>(PopTbl[[#This Row],[2020 Population]]-PopTbl[[#This Row],[2019 Population]])/PopTbl[[#This Row],[2019 Population]]</f>
        <v>-8.4541771854635128E-3</v>
      </c>
      <c r="K10" s="5">
        <f>(PopTbl[[#This Row],[2021 Population]]-PopTbl[[#This Row],[2020 Population]])/PopTbl[[#This Row],[2020 Population]]</f>
        <v>2.060512759784475E-2</v>
      </c>
      <c r="L10" s="5">
        <f>AVERAGE(PopTbl[[#This Row],[% YoY growth: 2018-2019]:[% YoY growth: 2020-2021]])</f>
        <v>1.6990673385019577E-3</v>
      </c>
      <c r="M10" s="5" t="str">
        <f>IF(PopTbl[[#This Row],[2021 Population]]&gt;PopTbl[[#This Row],[2011 Population]], "Yes", "No")</f>
        <v>No</v>
      </c>
    </row>
    <row r="11" spans="1:13" x14ac:dyDescent="0.35">
      <c r="A11" t="s">
        <v>503</v>
      </c>
      <c r="B11">
        <v>13019</v>
      </c>
      <c r="C11" t="s">
        <v>48</v>
      </c>
      <c r="D11" s="7">
        <v>18977</v>
      </c>
      <c r="E11" s="7">
        <v>19025</v>
      </c>
      <c r="F11" s="7">
        <v>19152</v>
      </c>
      <c r="G11" s="7">
        <v>19206</v>
      </c>
      <c r="H11" s="7">
        <v>18195</v>
      </c>
      <c r="I11" s="5">
        <f>(PopTbl[[#This Row],[2019 Population]]-PopTbl[[#This Row],[2018 Population]])/PopTbl[[#This Row],[2018 Population]]</f>
        <v>6.6754270696452039E-3</v>
      </c>
      <c r="J11" s="5">
        <f>(PopTbl[[#This Row],[2020 Population]]-PopTbl[[#This Row],[2019 Population]])/PopTbl[[#This Row],[2019 Population]]</f>
        <v>2.819548872180451E-3</v>
      </c>
      <c r="K11" s="5">
        <f>(PopTbl[[#This Row],[2021 Population]]-PopTbl[[#This Row],[2020 Population]])/PopTbl[[#This Row],[2020 Population]]</f>
        <v>-5.2639800062480473E-2</v>
      </c>
      <c r="L11" s="5">
        <f>AVERAGE(PopTbl[[#This Row],[% YoY growth: 2018-2019]:[% YoY growth: 2020-2021]])</f>
        <v>-1.4381608040218272E-2</v>
      </c>
      <c r="M11" s="5" t="str">
        <f>IF(PopTbl[[#This Row],[2021 Population]]&gt;PopTbl[[#This Row],[2011 Population]], "Yes", "No")</f>
        <v>No</v>
      </c>
    </row>
    <row r="12" spans="1:13" x14ac:dyDescent="0.35">
      <c r="A12" t="s">
        <v>429</v>
      </c>
      <c r="B12">
        <v>13021</v>
      </c>
      <c r="C12" t="s">
        <v>49</v>
      </c>
      <c r="D12" s="7">
        <v>155186</v>
      </c>
      <c r="E12" s="7">
        <v>153490</v>
      </c>
      <c r="F12" s="7">
        <v>153200</v>
      </c>
      <c r="G12" s="7">
        <v>153026</v>
      </c>
      <c r="H12" s="7">
        <v>156711</v>
      </c>
      <c r="I12" s="5">
        <f>(PopTbl[[#This Row],[2019 Population]]-PopTbl[[#This Row],[2018 Population]])/PopTbl[[#This Row],[2018 Population]]</f>
        <v>-1.8893739005798424E-3</v>
      </c>
      <c r="J12" s="5">
        <f>(PopTbl[[#This Row],[2020 Population]]-PopTbl[[#This Row],[2019 Population]])/PopTbl[[#This Row],[2019 Population]]</f>
        <v>-1.1357702349869452E-3</v>
      </c>
      <c r="K12" s="5">
        <f>(PopTbl[[#This Row],[2021 Population]]-PopTbl[[#This Row],[2020 Population]])/PopTbl[[#This Row],[2020 Population]]</f>
        <v>2.4080875145400128E-2</v>
      </c>
      <c r="L12" s="5">
        <f>AVERAGE(PopTbl[[#This Row],[% YoY growth: 2018-2019]:[% YoY growth: 2020-2021]])</f>
        <v>7.0185770032777798E-3</v>
      </c>
      <c r="M12" s="5" t="str">
        <f>IF(PopTbl[[#This Row],[2021 Population]]&gt;PopTbl[[#This Row],[2011 Population]], "Yes", "No")</f>
        <v>Yes</v>
      </c>
    </row>
    <row r="13" spans="1:13" x14ac:dyDescent="0.35">
      <c r="A13" t="s">
        <v>412</v>
      </c>
      <c r="B13">
        <v>13023</v>
      </c>
      <c r="C13" t="s">
        <v>50</v>
      </c>
      <c r="D13" s="7">
        <v>13095</v>
      </c>
      <c r="E13" s="7">
        <v>12775</v>
      </c>
      <c r="F13" s="7">
        <v>12807</v>
      </c>
      <c r="G13" s="7">
        <v>12870</v>
      </c>
      <c r="H13" s="7">
        <v>12562</v>
      </c>
      <c r="I13" s="5">
        <f>(PopTbl[[#This Row],[2019 Population]]-PopTbl[[#This Row],[2018 Population]])/PopTbl[[#This Row],[2018 Population]]</f>
        <v>2.5048923679060666E-3</v>
      </c>
      <c r="J13" s="5">
        <f>(PopTbl[[#This Row],[2020 Population]]-PopTbl[[#This Row],[2019 Population]])/PopTbl[[#This Row],[2019 Population]]</f>
        <v>4.9191848208011242E-3</v>
      </c>
      <c r="K13" s="5">
        <f>(PopTbl[[#This Row],[2021 Population]]-PopTbl[[#This Row],[2020 Population]])/PopTbl[[#This Row],[2020 Population]]</f>
        <v>-2.3931623931623933E-2</v>
      </c>
      <c r="L13" s="5">
        <f>AVERAGE(PopTbl[[#This Row],[% YoY growth: 2018-2019]:[% YoY growth: 2020-2021]])</f>
        <v>-5.5025155809722481E-3</v>
      </c>
      <c r="M13" s="5" t="str">
        <f>IF(PopTbl[[#This Row],[2021 Population]]&gt;PopTbl[[#This Row],[2011 Population]], "Yes", "No")</f>
        <v>No</v>
      </c>
    </row>
    <row r="14" spans="1:13" x14ac:dyDescent="0.35">
      <c r="A14" t="s">
        <v>436</v>
      </c>
      <c r="B14">
        <v>13025</v>
      </c>
      <c r="C14" t="s">
        <v>51</v>
      </c>
      <c r="D14" s="7">
        <v>17937</v>
      </c>
      <c r="E14" s="7">
        <v>18561</v>
      </c>
      <c r="F14" s="7">
        <v>18756</v>
      </c>
      <c r="G14" s="7">
        <v>18924</v>
      </c>
      <c r="H14" s="7">
        <v>18072</v>
      </c>
      <c r="I14" s="5">
        <f>(PopTbl[[#This Row],[2019 Population]]-PopTbl[[#This Row],[2018 Population]])/PopTbl[[#This Row],[2018 Population]]</f>
        <v>1.0505899466623565E-2</v>
      </c>
      <c r="J14" s="5">
        <f>(PopTbl[[#This Row],[2020 Population]]-PopTbl[[#This Row],[2019 Population]])/PopTbl[[#This Row],[2019 Population]]</f>
        <v>8.9571337172104932E-3</v>
      </c>
      <c r="K14" s="5">
        <f>(PopTbl[[#This Row],[2021 Population]]-PopTbl[[#This Row],[2020 Population]])/PopTbl[[#This Row],[2020 Population]]</f>
        <v>-4.5022194039315157E-2</v>
      </c>
      <c r="L14" s="5">
        <f>AVERAGE(PopTbl[[#This Row],[% YoY growth: 2018-2019]:[% YoY growth: 2020-2021]])</f>
        <v>-8.5197202851603673E-3</v>
      </c>
      <c r="M14" s="5" t="str">
        <f>IF(PopTbl[[#This Row],[2021 Population]]&gt;PopTbl[[#This Row],[2011 Population]], "Yes", "No")</f>
        <v>Yes</v>
      </c>
    </row>
    <row r="15" spans="1:13" x14ac:dyDescent="0.35">
      <c r="A15" t="s">
        <v>438</v>
      </c>
      <c r="B15">
        <v>13027</v>
      </c>
      <c r="C15" t="s">
        <v>52</v>
      </c>
      <c r="D15" s="7">
        <v>16256</v>
      </c>
      <c r="E15" s="7">
        <v>15622</v>
      </c>
      <c r="F15" s="7">
        <v>15590</v>
      </c>
      <c r="G15" s="7">
        <v>15548</v>
      </c>
      <c r="H15" s="7">
        <v>16254</v>
      </c>
      <c r="I15" s="5">
        <f>(PopTbl[[#This Row],[2019 Population]]-PopTbl[[#This Row],[2018 Population]])/PopTbl[[#This Row],[2018 Population]]</f>
        <v>-2.0483932915119703E-3</v>
      </c>
      <c r="J15" s="5">
        <f>(PopTbl[[#This Row],[2020 Population]]-PopTbl[[#This Row],[2019 Population]])/PopTbl[[#This Row],[2019 Population]]</f>
        <v>-2.6940346375881976E-3</v>
      </c>
      <c r="K15" s="5">
        <f>(PopTbl[[#This Row],[2021 Population]]-PopTbl[[#This Row],[2020 Population]])/PopTbl[[#This Row],[2020 Population]]</f>
        <v>4.5407769488037049E-2</v>
      </c>
      <c r="L15" s="5">
        <f>AVERAGE(PopTbl[[#This Row],[% YoY growth: 2018-2019]:[% YoY growth: 2020-2021]])</f>
        <v>1.3555113852978961E-2</v>
      </c>
      <c r="M15" s="5" t="str">
        <f>IF(PopTbl[[#This Row],[2021 Population]]&gt;PopTbl[[#This Row],[2011 Population]], "Yes", "No")</f>
        <v>No</v>
      </c>
    </row>
    <row r="16" spans="1:13" x14ac:dyDescent="0.35">
      <c r="A16" t="s">
        <v>509</v>
      </c>
      <c r="B16">
        <v>13029</v>
      </c>
      <c r="C16" t="s">
        <v>53</v>
      </c>
      <c r="D16" s="7">
        <v>29847</v>
      </c>
      <c r="E16" s="7">
        <v>35885</v>
      </c>
      <c r="F16" s="7">
        <v>37063</v>
      </c>
      <c r="G16" s="7">
        <v>38321</v>
      </c>
      <c r="H16" s="7">
        <v>43278</v>
      </c>
      <c r="I16" s="5">
        <f>(PopTbl[[#This Row],[2019 Population]]-PopTbl[[#This Row],[2018 Population]])/PopTbl[[#This Row],[2018 Population]]</f>
        <v>3.2827086526403787E-2</v>
      </c>
      <c r="J16" s="5">
        <f>(PopTbl[[#This Row],[2020 Population]]-PopTbl[[#This Row],[2019 Population]])/PopTbl[[#This Row],[2019 Population]]</f>
        <v>3.3942206513234222E-2</v>
      </c>
      <c r="K16" s="5">
        <f>(PopTbl[[#This Row],[2021 Population]]-PopTbl[[#This Row],[2020 Population]])/PopTbl[[#This Row],[2020 Population]]</f>
        <v>0.12935466193470943</v>
      </c>
      <c r="L16" s="5">
        <f>AVERAGE(PopTbl[[#This Row],[% YoY growth: 2018-2019]:[% YoY growth: 2020-2021]])</f>
        <v>6.5374651658115804E-2</v>
      </c>
      <c r="M16" s="5" t="str">
        <f>IF(PopTbl[[#This Row],[2021 Population]]&gt;PopTbl[[#This Row],[2011 Population]], "Yes", "No")</f>
        <v>Yes</v>
      </c>
    </row>
    <row r="17" spans="1:13" x14ac:dyDescent="0.35">
      <c r="A17" t="s">
        <v>470</v>
      </c>
      <c r="B17">
        <v>13031</v>
      </c>
      <c r="C17" t="s">
        <v>54</v>
      </c>
      <c r="D17" s="7">
        <v>69008</v>
      </c>
      <c r="E17" s="7">
        <v>74782</v>
      </c>
      <c r="F17" s="7">
        <v>76120</v>
      </c>
      <c r="G17" s="7">
        <v>77719</v>
      </c>
      <c r="H17" s="7">
        <v>79635</v>
      </c>
      <c r="I17" s="5">
        <f>(PopTbl[[#This Row],[2019 Population]]-PopTbl[[#This Row],[2018 Population]])/PopTbl[[#This Row],[2018 Population]]</f>
        <v>1.789200609772405E-2</v>
      </c>
      <c r="J17" s="5">
        <f>(PopTbl[[#This Row],[2020 Population]]-PopTbl[[#This Row],[2019 Population]])/PopTbl[[#This Row],[2019 Population]]</f>
        <v>2.1006305832895429E-2</v>
      </c>
      <c r="K17" s="5">
        <f>(PopTbl[[#This Row],[2021 Population]]-PopTbl[[#This Row],[2020 Population]])/PopTbl[[#This Row],[2020 Population]]</f>
        <v>2.4652916275299475E-2</v>
      </c>
      <c r="L17" s="5">
        <f>AVERAGE(PopTbl[[#This Row],[% YoY growth: 2018-2019]:[% YoY growth: 2020-2021]])</f>
        <v>2.1183742735306318E-2</v>
      </c>
      <c r="M17" s="5" t="str">
        <f>IF(PopTbl[[#This Row],[2021 Population]]&gt;PopTbl[[#This Row],[2011 Population]], "Yes", "No")</f>
        <v>Yes</v>
      </c>
    </row>
    <row r="18" spans="1:13" x14ac:dyDescent="0.35">
      <c r="A18" t="s">
        <v>402</v>
      </c>
      <c r="B18">
        <v>13033</v>
      </c>
      <c r="C18" t="s">
        <v>55</v>
      </c>
      <c r="D18" s="7">
        <v>23211</v>
      </c>
      <c r="E18" s="7">
        <v>22550</v>
      </c>
      <c r="F18" s="7">
        <v>22520</v>
      </c>
      <c r="G18" s="7">
        <v>22567</v>
      </c>
      <c r="H18" s="7">
        <v>24231</v>
      </c>
      <c r="I18" s="5">
        <f>(PopTbl[[#This Row],[2019 Population]]-PopTbl[[#This Row],[2018 Population]])/PopTbl[[#This Row],[2018 Population]]</f>
        <v>-1.3303769401330377E-3</v>
      </c>
      <c r="J18" s="5">
        <f>(PopTbl[[#This Row],[2020 Population]]-PopTbl[[#This Row],[2019 Population]])/PopTbl[[#This Row],[2019 Population]]</f>
        <v>2.0870337477797512E-3</v>
      </c>
      <c r="K18" s="5">
        <f>(PopTbl[[#This Row],[2021 Population]]-PopTbl[[#This Row],[2020 Population]])/PopTbl[[#This Row],[2020 Population]]</f>
        <v>7.3735986174502596E-2</v>
      </c>
      <c r="L18" s="5">
        <f>AVERAGE(PopTbl[[#This Row],[% YoY growth: 2018-2019]:[% YoY growth: 2020-2021]])</f>
        <v>2.4830880994049769E-2</v>
      </c>
      <c r="M18" s="5" t="str">
        <f>IF(PopTbl[[#This Row],[2021 Population]]&gt;PopTbl[[#This Row],[2011 Population]], "Yes", "No")</f>
        <v>Yes</v>
      </c>
    </row>
    <row r="19" spans="1:13" x14ac:dyDescent="0.35">
      <c r="A19" t="s">
        <v>510</v>
      </c>
      <c r="B19">
        <v>13035</v>
      </c>
      <c r="C19" t="s">
        <v>56</v>
      </c>
      <c r="D19" s="7">
        <v>23568</v>
      </c>
      <c r="E19" s="7">
        <v>23750</v>
      </c>
      <c r="F19" s="7">
        <v>24090</v>
      </c>
      <c r="G19" s="7">
        <v>24463</v>
      </c>
      <c r="H19" s="7">
        <v>24950</v>
      </c>
      <c r="I19" s="5">
        <f>(PopTbl[[#This Row],[2019 Population]]-PopTbl[[#This Row],[2018 Population]])/PopTbl[[#This Row],[2018 Population]]</f>
        <v>1.4315789473684211E-2</v>
      </c>
      <c r="J19" s="5">
        <f>(PopTbl[[#This Row],[2020 Population]]-PopTbl[[#This Row],[2019 Population]])/PopTbl[[#This Row],[2019 Population]]</f>
        <v>1.5483603154836031E-2</v>
      </c>
      <c r="K19" s="5">
        <f>(PopTbl[[#This Row],[2021 Population]]-PopTbl[[#This Row],[2020 Population]])/PopTbl[[#This Row],[2020 Population]]</f>
        <v>1.9907615582716757E-2</v>
      </c>
      <c r="L19" s="5">
        <f>AVERAGE(PopTbl[[#This Row],[% YoY growth: 2018-2019]:[% YoY growth: 2020-2021]])</f>
        <v>1.6569002737078998E-2</v>
      </c>
      <c r="M19" s="5" t="str">
        <f>IF(PopTbl[[#This Row],[2021 Population]]&gt;PopTbl[[#This Row],[2011 Population]], "Yes", "No")</f>
        <v>Yes</v>
      </c>
    </row>
    <row r="20" spans="1:13" x14ac:dyDescent="0.35">
      <c r="A20" t="s">
        <v>391</v>
      </c>
      <c r="B20">
        <v>13037</v>
      </c>
      <c r="C20" t="s">
        <v>57</v>
      </c>
      <c r="D20" s="7">
        <v>6568</v>
      </c>
      <c r="E20" s="7">
        <v>6428</v>
      </c>
      <c r="F20" s="7">
        <v>6365</v>
      </c>
      <c r="G20" s="7">
        <v>6301</v>
      </c>
      <c r="H20" s="7">
        <v>5668</v>
      </c>
      <c r="I20" s="5">
        <f>(PopTbl[[#This Row],[2019 Population]]-PopTbl[[#This Row],[2018 Population]])/PopTbl[[#This Row],[2018 Population]]</f>
        <v>-9.8008711885500931E-3</v>
      </c>
      <c r="J20" s="5">
        <f>(PopTbl[[#This Row],[2020 Population]]-PopTbl[[#This Row],[2019 Population]])/PopTbl[[#This Row],[2019 Population]]</f>
        <v>-1.0054988216810683E-2</v>
      </c>
      <c r="K20" s="5">
        <f>(PopTbl[[#This Row],[2021 Population]]-PopTbl[[#This Row],[2020 Population]])/PopTbl[[#This Row],[2020 Population]]</f>
        <v>-0.10046024440564989</v>
      </c>
      <c r="L20" s="5">
        <f>AVERAGE(PopTbl[[#This Row],[% YoY growth: 2018-2019]:[% YoY growth: 2020-2021]])</f>
        <v>-4.0105367937003554E-2</v>
      </c>
      <c r="M20" s="5" t="str">
        <f>IF(PopTbl[[#This Row],[2021 Population]]&gt;PopTbl[[#This Row],[2011 Population]], "Yes", "No")</f>
        <v>No</v>
      </c>
    </row>
    <row r="21" spans="1:13" x14ac:dyDescent="0.35">
      <c r="A21" t="s">
        <v>400</v>
      </c>
      <c r="B21">
        <v>13039</v>
      </c>
      <c r="C21" t="s">
        <v>58</v>
      </c>
      <c r="D21" s="7">
        <v>49957</v>
      </c>
      <c r="E21" s="7">
        <v>52714</v>
      </c>
      <c r="F21" s="7">
        <v>53231</v>
      </c>
      <c r="G21" s="7">
        <v>53960</v>
      </c>
      <c r="H21" s="7">
        <v>54256</v>
      </c>
      <c r="I21" s="5">
        <f>(PopTbl[[#This Row],[2019 Population]]-PopTbl[[#This Row],[2018 Population]])/PopTbl[[#This Row],[2018 Population]]</f>
        <v>9.8076412338278258E-3</v>
      </c>
      <c r="J21" s="5">
        <f>(PopTbl[[#This Row],[2020 Population]]-PopTbl[[#This Row],[2019 Population]])/PopTbl[[#This Row],[2019 Population]]</f>
        <v>1.3695027333696531E-2</v>
      </c>
      <c r="K21" s="5">
        <f>(PopTbl[[#This Row],[2021 Population]]-PopTbl[[#This Row],[2020 Population]])/PopTbl[[#This Row],[2020 Population]]</f>
        <v>5.485544848035582E-3</v>
      </c>
      <c r="L21" s="5">
        <f>AVERAGE(PopTbl[[#This Row],[% YoY growth: 2018-2019]:[% YoY growth: 2020-2021]])</f>
        <v>9.6627378051866459E-3</v>
      </c>
      <c r="M21" s="5" t="str">
        <f>IF(PopTbl[[#This Row],[2021 Population]]&gt;PopTbl[[#This Row],[2011 Population]], "Yes", "No")</f>
        <v>Yes</v>
      </c>
    </row>
    <row r="22" spans="1:13" x14ac:dyDescent="0.35">
      <c r="A22" t="s">
        <v>511</v>
      </c>
      <c r="B22">
        <v>13043</v>
      </c>
      <c r="C22" t="s">
        <v>59</v>
      </c>
      <c r="D22" s="7">
        <v>10891</v>
      </c>
      <c r="E22" s="7">
        <v>10827</v>
      </c>
      <c r="F22" s="7">
        <v>10812</v>
      </c>
      <c r="G22" s="7">
        <v>10834</v>
      </c>
      <c r="H22" s="7">
        <v>10885</v>
      </c>
      <c r="I22" s="5">
        <f>(PopTbl[[#This Row],[2019 Population]]-PopTbl[[#This Row],[2018 Population]])/PopTbl[[#This Row],[2018 Population]]</f>
        <v>-1.3854253255749516E-3</v>
      </c>
      <c r="J22" s="5">
        <f>(PopTbl[[#This Row],[2020 Population]]-PopTbl[[#This Row],[2019 Population]])/PopTbl[[#This Row],[2019 Population]]</f>
        <v>2.0347761746207916E-3</v>
      </c>
      <c r="K22" s="5">
        <f>(PopTbl[[#This Row],[2021 Population]]-PopTbl[[#This Row],[2020 Population]])/PopTbl[[#This Row],[2020 Population]]</f>
        <v>4.7074026213771462E-3</v>
      </c>
      <c r="L22" s="5">
        <f>AVERAGE(PopTbl[[#This Row],[% YoY growth: 2018-2019]:[% YoY growth: 2020-2021]])</f>
        <v>1.7855844901409953E-3</v>
      </c>
      <c r="M22" s="5" t="str">
        <f>IF(PopTbl[[#This Row],[2021 Population]]&gt;PopTbl[[#This Row],[2011 Population]], "Yes", "No")</f>
        <v>No</v>
      </c>
    </row>
    <row r="23" spans="1:13" x14ac:dyDescent="0.35">
      <c r="A23" t="s">
        <v>401</v>
      </c>
      <c r="B23">
        <v>13045</v>
      </c>
      <c r="C23" t="s">
        <v>60</v>
      </c>
      <c r="D23" s="7">
        <v>110292</v>
      </c>
      <c r="E23" s="7">
        <v>116022</v>
      </c>
      <c r="F23" s="7">
        <v>117183</v>
      </c>
      <c r="G23" s="7">
        <v>118692</v>
      </c>
      <c r="H23" s="7">
        <v>118402</v>
      </c>
      <c r="I23" s="5">
        <f>(PopTbl[[#This Row],[2019 Population]]-PopTbl[[#This Row],[2018 Population]])/PopTbl[[#This Row],[2018 Population]]</f>
        <v>1.0006722862905311E-2</v>
      </c>
      <c r="J23" s="5">
        <f>(PopTbl[[#This Row],[2020 Population]]-PopTbl[[#This Row],[2019 Population]])/PopTbl[[#This Row],[2019 Population]]</f>
        <v>1.2877294488108343E-2</v>
      </c>
      <c r="K23" s="5">
        <f>(PopTbl[[#This Row],[2021 Population]]-PopTbl[[#This Row],[2020 Population]])/PopTbl[[#This Row],[2020 Population]]</f>
        <v>-2.4432986216425708E-3</v>
      </c>
      <c r="L23" s="5">
        <f>AVERAGE(PopTbl[[#This Row],[% YoY growth: 2018-2019]:[% YoY growth: 2020-2021]])</f>
        <v>6.8135729097903615E-3</v>
      </c>
      <c r="M23" s="5" t="str">
        <f>IF(PopTbl[[#This Row],[2021 Population]]&gt;PopTbl[[#This Row],[2011 Population]], "Yes", "No")</f>
        <v>Yes</v>
      </c>
    </row>
    <row r="24" spans="1:13" x14ac:dyDescent="0.35">
      <c r="A24" t="s">
        <v>475</v>
      </c>
      <c r="B24">
        <v>13047</v>
      </c>
      <c r="C24" t="s">
        <v>61</v>
      </c>
      <c r="D24" s="7">
        <v>63643</v>
      </c>
      <c r="E24" s="7">
        <v>66299</v>
      </c>
      <c r="F24" s="7">
        <v>66700</v>
      </c>
      <c r="G24" s="7">
        <v>67181</v>
      </c>
      <c r="H24" s="7">
        <v>67579</v>
      </c>
      <c r="I24" s="5">
        <f>(PopTbl[[#This Row],[2019 Population]]-PopTbl[[#This Row],[2018 Population]])/PopTbl[[#This Row],[2018 Population]]</f>
        <v>6.0483566871295195E-3</v>
      </c>
      <c r="J24" s="5">
        <f>(PopTbl[[#This Row],[2020 Population]]-PopTbl[[#This Row],[2019 Population]])/PopTbl[[#This Row],[2019 Population]]</f>
        <v>7.2113943028485755E-3</v>
      </c>
      <c r="K24" s="5">
        <f>(PopTbl[[#This Row],[2021 Population]]-PopTbl[[#This Row],[2020 Population]])/PopTbl[[#This Row],[2020 Population]]</f>
        <v>5.9242940712403809E-3</v>
      </c>
      <c r="L24" s="5">
        <f>AVERAGE(PopTbl[[#This Row],[% YoY growth: 2018-2019]:[% YoY growth: 2020-2021]])</f>
        <v>6.394681687072825E-3</v>
      </c>
      <c r="M24" s="5" t="str">
        <f>IF(PopTbl[[#This Row],[2021 Population]]&gt;PopTbl[[#This Row],[2011 Population]], "Yes", "No")</f>
        <v>Yes</v>
      </c>
    </row>
    <row r="25" spans="1:13" x14ac:dyDescent="0.35">
      <c r="A25" t="s">
        <v>512</v>
      </c>
      <c r="B25">
        <v>13049</v>
      </c>
      <c r="C25" t="s">
        <v>62</v>
      </c>
      <c r="D25" s="7">
        <v>12714</v>
      </c>
      <c r="E25" s="7">
        <v>12983</v>
      </c>
      <c r="F25" s="7">
        <v>13040</v>
      </c>
      <c r="G25" s="7">
        <v>13032</v>
      </c>
      <c r="H25" s="7">
        <v>12416</v>
      </c>
      <c r="I25" s="5">
        <f>(PopTbl[[#This Row],[2019 Population]]-PopTbl[[#This Row],[2018 Population]])/PopTbl[[#This Row],[2018 Population]]</f>
        <v>4.3903566201956403E-3</v>
      </c>
      <c r="J25" s="5">
        <f>(PopTbl[[#This Row],[2020 Population]]-PopTbl[[#This Row],[2019 Population]])/PopTbl[[#This Row],[2019 Population]]</f>
        <v>-6.1349693251533746E-4</v>
      </c>
      <c r="K25" s="5">
        <f>(PopTbl[[#This Row],[2021 Population]]-PopTbl[[#This Row],[2020 Population]])/PopTbl[[#This Row],[2020 Population]]</f>
        <v>-4.7268262737875995E-2</v>
      </c>
      <c r="L25" s="5">
        <f>AVERAGE(PopTbl[[#This Row],[% YoY growth: 2018-2019]:[% YoY growth: 2020-2021]])</f>
        <v>-1.449713435006523E-2</v>
      </c>
      <c r="M25" s="5" t="str">
        <f>IF(PopTbl[[#This Row],[2021 Population]]&gt;PopTbl[[#This Row],[2011 Population]], "Yes", "No")</f>
        <v>No</v>
      </c>
    </row>
    <row r="26" spans="1:13" x14ac:dyDescent="0.35">
      <c r="A26" t="s">
        <v>451</v>
      </c>
      <c r="B26">
        <v>13051</v>
      </c>
      <c r="C26" t="s">
        <v>63</v>
      </c>
      <c r="D26" s="7">
        <v>261322</v>
      </c>
      <c r="E26" s="7">
        <v>287049</v>
      </c>
      <c r="F26" s="7">
        <v>288496</v>
      </c>
      <c r="G26" s="7">
        <v>289649</v>
      </c>
      <c r="H26" s="7">
        <v>294815</v>
      </c>
      <c r="I26" s="5">
        <f>(PopTbl[[#This Row],[2019 Population]]-PopTbl[[#This Row],[2018 Population]])/PopTbl[[#This Row],[2018 Population]]</f>
        <v>5.0409511964856178E-3</v>
      </c>
      <c r="J26" s="5">
        <f>(PopTbl[[#This Row],[2020 Population]]-PopTbl[[#This Row],[2019 Population]])/PopTbl[[#This Row],[2019 Population]]</f>
        <v>3.9965892074760138E-3</v>
      </c>
      <c r="K26" s="5">
        <f>(PopTbl[[#This Row],[2021 Population]]-PopTbl[[#This Row],[2020 Population]])/PopTbl[[#This Row],[2020 Population]]</f>
        <v>1.7835380063456113E-2</v>
      </c>
      <c r="L26" s="5">
        <f>AVERAGE(PopTbl[[#This Row],[% YoY growth: 2018-2019]:[% YoY growth: 2020-2021]])</f>
        <v>8.9576401558059144E-3</v>
      </c>
      <c r="M26" s="5" t="str">
        <f>IF(PopTbl[[#This Row],[2021 Population]]&gt;PopTbl[[#This Row],[2011 Population]], "Yes", "No")</f>
        <v>Yes</v>
      </c>
    </row>
    <row r="27" spans="1:13" x14ac:dyDescent="0.35">
      <c r="A27" t="s">
        <v>467</v>
      </c>
      <c r="B27">
        <v>13053</v>
      </c>
      <c r="C27" t="s">
        <v>64</v>
      </c>
      <c r="D27" s="7">
        <v>11686</v>
      </c>
      <c r="E27" s="7">
        <v>10767</v>
      </c>
      <c r="F27" s="7">
        <v>10560</v>
      </c>
      <c r="G27" s="7">
        <v>10470</v>
      </c>
      <c r="H27" s="7">
        <v>9533</v>
      </c>
      <c r="I27" s="5">
        <f>(PopTbl[[#This Row],[2019 Population]]-PopTbl[[#This Row],[2018 Population]])/PopTbl[[#This Row],[2018 Population]]</f>
        <v>-1.9225410977988296E-2</v>
      </c>
      <c r="J27" s="5">
        <f>(PopTbl[[#This Row],[2020 Population]]-PopTbl[[#This Row],[2019 Population]])/PopTbl[[#This Row],[2019 Population]]</f>
        <v>-8.5227272727272721E-3</v>
      </c>
      <c r="K27" s="5">
        <f>(PopTbl[[#This Row],[2021 Population]]-PopTbl[[#This Row],[2020 Population]])/PopTbl[[#This Row],[2020 Population]]</f>
        <v>-8.9493791786055391E-2</v>
      </c>
      <c r="L27" s="5">
        <f>AVERAGE(PopTbl[[#This Row],[% YoY growth: 2018-2019]:[% YoY growth: 2020-2021]])</f>
        <v>-3.9080643345590318E-2</v>
      </c>
      <c r="M27" s="5" t="str">
        <f>IF(PopTbl[[#This Row],[2021 Population]]&gt;PopTbl[[#This Row],[2011 Population]], "Yes", "No")</f>
        <v>No</v>
      </c>
    </row>
    <row r="28" spans="1:13" x14ac:dyDescent="0.35">
      <c r="A28" t="s">
        <v>483</v>
      </c>
      <c r="B28">
        <v>13055</v>
      </c>
      <c r="C28" t="s">
        <v>65</v>
      </c>
      <c r="D28" s="7">
        <v>26001</v>
      </c>
      <c r="E28" s="7">
        <v>24817</v>
      </c>
      <c r="F28" s="7">
        <v>24812</v>
      </c>
      <c r="G28" s="7">
        <v>24826</v>
      </c>
      <c r="H28" s="7">
        <v>24898</v>
      </c>
      <c r="I28" s="5">
        <f>(PopTbl[[#This Row],[2019 Population]]-PopTbl[[#This Row],[2018 Population]])/PopTbl[[#This Row],[2018 Population]]</f>
        <v>-2.0147479550308256E-4</v>
      </c>
      <c r="J28" s="5">
        <f>(PopTbl[[#This Row],[2020 Population]]-PopTbl[[#This Row],[2019 Population]])/PopTbl[[#This Row],[2019 Population]]</f>
        <v>5.6424310817346441E-4</v>
      </c>
      <c r="K28" s="5">
        <f>(PopTbl[[#This Row],[2021 Population]]-PopTbl[[#This Row],[2020 Population]])/PopTbl[[#This Row],[2020 Population]]</f>
        <v>2.9001852896157255E-3</v>
      </c>
      <c r="L28" s="5">
        <f>AVERAGE(PopTbl[[#This Row],[% YoY growth: 2018-2019]:[% YoY growth: 2020-2021]])</f>
        <v>1.0876512007620357E-3</v>
      </c>
      <c r="M28" s="5" t="str">
        <f>IF(PopTbl[[#This Row],[2021 Population]]&gt;PopTbl[[#This Row],[2011 Population]], "Yes", "No")</f>
        <v>No</v>
      </c>
    </row>
    <row r="29" spans="1:13" x14ac:dyDescent="0.35">
      <c r="A29" t="s">
        <v>422</v>
      </c>
      <c r="B29">
        <v>13057</v>
      </c>
      <c r="C29" t="s">
        <v>66</v>
      </c>
      <c r="D29" s="7">
        <v>211316</v>
      </c>
      <c r="E29" s="7">
        <v>241910</v>
      </c>
      <c r="F29" s="7">
        <v>247515</v>
      </c>
      <c r="G29" s="7">
        <v>253780</v>
      </c>
      <c r="H29" s="7">
        <v>262155</v>
      </c>
      <c r="I29" s="5">
        <f>(PopTbl[[#This Row],[2019 Population]]-PopTbl[[#This Row],[2018 Population]])/PopTbl[[#This Row],[2018 Population]]</f>
        <v>2.3169773882848993E-2</v>
      </c>
      <c r="J29" s="5">
        <f>(PopTbl[[#This Row],[2020 Population]]-PopTbl[[#This Row],[2019 Population]])/PopTbl[[#This Row],[2019 Population]]</f>
        <v>2.5311597276932711E-2</v>
      </c>
      <c r="K29" s="5">
        <f>(PopTbl[[#This Row],[2021 Population]]-PopTbl[[#This Row],[2020 Population]])/PopTbl[[#This Row],[2020 Population]]</f>
        <v>3.3001024509417609E-2</v>
      </c>
      <c r="L29" s="5">
        <f>AVERAGE(PopTbl[[#This Row],[% YoY growth: 2018-2019]:[% YoY growth: 2020-2021]])</f>
        <v>2.7160798556399773E-2</v>
      </c>
      <c r="M29" s="5" t="str">
        <f>IF(PopTbl[[#This Row],[2021 Population]]&gt;PopTbl[[#This Row],[2011 Population]], "Yes", "No")</f>
        <v>Yes</v>
      </c>
    </row>
    <row r="30" spans="1:13" x14ac:dyDescent="0.35">
      <c r="A30" t="s">
        <v>444</v>
      </c>
      <c r="B30">
        <v>13059</v>
      </c>
      <c r="C30" t="s">
        <v>67</v>
      </c>
      <c r="D30" s="7">
        <v>116131</v>
      </c>
      <c r="E30" s="7">
        <v>124602</v>
      </c>
      <c r="F30" s="7">
        <v>126176</v>
      </c>
      <c r="G30" s="7">
        <v>126952</v>
      </c>
      <c r="H30" s="7">
        <v>128195</v>
      </c>
      <c r="I30" s="5">
        <f>(PopTbl[[#This Row],[2019 Population]]-PopTbl[[#This Row],[2018 Population]])/PopTbl[[#This Row],[2018 Population]]</f>
        <v>1.2632220991637374E-2</v>
      </c>
      <c r="J30" s="5">
        <f>(PopTbl[[#This Row],[2020 Population]]-PopTbl[[#This Row],[2019 Population]])/PopTbl[[#This Row],[2019 Population]]</f>
        <v>6.1501394876997207E-3</v>
      </c>
      <c r="K30" s="5">
        <f>(PopTbl[[#This Row],[2021 Population]]-PopTbl[[#This Row],[2020 Population]])/PopTbl[[#This Row],[2020 Population]]</f>
        <v>9.7911021488436573E-3</v>
      </c>
      <c r="L30" s="5">
        <f>AVERAGE(PopTbl[[#This Row],[% YoY growth: 2018-2019]:[% YoY growth: 2020-2021]])</f>
        <v>9.5244875427269171E-3</v>
      </c>
      <c r="M30" s="5" t="str">
        <f>IF(PopTbl[[#This Row],[2021 Population]]&gt;PopTbl[[#This Row],[2011 Population]], "Yes", "No")</f>
        <v>Yes</v>
      </c>
    </row>
    <row r="31" spans="1:13" x14ac:dyDescent="0.35">
      <c r="A31" t="s">
        <v>446</v>
      </c>
      <c r="B31">
        <v>13061</v>
      </c>
      <c r="C31" t="s">
        <v>68</v>
      </c>
      <c r="D31" s="7">
        <v>3194</v>
      </c>
      <c r="E31" s="7">
        <v>3001</v>
      </c>
      <c r="F31" s="7">
        <v>2951</v>
      </c>
      <c r="G31" s="7">
        <v>2931</v>
      </c>
      <c r="H31" s="7">
        <v>2883</v>
      </c>
      <c r="I31" s="5">
        <f>(PopTbl[[#This Row],[2019 Population]]-PopTbl[[#This Row],[2018 Population]])/PopTbl[[#This Row],[2018 Population]]</f>
        <v>-1.6661112962345886E-2</v>
      </c>
      <c r="J31" s="5">
        <f>(PopTbl[[#This Row],[2020 Population]]-PopTbl[[#This Row],[2019 Population]])/PopTbl[[#This Row],[2019 Population]]</f>
        <v>-6.7773636055574382E-3</v>
      </c>
      <c r="K31" s="5">
        <f>(PopTbl[[#This Row],[2021 Population]]-PopTbl[[#This Row],[2020 Population]])/PopTbl[[#This Row],[2020 Population]]</f>
        <v>-1.6376663254861822E-2</v>
      </c>
      <c r="L31" s="5">
        <f>AVERAGE(PopTbl[[#This Row],[% YoY growth: 2018-2019]:[% YoY growth: 2020-2021]])</f>
        <v>-1.3271713274255048E-2</v>
      </c>
      <c r="M31" s="5" t="str">
        <f>IF(PopTbl[[#This Row],[2021 Population]]&gt;PopTbl[[#This Row],[2011 Population]], "Yes", "No")</f>
        <v>No</v>
      </c>
    </row>
    <row r="32" spans="1:13" x14ac:dyDescent="0.35">
      <c r="A32" t="s">
        <v>458</v>
      </c>
      <c r="B32">
        <v>13063</v>
      </c>
      <c r="C32" t="s">
        <v>69</v>
      </c>
      <c r="D32" s="7">
        <v>260756</v>
      </c>
      <c r="E32" s="7">
        <v>278666</v>
      </c>
      <c r="F32" s="7">
        <v>283538</v>
      </c>
      <c r="G32" s="7">
        <v>287560</v>
      </c>
      <c r="H32" s="7">
        <v>294335</v>
      </c>
      <c r="I32" s="5">
        <f>(PopTbl[[#This Row],[2019 Population]]-PopTbl[[#This Row],[2018 Population]])/PopTbl[[#This Row],[2018 Population]]</f>
        <v>1.7483295414582333E-2</v>
      </c>
      <c r="J32" s="5">
        <f>(PopTbl[[#This Row],[2020 Population]]-PopTbl[[#This Row],[2019 Population]])/PopTbl[[#This Row],[2019 Population]]</f>
        <v>1.4185047506859751E-2</v>
      </c>
      <c r="K32" s="5">
        <f>(PopTbl[[#This Row],[2021 Population]]-PopTbl[[#This Row],[2020 Population]])/PopTbl[[#This Row],[2020 Population]]</f>
        <v>2.3560300459034636E-2</v>
      </c>
      <c r="L32" s="5">
        <f>AVERAGE(PopTbl[[#This Row],[% YoY growth: 2018-2019]:[% YoY growth: 2020-2021]])</f>
        <v>1.8409547793492239E-2</v>
      </c>
      <c r="M32" s="5" t="str">
        <f>IF(PopTbl[[#This Row],[2021 Population]]&gt;PopTbl[[#This Row],[2011 Population]], "Yes", "No")</f>
        <v>Yes</v>
      </c>
    </row>
    <row r="33" spans="1:13" x14ac:dyDescent="0.35">
      <c r="A33" t="s">
        <v>471</v>
      </c>
      <c r="B33">
        <v>13065</v>
      </c>
      <c r="C33" t="s">
        <v>70</v>
      </c>
      <c r="D33" s="7">
        <v>6830</v>
      </c>
      <c r="E33" s="7">
        <v>6743</v>
      </c>
      <c r="F33" s="7">
        <v>6686</v>
      </c>
      <c r="G33" s="7">
        <v>6648</v>
      </c>
      <c r="H33" s="7">
        <v>6737</v>
      </c>
      <c r="I33" s="5">
        <f>(PopTbl[[#This Row],[2019 Population]]-PopTbl[[#This Row],[2018 Population]])/PopTbl[[#This Row],[2018 Population]]</f>
        <v>-8.4532107370606548E-3</v>
      </c>
      <c r="J33" s="5">
        <f>(PopTbl[[#This Row],[2020 Population]]-PopTbl[[#This Row],[2019 Population]])/PopTbl[[#This Row],[2019 Population]]</f>
        <v>-5.6835177983846847E-3</v>
      </c>
      <c r="K33" s="5">
        <f>(PopTbl[[#This Row],[2021 Population]]-PopTbl[[#This Row],[2020 Population]])/PopTbl[[#This Row],[2020 Population]]</f>
        <v>1.338748495788207E-2</v>
      </c>
      <c r="L33" s="5">
        <f>AVERAGE(PopTbl[[#This Row],[% YoY growth: 2018-2019]:[% YoY growth: 2020-2021]])</f>
        <v>-2.4974785918775608E-4</v>
      </c>
      <c r="M33" s="5" t="str">
        <f>IF(PopTbl[[#This Row],[2021 Population]]&gt;PopTbl[[#This Row],[2011 Population]], "Yes", "No")</f>
        <v>No</v>
      </c>
    </row>
    <row r="34" spans="1:13" x14ac:dyDescent="0.35">
      <c r="A34" t="s">
        <v>462</v>
      </c>
      <c r="B34">
        <v>13067</v>
      </c>
      <c r="C34" t="s">
        <v>71</v>
      </c>
      <c r="D34" s="7">
        <v>684468</v>
      </c>
      <c r="E34" s="7">
        <v>745057</v>
      </c>
      <c r="F34" s="7">
        <v>751218</v>
      </c>
      <c r="G34" s="7">
        <v>756653</v>
      </c>
      <c r="H34" s="7">
        <v>762500</v>
      </c>
      <c r="I34" s="5">
        <f>(PopTbl[[#This Row],[2019 Population]]-PopTbl[[#This Row],[2018 Population]])/PopTbl[[#This Row],[2018 Population]]</f>
        <v>8.269165983273763E-3</v>
      </c>
      <c r="J34" s="5">
        <f>(PopTbl[[#This Row],[2020 Population]]-PopTbl[[#This Row],[2019 Population]])/PopTbl[[#This Row],[2019 Population]]</f>
        <v>7.2349171611968827E-3</v>
      </c>
      <c r="K34" s="5">
        <f>(PopTbl[[#This Row],[2021 Population]]-PopTbl[[#This Row],[2020 Population]])/PopTbl[[#This Row],[2020 Population]]</f>
        <v>7.7274523460555897E-3</v>
      </c>
      <c r="L34" s="5">
        <f>AVERAGE(PopTbl[[#This Row],[% YoY growth: 2018-2019]:[% YoY growth: 2020-2021]])</f>
        <v>7.7438451635087448E-3</v>
      </c>
      <c r="M34" s="5" t="str">
        <f>IF(PopTbl[[#This Row],[2021 Population]]&gt;PopTbl[[#This Row],[2011 Population]], "Yes", "No")</f>
        <v>Yes</v>
      </c>
    </row>
    <row r="35" spans="1:13" x14ac:dyDescent="0.35">
      <c r="A35" t="s">
        <v>453</v>
      </c>
      <c r="B35">
        <v>13069</v>
      </c>
      <c r="C35" t="s">
        <v>72</v>
      </c>
      <c r="D35" s="7">
        <v>42143</v>
      </c>
      <c r="E35" s="7">
        <v>42961</v>
      </c>
      <c r="F35" s="7">
        <v>43021</v>
      </c>
      <c r="G35" s="7">
        <v>43070</v>
      </c>
      <c r="H35" s="7">
        <v>43048</v>
      </c>
      <c r="I35" s="5">
        <f>(PopTbl[[#This Row],[2019 Population]]-PopTbl[[#This Row],[2018 Population]])/PopTbl[[#This Row],[2018 Population]]</f>
        <v>1.3966155350201345E-3</v>
      </c>
      <c r="J35" s="5">
        <f>(PopTbl[[#This Row],[2020 Population]]-PopTbl[[#This Row],[2019 Population]])/PopTbl[[#This Row],[2019 Population]]</f>
        <v>1.1389786383394157E-3</v>
      </c>
      <c r="K35" s="5">
        <f>(PopTbl[[#This Row],[2021 Population]]-PopTbl[[#This Row],[2020 Population]])/PopTbl[[#This Row],[2020 Population]]</f>
        <v>-5.1079637798931974E-4</v>
      </c>
      <c r="L35" s="5">
        <f>AVERAGE(PopTbl[[#This Row],[% YoY growth: 2018-2019]:[% YoY growth: 2020-2021]])</f>
        <v>6.7493259845674352E-4</v>
      </c>
      <c r="M35" s="5" t="str">
        <f>IF(PopTbl[[#This Row],[2021 Population]]&gt;PopTbl[[#This Row],[2011 Population]], "Yes", "No")</f>
        <v>Yes</v>
      </c>
    </row>
    <row r="36" spans="1:13" x14ac:dyDescent="0.35">
      <c r="A36" t="s">
        <v>469</v>
      </c>
      <c r="B36">
        <v>13071</v>
      </c>
      <c r="C36" t="s">
        <v>73</v>
      </c>
      <c r="D36" s="7">
        <v>45079</v>
      </c>
      <c r="E36" s="7">
        <v>45606</v>
      </c>
      <c r="F36" s="7">
        <v>45486</v>
      </c>
      <c r="G36" s="7">
        <v>45510</v>
      </c>
      <c r="H36" s="7">
        <v>45800</v>
      </c>
      <c r="I36" s="5">
        <f>(PopTbl[[#This Row],[2019 Population]]-PopTbl[[#This Row],[2018 Population]])/PopTbl[[#This Row],[2018 Population]]</f>
        <v>-2.6312327325351929E-3</v>
      </c>
      <c r="J36" s="5">
        <f>(PopTbl[[#This Row],[2020 Population]]-PopTbl[[#This Row],[2019 Population]])/PopTbl[[#This Row],[2019 Population]]</f>
        <v>5.2763487666534754E-4</v>
      </c>
      <c r="K36" s="5">
        <f>(PopTbl[[#This Row],[2021 Population]]-PopTbl[[#This Row],[2020 Population]])/PopTbl[[#This Row],[2020 Population]]</f>
        <v>6.3722258844210065E-3</v>
      </c>
      <c r="L36" s="5">
        <f>AVERAGE(PopTbl[[#This Row],[% YoY growth: 2018-2019]:[% YoY growth: 2020-2021]])</f>
        <v>1.4228760095170538E-3</v>
      </c>
      <c r="M36" s="5" t="str">
        <f>IF(PopTbl[[#This Row],[2021 Population]]&gt;PopTbl[[#This Row],[2011 Population]], "Yes", "No")</f>
        <v>Yes</v>
      </c>
    </row>
    <row r="37" spans="1:13" x14ac:dyDescent="0.35">
      <c r="A37" t="s">
        <v>398</v>
      </c>
      <c r="B37">
        <v>13073</v>
      </c>
      <c r="C37" t="s">
        <v>74</v>
      </c>
      <c r="D37" s="7">
        <v>121335</v>
      </c>
      <c r="E37" s="7">
        <v>147295</v>
      </c>
      <c r="F37" s="7">
        <v>150705</v>
      </c>
      <c r="G37" s="7">
        <v>154257</v>
      </c>
      <c r="H37" s="7">
        <v>154274</v>
      </c>
      <c r="I37" s="5">
        <f>(PopTbl[[#This Row],[2019 Population]]-PopTbl[[#This Row],[2018 Population]])/PopTbl[[#This Row],[2018 Population]]</f>
        <v>2.3150819783427815E-2</v>
      </c>
      <c r="J37" s="5">
        <f>(PopTbl[[#This Row],[2020 Population]]-PopTbl[[#This Row],[2019 Population]])/PopTbl[[#This Row],[2019 Population]]</f>
        <v>2.3569224644172389E-2</v>
      </c>
      <c r="K37" s="5">
        <f>(PopTbl[[#This Row],[2021 Population]]-PopTbl[[#This Row],[2020 Population]])/PopTbl[[#This Row],[2020 Population]]</f>
        <v>1.1020569568966077E-4</v>
      </c>
      <c r="L37" s="5">
        <f>AVERAGE(PopTbl[[#This Row],[% YoY growth: 2018-2019]:[% YoY growth: 2020-2021]])</f>
        <v>1.5610083374429956E-2</v>
      </c>
      <c r="M37" s="5" t="str">
        <f>IF(PopTbl[[#This Row],[2021 Population]]&gt;PopTbl[[#This Row],[2011 Population]], "Yes", "No")</f>
        <v>Yes</v>
      </c>
    </row>
    <row r="38" spans="1:13" x14ac:dyDescent="0.35">
      <c r="A38" t="s">
        <v>399</v>
      </c>
      <c r="B38">
        <v>13075</v>
      </c>
      <c r="C38" t="s">
        <v>75</v>
      </c>
      <c r="D38" s="7">
        <v>17081</v>
      </c>
      <c r="E38" s="7">
        <v>17184</v>
      </c>
      <c r="F38" s="7">
        <v>17177</v>
      </c>
      <c r="G38" s="7">
        <v>17217</v>
      </c>
      <c r="H38" s="7">
        <v>17188</v>
      </c>
      <c r="I38" s="5">
        <f>(PopTbl[[#This Row],[2019 Population]]-PopTbl[[#This Row],[2018 Population]])/PopTbl[[#This Row],[2018 Population]]</f>
        <v>-4.0735567970204842E-4</v>
      </c>
      <c r="J38" s="5">
        <f>(PopTbl[[#This Row],[2020 Population]]-PopTbl[[#This Row],[2019 Population]])/PopTbl[[#This Row],[2019 Population]]</f>
        <v>2.3286953484310414E-3</v>
      </c>
      <c r="K38" s="5">
        <f>(PopTbl[[#This Row],[2021 Population]]-PopTbl[[#This Row],[2020 Population]])/PopTbl[[#This Row],[2020 Population]]</f>
        <v>-1.6843817157460648E-3</v>
      </c>
      <c r="L38" s="5">
        <f>AVERAGE(PopTbl[[#This Row],[% YoY growth: 2018-2019]:[% YoY growth: 2020-2021]])</f>
        <v>7.8985984327642714E-5</v>
      </c>
      <c r="M38" s="5" t="str">
        <f>IF(PopTbl[[#This Row],[2021 Population]]&gt;PopTbl[[#This Row],[2011 Population]], "Yes", "No")</f>
        <v>Yes</v>
      </c>
    </row>
    <row r="39" spans="1:13" x14ac:dyDescent="0.35">
      <c r="A39" t="s">
        <v>477</v>
      </c>
      <c r="B39">
        <v>13077</v>
      </c>
      <c r="C39" t="s">
        <v>76</v>
      </c>
      <c r="D39" s="7">
        <v>124695</v>
      </c>
      <c r="E39" s="7">
        <v>140516</v>
      </c>
      <c r="F39" s="7">
        <v>143260</v>
      </c>
      <c r="G39" s="7">
        <v>145839</v>
      </c>
      <c r="H39" s="7">
        <v>144928</v>
      </c>
      <c r="I39" s="5">
        <f>(PopTbl[[#This Row],[2019 Population]]-PopTbl[[#This Row],[2018 Population]])/PopTbl[[#This Row],[2018 Population]]</f>
        <v>1.9528025278260128E-2</v>
      </c>
      <c r="J39" s="5">
        <f>(PopTbl[[#This Row],[2020 Population]]-PopTbl[[#This Row],[2019 Population]])/PopTbl[[#This Row],[2019 Population]]</f>
        <v>1.8002233700963283E-2</v>
      </c>
      <c r="K39" s="5">
        <f>(PopTbl[[#This Row],[2021 Population]]-PopTbl[[#This Row],[2020 Population]])/PopTbl[[#This Row],[2020 Population]]</f>
        <v>-6.2466144172683572E-3</v>
      </c>
      <c r="L39" s="5">
        <f>AVERAGE(PopTbl[[#This Row],[% YoY growth: 2018-2019]:[% YoY growth: 2020-2021]])</f>
        <v>1.0427881520651683E-2</v>
      </c>
      <c r="M39" s="5" t="str">
        <f>IF(PopTbl[[#This Row],[2021 Population]]&gt;PopTbl[[#This Row],[2011 Population]], "Yes", "No")</f>
        <v>Yes</v>
      </c>
    </row>
    <row r="40" spans="1:13" x14ac:dyDescent="0.35">
      <c r="A40" t="s">
        <v>513</v>
      </c>
      <c r="B40">
        <v>13079</v>
      </c>
      <c r="C40" t="s">
        <v>77</v>
      </c>
      <c r="D40" s="7">
        <v>12751</v>
      </c>
      <c r="E40" s="7">
        <v>12344</v>
      </c>
      <c r="F40" s="7">
        <v>12325</v>
      </c>
      <c r="G40" s="7">
        <v>12267</v>
      </c>
      <c r="H40" s="7">
        <v>12159</v>
      </c>
      <c r="I40" s="5">
        <f>(PopTbl[[#This Row],[2019 Population]]-PopTbl[[#This Row],[2018 Population]])/PopTbl[[#This Row],[2018 Population]]</f>
        <v>-1.5392093324692157E-3</v>
      </c>
      <c r="J40" s="5">
        <f>(PopTbl[[#This Row],[2020 Population]]-PopTbl[[#This Row],[2019 Population]])/PopTbl[[#This Row],[2019 Population]]</f>
        <v>-4.7058823529411761E-3</v>
      </c>
      <c r="K40" s="5">
        <f>(PopTbl[[#This Row],[2021 Population]]-PopTbl[[#This Row],[2020 Population]])/PopTbl[[#This Row],[2020 Population]]</f>
        <v>-8.8041085840058694E-3</v>
      </c>
      <c r="L40" s="5">
        <f>AVERAGE(PopTbl[[#This Row],[% YoY growth: 2018-2019]:[% YoY growth: 2020-2021]])</f>
        <v>-5.0164000898054208E-3</v>
      </c>
      <c r="M40" s="5" t="str">
        <f>IF(PopTbl[[#This Row],[2021 Population]]&gt;PopTbl[[#This Row],[2011 Population]], "Yes", "No")</f>
        <v>No</v>
      </c>
    </row>
    <row r="41" spans="1:13" x14ac:dyDescent="0.35">
      <c r="A41" t="s">
        <v>392</v>
      </c>
      <c r="B41">
        <v>13081</v>
      </c>
      <c r="C41" t="s">
        <v>78</v>
      </c>
      <c r="D41" s="7">
        <v>23379</v>
      </c>
      <c r="E41" s="7">
        <v>22846</v>
      </c>
      <c r="F41" s="7">
        <v>22713</v>
      </c>
      <c r="G41" s="7">
        <v>22509</v>
      </c>
      <c r="H41" s="7">
        <v>20524</v>
      </c>
      <c r="I41" s="5">
        <f>(PopTbl[[#This Row],[2019 Population]]-PopTbl[[#This Row],[2018 Population]])/PopTbl[[#This Row],[2018 Population]]</f>
        <v>-5.8215880241617793E-3</v>
      </c>
      <c r="J41" s="5">
        <f>(PopTbl[[#This Row],[2020 Population]]-PopTbl[[#This Row],[2019 Population]])/PopTbl[[#This Row],[2019 Population]]</f>
        <v>-8.9816404702152946E-3</v>
      </c>
      <c r="K41" s="5">
        <f>(PopTbl[[#This Row],[2021 Population]]-PopTbl[[#This Row],[2020 Population]])/PopTbl[[#This Row],[2020 Population]]</f>
        <v>-8.8186947443244929E-2</v>
      </c>
      <c r="L41" s="5">
        <f>AVERAGE(PopTbl[[#This Row],[% YoY growth: 2018-2019]:[% YoY growth: 2020-2021]])</f>
        <v>-3.4330058645873997E-2</v>
      </c>
      <c r="M41" s="5" t="str">
        <f>IF(PopTbl[[#This Row],[2021 Population]]&gt;PopTbl[[#This Row],[2011 Population]], "Yes", "No")</f>
        <v>No</v>
      </c>
    </row>
    <row r="42" spans="1:13" x14ac:dyDescent="0.35">
      <c r="A42" t="s">
        <v>514</v>
      </c>
      <c r="B42">
        <v>13083</v>
      </c>
      <c r="C42" t="s">
        <v>79</v>
      </c>
      <c r="D42" s="7">
        <v>16628</v>
      </c>
      <c r="E42" s="7">
        <v>16227</v>
      </c>
      <c r="F42" s="7">
        <v>16197</v>
      </c>
      <c r="G42" s="7">
        <v>16183</v>
      </c>
      <c r="H42" s="7">
        <v>16313</v>
      </c>
      <c r="I42" s="5">
        <f>(PopTbl[[#This Row],[2019 Population]]-PopTbl[[#This Row],[2018 Population]])/PopTbl[[#This Row],[2018 Population]]</f>
        <v>-1.8487705675725643E-3</v>
      </c>
      <c r="J42" s="5">
        <f>(PopTbl[[#This Row],[2020 Population]]-PopTbl[[#This Row],[2019 Population]])/PopTbl[[#This Row],[2019 Population]]</f>
        <v>-8.6435759708588015E-4</v>
      </c>
      <c r="K42" s="5">
        <f>(PopTbl[[#This Row],[2021 Population]]-PopTbl[[#This Row],[2020 Population]])/PopTbl[[#This Row],[2020 Population]]</f>
        <v>8.0331211765432859E-3</v>
      </c>
      <c r="L42" s="5">
        <f>AVERAGE(PopTbl[[#This Row],[% YoY growth: 2018-2019]:[% YoY growth: 2020-2021]])</f>
        <v>1.7733310039616138E-3</v>
      </c>
      <c r="M42" s="5" t="str">
        <f>IF(PopTbl[[#This Row],[2021 Population]]&gt;PopTbl[[#This Row],[2011 Population]], "Yes", "No")</f>
        <v>No</v>
      </c>
    </row>
    <row r="43" spans="1:13" x14ac:dyDescent="0.35">
      <c r="A43" t="s">
        <v>424</v>
      </c>
      <c r="B43">
        <v>13085</v>
      </c>
      <c r="C43" t="s">
        <v>80</v>
      </c>
      <c r="D43" s="7">
        <v>22121</v>
      </c>
      <c r="E43" s="7">
        <v>23861</v>
      </c>
      <c r="F43" s="7">
        <v>24536</v>
      </c>
      <c r="G43" s="7">
        <v>25277</v>
      </c>
      <c r="H43" s="7">
        <v>26202</v>
      </c>
      <c r="I43" s="5">
        <f>(PopTbl[[#This Row],[2019 Population]]-PopTbl[[#This Row],[2018 Population]])/PopTbl[[#This Row],[2018 Population]]</f>
        <v>2.8288839528938434E-2</v>
      </c>
      <c r="J43" s="5">
        <f>(PopTbl[[#This Row],[2020 Population]]-PopTbl[[#This Row],[2019 Population]])/PopTbl[[#This Row],[2019 Population]]</f>
        <v>3.0200521682425822E-2</v>
      </c>
      <c r="K43" s="5">
        <f>(PopTbl[[#This Row],[2021 Population]]-PopTbl[[#This Row],[2020 Population]])/PopTbl[[#This Row],[2020 Population]]</f>
        <v>3.6594532579024411E-2</v>
      </c>
      <c r="L43" s="5">
        <f>AVERAGE(PopTbl[[#This Row],[% YoY growth: 2018-2019]:[% YoY growth: 2020-2021]])</f>
        <v>3.1694631263462891E-2</v>
      </c>
      <c r="M43" s="5" t="str">
        <f>IF(PopTbl[[#This Row],[2021 Population]]&gt;PopTbl[[#This Row],[2011 Population]], "Yes", "No")</f>
        <v>Yes</v>
      </c>
    </row>
    <row r="44" spans="1:13" x14ac:dyDescent="0.35">
      <c r="A44" t="s">
        <v>388</v>
      </c>
      <c r="B44">
        <v>13087</v>
      </c>
      <c r="C44" t="s">
        <v>81</v>
      </c>
      <c r="D44" s="7">
        <v>27890</v>
      </c>
      <c r="E44" s="7">
        <v>26833</v>
      </c>
      <c r="F44" s="7">
        <v>26682</v>
      </c>
      <c r="G44" s="7">
        <v>26595</v>
      </c>
      <c r="H44" s="7">
        <v>29020</v>
      </c>
      <c r="I44" s="5">
        <f>(PopTbl[[#This Row],[2019 Population]]-PopTbl[[#This Row],[2018 Population]])/PopTbl[[#This Row],[2018 Population]]</f>
        <v>-5.6273990981254426E-3</v>
      </c>
      <c r="J44" s="5">
        <f>(PopTbl[[#This Row],[2020 Population]]-PopTbl[[#This Row],[2019 Population]])/PopTbl[[#This Row],[2019 Population]]</f>
        <v>-3.260625140544187E-3</v>
      </c>
      <c r="K44" s="5">
        <f>(PopTbl[[#This Row],[2021 Population]]-PopTbl[[#This Row],[2020 Population]])/PopTbl[[#This Row],[2020 Population]]</f>
        <v>9.1182553111487125E-2</v>
      </c>
      <c r="L44" s="5">
        <f>AVERAGE(PopTbl[[#This Row],[% YoY growth: 2018-2019]:[% YoY growth: 2020-2021]])</f>
        <v>2.7431509624272498E-2</v>
      </c>
      <c r="M44" s="5" t="str">
        <f>IF(PopTbl[[#This Row],[2021 Population]]&gt;PopTbl[[#This Row],[2011 Population]], "Yes", "No")</f>
        <v>Yes</v>
      </c>
    </row>
    <row r="45" spans="1:13" x14ac:dyDescent="0.35">
      <c r="A45" t="s">
        <v>466</v>
      </c>
      <c r="B45">
        <v>13089</v>
      </c>
      <c r="C45" t="s">
        <v>82</v>
      </c>
      <c r="D45" s="7">
        <v>690003</v>
      </c>
      <c r="E45" s="7">
        <v>743187</v>
      </c>
      <c r="F45" s="7">
        <v>749323</v>
      </c>
      <c r="G45" s="7">
        <v>755287</v>
      </c>
      <c r="H45" s="7">
        <v>758634</v>
      </c>
      <c r="I45" s="5">
        <f>(PopTbl[[#This Row],[2019 Population]]-PopTbl[[#This Row],[2018 Population]])/PopTbl[[#This Row],[2018 Population]]</f>
        <v>8.2563338702103233E-3</v>
      </c>
      <c r="J45" s="5">
        <f>(PopTbl[[#This Row],[2020 Population]]-PopTbl[[#This Row],[2019 Population]])/PopTbl[[#This Row],[2019 Population]]</f>
        <v>7.9591844905334552E-3</v>
      </c>
      <c r="K45" s="5">
        <f>(PopTbl[[#This Row],[2021 Population]]-PopTbl[[#This Row],[2020 Population]])/PopTbl[[#This Row],[2020 Population]]</f>
        <v>4.4314280531771366E-3</v>
      </c>
      <c r="L45" s="5">
        <f>AVERAGE(PopTbl[[#This Row],[% YoY growth: 2018-2019]:[% YoY growth: 2020-2021]])</f>
        <v>6.8823154713069726E-3</v>
      </c>
      <c r="M45" s="5" t="str">
        <f>IF(PopTbl[[#This Row],[2021 Population]]&gt;PopTbl[[#This Row],[2011 Population]], "Yes", "No")</f>
        <v>Yes</v>
      </c>
    </row>
    <row r="46" spans="1:13" x14ac:dyDescent="0.35">
      <c r="A46" t="s">
        <v>515</v>
      </c>
      <c r="B46">
        <v>13091</v>
      </c>
      <c r="C46" t="s">
        <v>83</v>
      </c>
      <c r="D46" s="7">
        <v>21597</v>
      </c>
      <c r="E46" s="7">
        <v>20919</v>
      </c>
      <c r="F46" s="7">
        <v>20829</v>
      </c>
      <c r="G46" s="7">
        <v>20725</v>
      </c>
      <c r="H46" s="7">
        <v>20089</v>
      </c>
      <c r="I46" s="5">
        <f>(PopTbl[[#This Row],[2019 Population]]-PopTbl[[#This Row],[2018 Population]])/PopTbl[[#This Row],[2018 Population]]</f>
        <v>-4.3023089057794353E-3</v>
      </c>
      <c r="J46" s="5">
        <f>(PopTbl[[#This Row],[2020 Population]]-PopTbl[[#This Row],[2019 Population]])/PopTbl[[#This Row],[2019 Population]]</f>
        <v>-4.9930385520188195E-3</v>
      </c>
      <c r="K46" s="5">
        <f>(PopTbl[[#This Row],[2021 Population]]-PopTbl[[#This Row],[2020 Population]])/PopTbl[[#This Row],[2020 Population]]</f>
        <v>-3.0687575392038601E-2</v>
      </c>
      <c r="L46" s="5">
        <f>AVERAGE(PopTbl[[#This Row],[% YoY growth: 2018-2019]:[% YoY growth: 2020-2021]])</f>
        <v>-1.3327640949945619E-2</v>
      </c>
      <c r="M46" s="5" t="str">
        <f>IF(PopTbl[[#This Row],[2021 Population]]&gt;PopTbl[[#This Row],[2011 Population]], "Yes", "No")</f>
        <v>No</v>
      </c>
    </row>
    <row r="47" spans="1:13" x14ac:dyDescent="0.35">
      <c r="A47" t="s">
        <v>516</v>
      </c>
      <c r="B47">
        <v>13093</v>
      </c>
      <c r="C47" t="s">
        <v>84</v>
      </c>
      <c r="D47" s="7">
        <v>14454</v>
      </c>
      <c r="E47" s="7">
        <v>13905</v>
      </c>
      <c r="F47" s="7">
        <v>13736</v>
      </c>
      <c r="G47" s="7">
        <v>13571</v>
      </c>
      <c r="H47" s="7">
        <v>11546</v>
      </c>
      <c r="I47" s="5">
        <f>(PopTbl[[#This Row],[2019 Population]]-PopTbl[[#This Row],[2018 Population]])/PopTbl[[#This Row],[2018 Population]]</f>
        <v>-1.2153901474289824E-2</v>
      </c>
      <c r="J47" s="5">
        <f>(PopTbl[[#This Row],[2020 Population]]-PopTbl[[#This Row],[2019 Population]])/PopTbl[[#This Row],[2019 Population]]</f>
        <v>-1.2012230634828189E-2</v>
      </c>
      <c r="K47" s="5">
        <f>(PopTbl[[#This Row],[2021 Population]]-PopTbl[[#This Row],[2020 Population]])/PopTbl[[#This Row],[2020 Population]]</f>
        <v>-0.14921523837594872</v>
      </c>
      <c r="L47" s="5">
        <f>AVERAGE(PopTbl[[#This Row],[% YoY growth: 2018-2019]:[% YoY growth: 2020-2021]])</f>
        <v>-5.7793790161688917E-2</v>
      </c>
      <c r="M47" s="5" t="str">
        <f>IF(PopTbl[[#This Row],[2021 Population]]&gt;PopTbl[[#This Row],[2011 Population]], "Yes", "No")</f>
        <v>No</v>
      </c>
    </row>
    <row r="48" spans="1:13" x14ac:dyDescent="0.35">
      <c r="A48" t="s">
        <v>408</v>
      </c>
      <c r="B48">
        <v>13095</v>
      </c>
      <c r="C48" t="s">
        <v>85</v>
      </c>
      <c r="D48" s="7">
        <v>94616</v>
      </c>
      <c r="E48" s="7">
        <v>91049</v>
      </c>
      <c r="F48" s="7">
        <v>89703</v>
      </c>
      <c r="G48" s="7">
        <v>88696</v>
      </c>
      <c r="H48" s="7">
        <v>86825</v>
      </c>
      <c r="I48" s="5">
        <f>(PopTbl[[#This Row],[2019 Population]]-PopTbl[[#This Row],[2018 Population]])/PopTbl[[#This Row],[2018 Population]]</f>
        <v>-1.4783248580434711E-2</v>
      </c>
      <c r="J48" s="5">
        <f>(PopTbl[[#This Row],[2020 Population]]-PopTbl[[#This Row],[2019 Population]])/PopTbl[[#This Row],[2019 Population]]</f>
        <v>-1.122593447264863E-2</v>
      </c>
      <c r="K48" s="5">
        <f>(PopTbl[[#This Row],[2021 Population]]-PopTbl[[#This Row],[2020 Population]])/PopTbl[[#This Row],[2020 Population]]</f>
        <v>-2.1094525119509336E-2</v>
      </c>
      <c r="L48" s="5">
        <f>AVERAGE(PopTbl[[#This Row],[% YoY growth: 2018-2019]:[% YoY growth: 2020-2021]])</f>
        <v>-1.5701236057530894E-2</v>
      </c>
      <c r="M48" s="5" t="str">
        <f>IF(PopTbl[[#This Row],[2021 Population]]&gt;PopTbl[[#This Row],[2011 Population]], "Yes", "No")</f>
        <v>No</v>
      </c>
    </row>
    <row r="49" spans="1:13" x14ac:dyDescent="0.35">
      <c r="A49" t="s">
        <v>472</v>
      </c>
      <c r="B49">
        <v>13097</v>
      </c>
      <c r="C49" t="s">
        <v>86</v>
      </c>
      <c r="D49" s="7">
        <v>130473</v>
      </c>
      <c r="E49" s="7">
        <v>141840</v>
      </c>
      <c r="F49" s="7">
        <v>143316</v>
      </c>
      <c r="G49" s="7">
        <v>145063</v>
      </c>
      <c r="H49" s="7">
        <v>143520</v>
      </c>
      <c r="I49" s="5">
        <f>(PopTbl[[#This Row],[2019 Population]]-PopTbl[[#This Row],[2018 Population]])/PopTbl[[#This Row],[2018 Population]]</f>
        <v>1.0406091370558375E-2</v>
      </c>
      <c r="J49" s="5">
        <f>(PopTbl[[#This Row],[2020 Population]]-PopTbl[[#This Row],[2019 Population]])/PopTbl[[#This Row],[2019 Population]]</f>
        <v>1.2189846213960758E-2</v>
      </c>
      <c r="K49" s="5">
        <f>(PopTbl[[#This Row],[2021 Population]]-PopTbl[[#This Row],[2020 Population]])/PopTbl[[#This Row],[2020 Population]]</f>
        <v>-1.0636757822463344E-2</v>
      </c>
      <c r="L49" s="5">
        <f>AVERAGE(PopTbl[[#This Row],[% YoY growth: 2018-2019]:[% YoY growth: 2020-2021]])</f>
        <v>3.9863932540185956E-3</v>
      </c>
      <c r="M49" s="5" t="str">
        <f>IF(PopTbl[[#This Row],[2021 Population]]&gt;PopTbl[[#This Row],[2011 Population]], "Yes", "No")</f>
        <v>Yes</v>
      </c>
    </row>
    <row r="50" spans="1:13" x14ac:dyDescent="0.35">
      <c r="A50" t="s">
        <v>414</v>
      </c>
      <c r="B50">
        <v>13099</v>
      </c>
      <c r="C50" t="s">
        <v>87</v>
      </c>
      <c r="D50" s="7">
        <v>11110</v>
      </c>
      <c r="E50" s="7">
        <v>10348</v>
      </c>
      <c r="F50" s="7">
        <v>10312</v>
      </c>
      <c r="G50" s="7">
        <v>10218</v>
      </c>
      <c r="H50" s="7">
        <v>10813</v>
      </c>
      <c r="I50" s="5">
        <f>(PopTbl[[#This Row],[2019 Population]]-PopTbl[[#This Row],[2018 Population]])/PopTbl[[#This Row],[2018 Population]]</f>
        <v>-3.4789331271743332E-3</v>
      </c>
      <c r="J50" s="5">
        <f>(PopTbl[[#This Row],[2020 Population]]-PopTbl[[#This Row],[2019 Population]])/PopTbl[[#This Row],[2019 Population]]</f>
        <v>-9.1155934833204028E-3</v>
      </c>
      <c r="K50" s="5">
        <f>(PopTbl[[#This Row],[2021 Population]]-PopTbl[[#This Row],[2020 Population]])/PopTbl[[#This Row],[2020 Population]]</f>
        <v>5.8230573497749072E-2</v>
      </c>
      <c r="L50" s="5">
        <f>AVERAGE(PopTbl[[#This Row],[% YoY growth: 2018-2019]:[% YoY growth: 2020-2021]])</f>
        <v>1.521201562908478E-2</v>
      </c>
      <c r="M50" s="5" t="str">
        <f>IF(PopTbl[[#This Row],[2021 Population]]&gt;PopTbl[[#This Row],[2011 Population]], "Yes", "No")</f>
        <v>No</v>
      </c>
    </row>
    <row r="51" spans="1:13" x14ac:dyDescent="0.35">
      <c r="A51" t="s">
        <v>517</v>
      </c>
      <c r="B51">
        <v>13101</v>
      </c>
      <c r="C51" t="s">
        <v>88</v>
      </c>
      <c r="D51" s="7">
        <v>4016</v>
      </c>
      <c r="E51" s="7">
        <v>3994</v>
      </c>
      <c r="F51" s="7">
        <v>3981</v>
      </c>
      <c r="G51" s="7">
        <v>3944</v>
      </c>
      <c r="H51" s="7">
        <v>3691</v>
      </c>
      <c r="I51" s="5">
        <f>(PopTbl[[#This Row],[2019 Population]]-PopTbl[[#This Row],[2018 Population]])/PopTbl[[#This Row],[2018 Population]]</f>
        <v>-3.2548823234852279E-3</v>
      </c>
      <c r="J51" s="5">
        <f>(PopTbl[[#This Row],[2020 Population]]-PopTbl[[#This Row],[2019 Population]])/PopTbl[[#This Row],[2019 Population]]</f>
        <v>-9.2941471991961812E-3</v>
      </c>
      <c r="K51" s="5">
        <f>(PopTbl[[#This Row],[2021 Population]]-PopTbl[[#This Row],[2020 Population]])/PopTbl[[#This Row],[2020 Population]]</f>
        <v>-6.4148073022312374E-2</v>
      </c>
      <c r="L51" s="5">
        <f>AVERAGE(PopTbl[[#This Row],[% YoY growth: 2018-2019]:[% YoY growth: 2020-2021]])</f>
        <v>-2.5565700848331263E-2</v>
      </c>
      <c r="M51" s="5" t="str">
        <f>IF(PopTbl[[#This Row],[2021 Population]]&gt;PopTbl[[#This Row],[2011 Population]], "Yes", "No")</f>
        <v>No</v>
      </c>
    </row>
    <row r="52" spans="1:13" x14ac:dyDescent="0.35">
      <c r="A52" t="s">
        <v>487</v>
      </c>
      <c r="B52">
        <v>13103</v>
      </c>
      <c r="C52" t="s">
        <v>89</v>
      </c>
      <c r="D52" s="7">
        <v>51476</v>
      </c>
      <c r="E52" s="7">
        <v>58689</v>
      </c>
      <c r="F52" s="7">
        <v>60477</v>
      </c>
      <c r="G52" s="7">
        <v>62241</v>
      </c>
      <c r="H52" s="7">
        <v>63448</v>
      </c>
      <c r="I52" s="5">
        <f>(PopTbl[[#This Row],[2019 Population]]-PopTbl[[#This Row],[2018 Population]])/PopTbl[[#This Row],[2018 Population]]</f>
        <v>3.0465674998722079E-2</v>
      </c>
      <c r="J52" s="5">
        <f>(PopTbl[[#This Row],[2020 Population]]-PopTbl[[#This Row],[2019 Population]])/PopTbl[[#This Row],[2019 Population]]</f>
        <v>2.9168113497693337E-2</v>
      </c>
      <c r="K52" s="5">
        <f>(PopTbl[[#This Row],[2021 Population]]-PopTbl[[#This Row],[2020 Population]])/PopTbl[[#This Row],[2020 Population]]</f>
        <v>1.9392361947912148E-2</v>
      </c>
      <c r="L52" s="5">
        <f>AVERAGE(PopTbl[[#This Row],[% YoY growth: 2018-2019]:[% YoY growth: 2020-2021]])</f>
        <v>2.6342050148109187E-2</v>
      </c>
      <c r="M52" s="5" t="str">
        <f>IF(PopTbl[[#This Row],[2021 Population]]&gt;PopTbl[[#This Row],[2011 Population]], "Yes", "No")</f>
        <v>Yes</v>
      </c>
    </row>
    <row r="53" spans="1:13" x14ac:dyDescent="0.35">
      <c r="A53" t="s">
        <v>410</v>
      </c>
      <c r="B53">
        <v>13105</v>
      </c>
      <c r="C53" t="s">
        <v>90</v>
      </c>
      <c r="D53" s="7">
        <v>20274</v>
      </c>
      <c r="E53" s="7">
        <v>19212</v>
      </c>
      <c r="F53" s="7">
        <v>19166</v>
      </c>
      <c r="G53" s="7">
        <v>19164</v>
      </c>
      <c r="H53" s="7">
        <v>19453</v>
      </c>
      <c r="I53" s="5">
        <f>(PopTbl[[#This Row],[2019 Population]]-PopTbl[[#This Row],[2018 Population]])/PopTbl[[#This Row],[2018 Population]]</f>
        <v>-2.3943368727878411E-3</v>
      </c>
      <c r="J53" s="5">
        <f>(PopTbl[[#This Row],[2020 Population]]-PopTbl[[#This Row],[2019 Population]])/PopTbl[[#This Row],[2019 Population]]</f>
        <v>-1.0435145570280705E-4</v>
      </c>
      <c r="K53" s="5">
        <f>(PopTbl[[#This Row],[2021 Population]]-PopTbl[[#This Row],[2020 Population]])/PopTbl[[#This Row],[2020 Population]]</f>
        <v>1.5080359006470466E-2</v>
      </c>
      <c r="L53" s="5">
        <f>AVERAGE(PopTbl[[#This Row],[% YoY growth: 2018-2019]:[% YoY growth: 2020-2021]])</f>
        <v>4.1938902259932723E-3</v>
      </c>
      <c r="M53" s="5" t="str">
        <f>IF(PopTbl[[#This Row],[2021 Population]]&gt;PopTbl[[#This Row],[2011 Population]], "Yes", "No")</f>
        <v>No</v>
      </c>
    </row>
    <row r="54" spans="1:13" x14ac:dyDescent="0.35">
      <c r="A54" t="s">
        <v>390</v>
      </c>
      <c r="B54">
        <v>13107</v>
      </c>
      <c r="C54" t="s">
        <v>91</v>
      </c>
      <c r="D54" s="7">
        <v>22439</v>
      </c>
      <c r="E54" s="7">
        <v>22499</v>
      </c>
      <c r="F54" s="7">
        <v>22533</v>
      </c>
      <c r="G54" s="7">
        <v>22525</v>
      </c>
      <c r="H54" s="7">
        <v>22739</v>
      </c>
      <c r="I54" s="5">
        <f>(PopTbl[[#This Row],[2019 Population]]-PopTbl[[#This Row],[2018 Population]])/PopTbl[[#This Row],[2018 Population]]</f>
        <v>1.5111782745899818E-3</v>
      </c>
      <c r="J54" s="5">
        <f>(PopTbl[[#This Row],[2020 Population]]-PopTbl[[#This Row],[2019 Population]])/PopTbl[[#This Row],[2019 Population]]</f>
        <v>-3.5503483779345847E-4</v>
      </c>
      <c r="K54" s="5">
        <f>(PopTbl[[#This Row],[2021 Population]]-PopTbl[[#This Row],[2020 Population]])/PopTbl[[#This Row],[2020 Population]]</f>
        <v>9.5005549389567141E-3</v>
      </c>
      <c r="L54" s="5">
        <f>AVERAGE(PopTbl[[#This Row],[% YoY growth: 2018-2019]:[% YoY growth: 2020-2021]])</f>
        <v>3.5522327919177456E-3</v>
      </c>
      <c r="M54" s="5" t="str">
        <f>IF(PopTbl[[#This Row],[2021 Population]]&gt;PopTbl[[#This Row],[2011 Population]], "Yes", "No")</f>
        <v>Yes</v>
      </c>
    </row>
    <row r="55" spans="1:13" x14ac:dyDescent="0.35">
      <c r="A55" t="s">
        <v>407</v>
      </c>
      <c r="B55">
        <v>13109</v>
      </c>
      <c r="C55" t="s">
        <v>92</v>
      </c>
      <c r="D55" s="7">
        <v>11002</v>
      </c>
      <c r="E55" s="7">
        <v>10727</v>
      </c>
      <c r="F55" s="7">
        <v>10687</v>
      </c>
      <c r="G55" s="7">
        <v>10671</v>
      </c>
      <c r="H55" s="7">
        <v>10761</v>
      </c>
      <c r="I55" s="5">
        <f>(PopTbl[[#This Row],[2019 Population]]-PopTbl[[#This Row],[2018 Population]])/PopTbl[[#This Row],[2018 Population]]</f>
        <v>-3.728908362077002E-3</v>
      </c>
      <c r="J55" s="5">
        <f>(PopTbl[[#This Row],[2020 Population]]-PopTbl[[#This Row],[2019 Population]])/PopTbl[[#This Row],[2019 Population]]</f>
        <v>-1.4971460653129972E-3</v>
      </c>
      <c r="K55" s="5">
        <f>(PopTbl[[#This Row],[2021 Population]]-PopTbl[[#This Row],[2020 Population]])/PopTbl[[#This Row],[2020 Population]]</f>
        <v>8.4340736575766097E-3</v>
      </c>
      <c r="L55" s="5">
        <f>AVERAGE(PopTbl[[#This Row],[% YoY growth: 2018-2019]:[% YoY growth: 2020-2021]])</f>
        <v>1.0693397433955368E-3</v>
      </c>
      <c r="M55" s="5" t="str">
        <f>IF(PopTbl[[#This Row],[2021 Population]]&gt;PopTbl[[#This Row],[2011 Population]], "Yes", "No")</f>
        <v>No</v>
      </c>
    </row>
    <row r="56" spans="1:13" x14ac:dyDescent="0.35">
      <c r="A56" t="s">
        <v>518</v>
      </c>
      <c r="B56">
        <v>13111</v>
      </c>
      <c r="C56" t="s">
        <v>93</v>
      </c>
      <c r="D56" s="7">
        <v>23529</v>
      </c>
      <c r="E56" s="7">
        <v>24925</v>
      </c>
      <c r="F56" s="7">
        <v>25395</v>
      </c>
      <c r="G56" s="7">
        <v>25797</v>
      </c>
      <c r="H56" s="7">
        <v>25198</v>
      </c>
      <c r="I56" s="5">
        <f>(PopTbl[[#This Row],[2019 Population]]-PopTbl[[#This Row],[2018 Population]])/PopTbl[[#This Row],[2018 Population]]</f>
        <v>1.8856569709127382E-2</v>
      </c>
      <c r="J56" s="5">
        <f>(PopTbl[[#This Row],[2020 Population]]-PopTbl[[#This Row],[2019 Population]])/PopTbl[[#This Row],[2019 Population]]</f>
        <v>1.5829887773183698E-2</v>
      </c>
      <c r="K56" s="5">
        <f>(PopTbl[[#This Row],[2021 Population]]-PopTbl[[#This Row],[2020 Population]])/PopTbl[[#This Row],[2020 Population]]</f>
        <v>-2.3219754234988565E-2</v>
      </c>
      <c r="L56" s="5">
        <f>AVERAGE(PopTbl[[#This Row],[% YoY growth: 2018-2019]:[% YoY growth: 2020-2021]])</f>
        <v>3.8222344157741728E-3</v>
      </c>
      <c r="M56" s="5" t="str">
        <f>IF(PopTbl[[#This Row],[2021 Population]]&gt;PopTbl[[#This Row],[2011 Population]], "Yes", "No")</f>
        <v>Yes</v>
      </c>
    </row>
    <row r="57" spans="1:13" x14ac:dyDescent="0.35">
      <c r="A57" t="s">
        <v>416</v>
      </c>
      <c r="B57">
        <v>13113</v>
      </c>
      <c r="C57" t="s">
        <v>94</v>
      </c>
      <c r="D57" s="7">
        <v>106094</v>
      </c>
      <c r="E57" s="7">
        <v>111369</v>
      </c>
      <c r="F57" s="7">
        <v>112303</v>
      </c>
      <c r="G57" s="7">
        <v>113544</v>
      </c>
      <c r="H57" s="7">
        <v>117828</v>
      </c>
      <c r="I57" s="5">
        <f>(PopTbl[[#This Row],[2019 Population]]-PopTbl[[#This Row],[2018 Population]])/PopTbl[[#This Row],[2018 Population]]</f>
        <v>8.3865348526070988E-3</v>
      </c>
      <c r="J57" s="5">
        <f>(PopTbl[[#This Row],[2020 Population]]-PopTbl[[#This Row],[2019 Population]])/PopTbl[[#This Row],[2019 Population]]</f>
        <v>1.1050461697372288E-2</v>
      </c>
      <c r="K57" s="5">
        <f>(PopTbl[[#This Row],[2021 Population]]-PopTbl[[#This Row],[2020 Population]])/PopTbl[[#This Row],[2020 Population]]</f>
        <v>3.7729866835764111E-2</v>
      </c>
      <c r="L57" s="5">
        <f>AVERAGE(PopTbl[[#This Row],[% YoY growth: 2018-2019]:[% YoY growth: 2020-2021]])</f>
        <v>1.9055621128581165E-2</v>
      </c>
      <c r="M57" s="5" t="str">
        <f>IF(PopTbl[[#This Row],[2021 Population]]&gt;PopTbl[[#This Row],[2011 Population]], "Yes", "No")</f>
        <v>Yes</v>
      </c>
    </row>
    <row r="58" spans="1:13" x14ac:dyDescent="0.35">
      <c r="A58" t="s">
        <v>387</v>
      </c>
      <c r="B58">
        <v>13115</v>
      </c>
      <c r="C58" t="s">
        <v>95</v>
      </c>
      <c r="D58" s="7">
        <v>95978</v>
      </c>
      <c r="E58" s="7">
        <v>96824</v>
      </c>
      <c r="F58" s="7">
        <v>97369</v>
      </c>
      <c r="G58" s="7">
        <v>97805</v>
      </c>
      <c r="H58" s="7">
        <v>98210</v>
      </c>
      <c r="I58" s="5">
        <f>(PopTbl[[#This Row],[2019 Population]]-PopTbl[[#This Row],[2018 Population]])/PopTbl[[#This Row],[2018 Population]]</f>
        <v>5.6287697265140872E-3</v>
      </c>
      <c r="J58" s="5">
        <f>(PopTbl[[#This Row],[2020 Population]]-PopTbl[[#This Row],[2019 Population]])/PopTbl[[#This Row],[2019 Population]]</f>
        <v>4.477811213014409E-3</v>
      </c>
      <c r="K58" s="5">
        <f>(PopTbl[[#This Row],[2021 Population]]-PopTbl[[#This Row],[2020 Population]])/PopTbl[[#This Row],[2020 Population]]</f>
        <v>4.1408925924032516E-3</v>
      </c>
      <c r="L58" s="5">
        <f>AVERAGE(PopTbl[[#This Row],[% YoY growth: 2018-2019]:[% YoY growth: 2020-2021]])</f>
        <v>4.7491578439772496E-3</v>
      </c>
      <c r="M58" s="5" t="str">
        <f>IF(PopTbl[[#This Row],[2021 Population]]&gt;PopTbl[[#This Row],[2011 Population]], "Yes", "No")</f>
        <v>Yes</v>
      </c>
    </row>
    <row r="59" spans="1:13" x14ac:dyDescent="0.35">
      <c r="A59" t="s">
        <v>460</v>
      </c>
      <c r="B59">
        <v>13117</v>
      </c>
      <c r="C59" t="s">
        <v>96</v>
      </c>
      <c r="D59" s="7">
        <v>170815</v>
      </c>
      <c r="E59" s="7">
        <v>219880</v>
      </c>
      <c r="F59" s="7">
        <v>228383</v>
      </c>
      <c r="G59" s="7">
        <v>236605</v>
      </c>
      <c r="H59" s="7">
        <v>245754</v>
      </c>
      <c r="I59" s="5">
        <f>(PopTbl[[#This Row],[2019 Population]]-PopTbl[[#This Row],[2018 Population]])/PopTbl[[#This Row],[2018 Population]]</f>
        <v>3.867109332363107E-2</v>
      </c>
      <c r="J59" s="5">
        <f>(PopTbl[[#This Row],[2020 Population]]-PopTbl[[#This Row],[2019 Population]])/PopTbl[[#This Row],[2019 Population]]</f>
        <v>3.6000928265238659E-2</v>
      </c>
      <c r="K59" s="5">
        <f>(PopTbl[[#This Row],[2021 Population]]-PopTbl[[#This Row],[2020 Population]])/PopTbl[[#This Row],[2020 Population]]</f>
        <v>3.8667821897254921E-2</v>
      </c>
      <c r="L59" s="5">
        <f>AVERAGE(PopTbl[[#This Row],[% YoY growth: 2018-2019]:[% YoY growth: 2020-2021]])</f>
        <v>3.7779947828708221E-2</v>
      </c>
      <c r="M59" s="5" t="str">
        <f>IF(PopTbl[[#This Row],[2021 Population]]&gt;PopTbl[[#This Row],[2011 Population]], "Yes", "No")</f>
        <v>Yes</v>
      </c>
    </row>
    <row r="60" spans="1:13" x14ac:dyDescent="0.35">
      <c r="A60" t="s">
        <v>435</v>
      </c>
      <c r="B60">
        <v>13119</v>
      </c>
      <c r="C60" t="s">
        <v>97</v>
      </c>
      <c r="D60" s="7">
        <v>22102</v>
      </c>
      <c r="E60" s="7">
        <v>22514</v>
      </c>
      <c r="F60" s="7">
        <v>22766</v>
      </c>
      <c r="G60" s="7">
        <v>23015</v>
      </c>
      <c r="H60" s="7">
        <v>23256</v>
      </c>
      <c r="I60" s="5">
        <f>(PopTbl[[#This Row],[2019 Population]]-PopTbl[[#This Row],[2018 Population]])/PopTbl[[#This Row],[2018 Population]]</f>
        <v>1.1193035444612242E-2</v>
      </c>
      <c r="J60" s="5">
        <f>(PopTbl[[#This Row],[2020 Population]]-PopTbl[[#This Row],[2019 Population]])/PopTbl[[#This Row],[2019 Population]]</f>
        <v>1.0937362733901432E-2</v>
      </c>
      <c r="K60" s="5">
        <f>(PopTbl[[#This Row],[2021 Population]]-PopTbl[[#This Row],[2020 Population]])/PopTbl[[#This Row],[2020 Population]]</f>
        <v>1.0471431674994569E-2</v>
      </c>
      <c r="L60" s="5">
        <f>AVERAGE(PopTbl[[#This Row],[% YoY growth: 2018-2019]:[% YoY growth: 2020-2021]])</f>
        <v>1.0867276617836081E-2</v>
      </c>
      <c r="M60" s="5" t="str">
        <f>IF(PopTbl[[#This Row],[2021 Population]]&gt;PopTbl[[#This Row],[2011 Population]], "Yes", "No")</f>
        <v>Yes</v>
      </c>
    </row>
    <row r="61" spans="1:13" x14ac:dyDescent="0.35">
      <c r="A61" t="s">
        <v>452</v>
      </c>
      <c r="B61">
        <v>13121</v>
      </c>
      <c r="C61" t="s">
        <v>98</v>
      </c>
      <c r="D61" s="7">
        <v>907811</v>
      </c>
      <c r="E61" s="7">
        <v>1021902</v>
      </c>
      <c r="F61" s="7">
        <v>1036200</v>
      </c>
      <c r="G61" s="7">
        <v>1051550</v>
      </c>
      <c r="H61" s="7">
        <v>1054286</v>
      </c>
      <c r="I61" s="5">
        <f>(PopTbl[[#This Row],[2019 Population]]-PopTbl[[#This Row],[2018 Population]])/PopTbl[[#This Row],[2018 Population]]</f>
        <v>1.3991556920330913E-2</v>
      </c>
      <c r="J61" s="5">
        <f>(PopTbl[[#This Row],[2020 Population]]-PopTbl[[#This Row],[2019 Population]])/PopTbl[[#This Row],[2019 Population]]</f>
        <v>1.481374252074889E-2</v>
      </c>
      <c r="K61" s="5">
        <f>(PopTbl[[#This Row],[2021 Population]]-PopTbl[[#This Row],[2020 Population]])/PopTbl[[#This Row],[2020 Population]]</f>
        <v>2.60187342494413E-3</v>
      </c>
      <c r="L61" s="5">
        <f>AVERAGE(PopTbl[[#This Row],[% YoY growth: 2018-2019]:[% YoY growth: 2020-2021]])</f>
        <v>1.0469057622007978E-2</v>
      </c>
      <c r="M61" s="5" t="str">
        <f>IF(PopTbl[[#This Row],[2021 Population]]&gt;PopTbl[[#This Row],[2011 Population]], "Yes", "No")</f>
        <v>Yes</v>
      </c>
    </row>
    <row r="62" spans="1:13" x14ac:dyDescent="0.35">
      <c r="A62" t="s">
        <v>445</v>
      </c>
      <c r="B62">
        <v>13123</v>
      </c>
      <c r="C62" t="s">
        <v>99</v>
      </c>
      <c r="D62" s="7">
        <v>28208</v>
      </c>
      <c r="E62" s="7">
        <v>29922</v>
      </c>
      <c r="F62" s="7">
        <v>30414</v>
      </c>
      <c r="G62" s="7">
        <v>30986</v>
      </c>
      <c r="H62" s="7">
        <v>31047</v>
      </c>
      <c r="I62" s="5">
        <f>(PopTbl[[#This Row],[2019 Population]]-PopTbl[[#This Row],[2018 Population]])/PopTbl[[#This Row],[2018 Population]]</f>
        <v>1.6442751152997793E-2</v>
      </c>
      <c r="J62" s="5">
        <f>(PopTbl[[#This Row],[2020 Population]]-PopTbl[[#This Row],[2019 Population]])/PopTbl[[#This Row],[2019 Population]]</f>
        <v>1.8807128296179389E-2</v>
      </c>
      <c r="K62" s="5">
        <f>(PopTbl[[#This Row],[2021 Population]]-PopTbl[[#This Row],[2020 Population]])/PopTbl[[#This Row],[2020 Population]]</f>
        <v>1.9686309946427417E-3</v>
      </c>
      <c r="L62" s="5">
        <f>AVERAGE(PopTbl[[#This Row],[% YoY growth: 2018-2019]:[% YoY growth: 2020-2021]])</f>
        <v>1.2406170147939974E-2</v>
      </c>
      <c r="M62" s="5" t="str">
        <f>IF(PopTbl[[#This Row],[2021 Population]]&gt;PopTbl[[#This Row],[2011 Population]], "Yes", "No")</f>
        <v>Yes</v>
      </c>
    </row>
    <row r="63" spans="1:13" x14ac:dyDescent="0.35">
      <c r="A63" t="s">
        <v>519</v>
      </c>
      <c r="B63">
        <v>13125</v>
      </c>
      <c r="C63" t="s">
        <v>100</v>
      </c>
      <c r="D63" s="7">
        <v>3046</v>
      </c>
      <c r="E63" s="7">
        <v>3009</v>
      </c>
      <c r="F63" s="7">
        <v>2996</v>
      </c>
      <c r="G63" s="7">
        <v>2984</v>
      </c>
      <c r="H63" s="7">
        <v>2903</v>
      </c>
      <c r="I63" s="5">
        <f>(PopTbl[[#This Row],[2019 Population]]-PopTbl[[#This Row],[2018 Population]])/PopTbl[[#This Row],[2018 Population]]</f>
        <v>-4.3203722166832836E-3</v>
      </c>
      <c r="J63" s="5">
        <f>(PopTbl[[#This Row],[2020 Population]]-PopTbl[[#This Row],[2019 Population]])/PopTbl[[#This Row],[2019 Population]]</f>
        <v>-4.0053404539385851E-3</v>
      </c>
      <c r="K63" s="5">
        <f>(PopTbl[[#This Row],[2021 Population]]-PopTbl[[#This Row],[2020 Population]])/PopTbl[[#This Row],[2020 Population]]</f>
        <v>-2.7144772117962467E-2</v>
      </c>
      <c r="L63" s="5">
        <f>AVERAGE(PopTbl[[#This Row],[% YoY growth: 2018-2019]:[% YoY growth: 2020-2021]])</f>
        <v>-1.1823494929528111E-2</v>
      </c>
      <c r="M63" s="5" t="str">
        <f>IF(PopTbl[[#This Row],[2021 Population]]&gt;PopTbl[[#This Row],[2011 Population]], "Yes", "No")</f>
        <v>No</v>
      </c>
    </row>
    <row r="64" spans="1:13" x14ac:dyDescent="0.35">
      <c r="A64" t="s">
        <v>459</v>
      </c>
      <c r="B64">
        <v>13127</v>
      </c>
      <c r="C64" t="s">
        <v>101</v>
      </c>
      <c r="D64" s="7">
        <v>78736</v>
      </c>
      <c r="E64" s="7">
        <v>83974</v>
      </c>
      <c r="F64" s="7">
        <v>84470</v>
      </c>
      <c r="G64" s="7">
        <v>85008</v>
      </c>
      <c r="H64" s="7">
        <v>84373</v>
      </c>
      <c r="I64" s="5">
        <f>(PopTbl[[#This Row],[2019 Population]]-PopTbl[[#This Row],[2018 Population]])/PopTbl[[#This Row],[2018 Population]]</f>
        <v>5.9065901350417987E-3</v>
      </c>
      <c r="J64" s="5">
        <f>(PopTbl[[#This Row],[2020 Population]]-PopTbl[[#This Row],[2019 Population]])/PopTbl[[#This Row],[2019 Population]]</f>
        <v>6.369125133183379E-3</v>
      </c>
      <c r="K64" s="5">
        <f>(PopTbl[[#This Row],[2021 Population]]-PopTbl[[#This Row],[2020 Population]])/PopTbl[[#This Row],[2020 Population]]</f>
        <v>-7.469885187276492E-3</v>
      </c>
      <c r="L64" s="5">
        <f>AVERAGE(PopTbl[[#This Row],[% YoY growth: 2018-2019]:[% YoY growth: 2020-2021]])</f>
        <v>1.6019433603162287E-3</v>
      </c>
      <c r="M64" s="5" t="str">
        <f>IF(PopTbl[[#This Row],[2021 Population]]&gt;PopTbl[[#This Row],[2011 Population]], "Yes", "No")</f>
        <v>Yes</v>
      </c>
    </row>
    <row r="65" spans="1:13" x14ac:dyDescent="0.35">
      <c r="A65" t="s">
        <v>419</v>
      </c>
      <c r="B65">
        <v>13129</v>
      </c>
      <c r="C65" t="s">
        <v>102</v>
      </c>
      <c r="D65" s="7">
        <v>54747</v>
      </c>
      <c r="E65" s="7">
        <v>56790</v>
      </c>
      <c r="F65" s="7">
        <v>57202</v>
      </c>
      <c r="G65" s="7">
        <v>57756</v>
      </c>
      <c r="H65" s="7">
        <v>57274</v>
      </c>
      <c r="I65" s="5">
        <f>(PopTbl[[#This Row],[2019 Population]]-PopTbl[[#This Row],[2018 Population]])/PopTbl[[#This Row],[2018 Population]]</f>
        <v>7.2547983799964785E-3</v>
      </c>
      <c r="J65" s="5">
        <f>(PopTbl[[#This Row],[2020 Population]]-PopTbl[[#This Row],[2019 Population]])/PopTbl[[#This Row],[2019 Population]]</f>
        <v>9.6849760497884681E-3</v>
      </c>
      <c r="K65" s="5">
        <f>(PopTbl[[#This Row],[2021 Population]]-PopTbl[[#This Row],[2020 Population]])/PopTbl[[#This Row],[2020 Population]]</f>
        <v>-8.3454532862386587E-3</v>
      </c>
      <c r="L65" s="5">
        <f>AVERAGE(PopTbl[[#This Row],[% YoY growth: 2018-2019]:[% YoY growth: 2020-2021]])</f>
        <v>2.86477371451543E-3</v>
      </c>
      <c r="M65" s="5" t="str">
        <f>IF(PopTbl[[#This Row],[2021 Population]]&gt;PopTbl[[#This Row],[2011 Population]], "Yes", "No")</f>
        <v>Yes</v>
      </c>
    </row>
    <row r="66" spans="1:13" x14ac:dyDescent="0.35">
      <c r="A66" t="s">
        <v>425</v>
      </c>
      <c r="B66">
        <v>13131</v>
      </c>
      <c r="C66" t="s">
        <v>103</v>
      </c>
      <c r="D66" s="7">
        <v>24916</v>
      </c>
      <c r="E66" s="7">
        <v>24926</v>
      </c>
      <c r="F66" s="7">
        <v>24828</v>
      </c>
      <c r="G66" s="7">
        <v>24693</v>
      </c>
      <c r="H66" s="7">
        <v>26076</v>
      </c>
      <c r="I66" s="5">
        <f>(PopTbl[[#This Row],[2019 Population]]-PopTbl[[#This Row],[2018 Population]])/PopTbl[[#This Row],[2018 Population]]</f>
        <v>-3.9316376474364118E-3</v>
      </c>
      <c r="J66" s="5">
        <f>(PopTbl[[#This Row],[2020 Population]]-PopTbl[[#This Row],[2019 Population]])/PopTbl[[#This Row],[2019 Population]]</f>
        <v>-5.4374093765103913E-3</v>
      </c>
      <c r="K66" s="5">
        <f>(PopTbl[[#This Row],[2021 Population]]-PopTbl[[#This Row],[2020 Population]])/PopTbl[[#This Row],[2020 Population]]</f>
        <v>5.6007775482930386E-2</v>
      </c>
      <c r="L66" s="5">
        <f>AVERAGE(PopTbl[[#This Row],[% YoY growth: 2018-2019]:[% YoY growth: 2020-2021]])</f>
        <v>1.5546242819661195E-2</v>
      </c>
      <c r="M66" s="5" t="str">
        <f>IF(PopTbl[[#This Row],[2021 Population]]&gt;PopTbl[[#This Row],[2011 Population]], "Yes", "No")</f>
        <v>Yes</v>
      </c>
    </row>
    <row r="67" spans="1:13" x14ac:dyDescent="0.35">
      <c r="A67" t="s">
        <v>415</v>
      </c>
      <c r="B67">
        <v>13133</v>
      </c>
      <c r="C67" t="s">
        <v>104</v>
      </c>
      <c r="D67" s="7">
        <v>15933</v>
      </c>
      <c r="E67" s="7">
        <v>16976</v>
      </c>
      <c r="F67" s="7">
        <v>17349</v>
      </c>
      <c r="G67" s="7">
        <v>17808</v>
      </c>
      <c r="H67" s="7">
        <v>18461</v>
      </c>
      <c r="I67" s="5">
        <f>(PopTbl[[#This Row],[2019 Population]]-PopTbl[[#This Row],[2018 Population]])/PopTbl[[#This Row],[2018 Population]]</f>
        <v>2.1972196041470313E-2</v>
      </c>
      <c r="J67" s="5">
        <f>(PopTbl[[#This Row],[2020 Population]]-PopTbl[[#This Row],[2019 Population]])/PopTbl[[#This Row],[2019 Population]]</f>
        <v>2.6456856302956942E-2</v>
      </c>
      <c r="K67" s="5">
        <f>(PopTbl[[#This Row],[2021 Population]]-PopTbl[[#This Row],[2020 Population]])/PopTbl[[#This Row],[2020 Population]]</f>
        <v>3.6668912848158132E-2</v>
      </c>
      <c r="L67" s="5">
        <f>AVERAGE(PopTbl[[#This Row],[% YoY growth: 2018-2019]:[% YoY growth: 2020-2021]])</f>
        <v>2.8365988397528463E-2</v>
      </c>
      <c r="M67" s="5" t="str">
        <f>IF(PopTbl[[#This Row],[2021 Population]]&gt;PopTbl[[#This Row],[2011 Population]], "Yes", "No")</f>
        <v>Yes</v>
      </c>
    </row>
    <row r="68" spans="1:13" x14ac:dyDescent="0.35">
      <c r="A68" t="s">
        <v>486</v>
      </c>
      <c r="B68">
        <v>13135</v>
      </c>
      <c r="C68" t="s">
        <v>105</v>
      </c>
      <c r="D68" s="7">
        <v>794872</v>
      </c>
      <c r="E68" s="7">
        <v>902298</v>
      </c>
      <c r="F68" s="7">
        <v>915046</v>
      </c>
      <c r="G68" s="7">
        <v>926414</v>
      </c>
      <c r="H68" s="7">
        <v>948505</v>
      </c>
      <c r="I68" s="5">
        <f>(PopTbl[[#This Row],[2019 Population]]-PopTbl[[#This Row],[2018 Population]])/PopTbl[[#This Row],[2018 Population]]</f>
        <v>1.4128370006361534E-2</v>
      </c>
      <c r="J68" s="5">
        <f>(PopTbl[[#This Row],[2020 Population]]-PopTbl[[#This Row],[2019 Population]])/PopTbl[[#This Row],[2019 Population]]</f>
        <v>1.2423419150512652E-2</v>
      </c>
      <c r="K68" s="5">
        <f>(PopTbl[[#This Row],[2021 Population]]-PopTbl[[#This Row],[2020 Population]])/PopTbl[[#This Row],[2020 Population]]</f>
        <v>2.3845710449108066E-2</v>
      </c>
      <c r="L68" s="5">
        <f>AVERAGE(PopTbl[[#This Row],[% YoY growth: 2018-2019]:[% YoY growth: 2020-2021]])</f>
        <v>1.6799166535327415E-2</v>
      </c>
      <c r="M68" s="5" t="str">
        <f>IF(PopTbl[[#This Row],[2021 Population]]&gt;PopTbl[[#This Row],[2011 Population]], "Yes", "No")</f>
        <v>Yes</v>
      </c>
    </row>
    <row r="69" spans="1:13" x14ac:dyDescent="0.35">
      <c r="A69" t="s">
        <v>420</v>
      </c>
      <c r="B69">
        <v>13137</v>
      </c>
      <c r="C69" t="s">
        <v>106</v>
      </c>
      <c r="D69" s="7">
        <v>42744</v>
      </c>
      <c r="E69" s="7">
        <v>44289</v>
      </c>
      <c r="F69" s="7">
        <v>44626</v>
      </c>
      <c r="G69" s="7">
        <v>45204</v>
      </c>
      <c r="H69" s="7">
        <v>45767</v>
      </c>
      <c r="I69" s="5">
        <f>(PopTbl[[#This Row],[2019 Population]]-PopTbl[[#This Row],[2018 Population]])/PopTbl[[#This Row],[2018 Population]]</f>
        <v>7.6091128722707672E-3</v>
      </c>
      <c r="J69" s="5">
        <f>(PopTbl[[#This Row],[2020 Population]]-PopTbl[[#This Row],[2019 Population]])/PopTbl[[#This Row],[2019 Population]]</f>
        <v>1.2952090709451889E-2</v>
      </c>
      <c r="K69" s="5">
        <f>(PopTbl[[#This Row],[2021 Population]]-PopTbl[[#This Row],[2020 Population]])/PopTbl[[#This Row],[2020 Population]]</f>
        <v>1.245465003097071E-2</v>
      </c>
      <c r="L69" s="5">
        <f>AVERAGE(PopTbl[[#This Row],[% YoY growth: 2018-2019]:[% YoY growth: 2020-2021]])</f>
        <v>1.1005284537564455E-2</v>
      </c>
      <c r="M69" s="5" t="str">
        <f>IF(PopTbl[[#This Row],[2021 Population]]&gt;PopTbl[[#This Row],[2011 Population]], "Yes", "No")</f>
        <v>Yes</v>
      </c>
    </row>
    <row r="70" spans="1:13" x14ac:dyDescent="0.35">
      <c r="A70" t="s">
        <v>443</v>
      </c>
      <c r="B70">
        <v>13139</v>
      </c>
      <c r="C70" t="s">
        <v>107</v>
      </c>
      <c r="D70" s="7">
        <v>178286</v>
      </c>
      <c r="E70" s="7">
        <v>195961</v>
      </c>
      <c r="F70" s="7">
        <v>198667</v>
      </c>
      <c r="G70" s="7">
        <v>201434</v>
      </c>
      <c r="H70" s="7">
        <v>201703</v>
      </c>
      <c r="I70" s="5">
        <f>(PopTbl[[#This Row],[2019 Population]]-PopTbl[[#This Row],[2018 Population]])/PopTbl[[#This Row],[2018 Population]]</f>
        <v>1.3808870132322248E-2</v>
      </c>
      <c r="J70" s="5">
        <f>(PopTbl[[#This Row],[2020 Population]]-PopTbl[[#This Row],[2019 Population]])/PopTbl[[#This Row],[2019 Population]]</f>
        <v>1.3927828980152717E-2</v>
      </c>
      <c r="K70" s="5">
        <f>(PopTbl[[#This Row],[2021 Population]]-PopTbl[[#This Row],[2020 Population]])/PopTbl[[#This Row],[2020 Population]]</f>
        <v>1.3354250027304228E-3</v>
      </c>
      <c r="L70" s="5">
        <f>AVERAGE(PopTbl[[#This Row],[% YoY growth: 2018-2019]:[% YoY growth: 2020-2021]])</f>
        <v>9.6907080384017949E-3</v>
      </c>
      <c r="M70" s="5" t="str">
        <f>IF(PopTbl[[#This Row],[2021 Population]]&gt;PopTbl[[#This Row],[2011 Population]], "Yes", "No")</f>
        <v>Yes</v>
      </c>
    </row>
    <row r="71" spans="1:13" x14ac:dyDescent="0.35">
      <c r="A71" t="s">
        <v>406</v>
      </c>
      <c r="B71">
        <v>13141</v>
      </c>
      <c r="C71" t="s">
        <v>108</v>
      </c>
      <c r="D71" s="7">
        <v>9615</v>
      </c>
      <c r="E71" s="7">
        <v>8535</v>
      </c>
      <c r="F71" s="7">
        <v>8515</v>
      </c>
      <c r="G71" s="7">
        <v>8500</v>
      </c>
      <c r="H71" s="7">
        <v>8652</v>
      </c>
      <c r="I71" s="5">
        <f>(PopTbl[[#This Row],[2019 Population]]-PopTbl[[#This Row],[2018 Population]])/PopTbl[[#This Row],[2018 Population]]</f>
        <v>-2.3432923257176333E-3</v>
      </c>
      <c r="J71" s="5">
        <f>(PopTbl[[#This Row],[2020 Population]]-PopTbl[[#This Row],[2019 Population]])/PopTbl[[#This Row],[2019 Population]]</f>
        <v>-1.7615971814445098E-3</v>
      </c>
      <c r="K71" s="5">
        <f>(PopTbl[[#This Row],[2021 Population]]-PopTbl[[#This Row],[2020 Population]])/PopTbl[[#This Row],[2020 Population]]</f>
        <v>1.7882352941176471E-2</v>
      </c>
      <c r="L71" s="5">
        <f>AVERAGE(PopTbl[[#This Row],[% YoY growth: 2018-2019]:[% YoY growth: 2020-2021]])</f>
        <v>4.5924878113381097E-3</v>
      </c>
      <c r="M71" s="5" t="str">
        <f>IF(PopTbl[[#This Row],[2021 Population]]&gt;PopTbl[[#This Row],[2011 Population]], "Yes", "No")</f>
        <v>No</v>
      </c>
    </row>
    <row r="72" spans="1:13" x14ac:dyDescent="0.35">
      <c r="A72" t="s">
        <v>393</v>
      </c>
      <c r="B72">
        <v>13143</v>
      </c>
      <c r="C72" t="s">
        <v>109</v>
      </c>
      <c r="D72" s="7">
        <v>28681</v>
      </c>
      <c r="E72" s="7">
        <v>28956</v>
      </c>
      <c r="F72" s="7">
        <v>29227</v>
      </c>
      <c r="G72" s="7">
        <v>29608</v>
      </c>
      <c r="H72" s="7">
        <v>29685</v>
      </c>
      <c r="I72" s="5">
        <f>(PopTbl[[#This Row],[2019 Population]]-PopTbl[[#This Row],[2018 Population]])/PopTbl[[#This Row],[2018 Population]]</f>
        <v>9.3590274899848051E-3</v>
      </c>
      <c r="J72" s="5">
        <f>(PopTbl[[#This Row],[2020 Population]]-PopTbl[[#This Row],[2019 Population]])/PopTbl[[#This Row],[2019 Population]]</f>
        <v>1.3035891470215897E-2</v>
      </c>
      <c r="K72" s="5">
        <f>(PopTbl[[#This Row],[2021 Population]]-PopTbl[[#This Row],[2020 Population]])/PopTbl[[#This Row],[2020 Population]]</f>
        <v>2.6006484733855713E-3</v>
      </c>
      <c r="L72" s="5">
        <f>AVERAGE(PopTbl[[#This Row],[% YoY growth: 2018-2019]:[% YoY growth: 2020-2021]])</f>
        <v>8.3318558111954242E-3</v>
      </c>
      <c r="M72" s="5" t="str">
        <f>IF(PopTbl[[#This Row],[2021 Population]]&gt;PopTbl[[#This Row],[2011 Population]], "Yes", "No")</f>
        <v>Yes</v>
      </c>
    </row>
    <row r="73" spans="1:13" x14ac:dyDescent="0.35">
      <c r="A73" t="s">
        <v>439</v>
      </c>
      <c r="B73">
        <v>13145</v>
      </c>
      <c r="C73" t="s">
        <v>110</v>
      </c>
      <c r="D73" s="7">
        <v>31401</v>
      </c>
      <c r="E73" s="7">
        <v>33590</v>
      </c>
      <c r="F73" s="7">
        <v>34105</v>
      </c>
      <c r="G73" s="7">
        <v>34676</v>
      </c>
      <c r="H73" s="7">
        <v>34316</v>
      </c>
      <c r="I73" s="5">
        <f>(PopTbl[[#This Row],[2019 Population]]-PopTbl[[#This Row],[2018 Population]])/PopTbl[[#This Row],[2018 Population]]</f>
        <v>1.5331944030961596E-2</v>
      </c>
      <c r="J73" s="5">
        <f>(PopTbl[[#This Row],[2020 Population]]-PopTbl[[#This Row],[2019 Population]])/PopTbl[[#This Row],[2019 Population]]</f>
        <v>1.6742413135903828E-2</v>
      </c>
      <c r="K73" s="5">
        <f>(PopTbl[[#This Row],[2021 Population]]-PopTbl[[#This Row],[2020 Population]])/PopTbl[[#This Row],[2020 Population]]</f>
        <v>-1.0381820279155612E-2</v>
      </c>
      <c r="L73" s="5">
        <f>AVERAGE(PopTbl[[#This Row],[% YoY growth: 2018-2019]:[% YoY growth: 2020-2021]])</f>
        <v>7.2308456292366034E-3</v>
      </c>
      <c r="M73" s="5" t="str">
        <f>IF(PopTbl[[#This Row],[2021 Population]]&gt;PopTbl[[#This Row],[2011 Population]], "Yes", "No")</f>
        <v>Yes</v>
      </c>
    </row>
    <row r="74" spans="1:13" x14ac:dyDescent="0.35">
      <c r="A74" t="s">
        <v>394</v>
      </c>
      <c r="B74">
        <v>13147</v>
      </c>
      <c r="C74" t="s">
        <v>111</v>
      </c>
      <c r="D74" s="7">
        <v>25130</v>
      </c>
      <c r="E74" s="7">
        <v>25631</v>
      </c>
      <c r="F74" s="7">
        <v>25773</v>
      </c>
      <c r="G74" s="7">
        <v>25981</v>
      </c>
      <c r="H74" s="7">
        <v>25808</v>
      </c>
      <c r="I74" s="5">
        <f>(PopTbl[[#This Row],[2019 Population]]-PopTbl[[#This Row],[2018 Population]])/PopTbl[[#This Row],[2018 Population]]</f>
        <v>5.5401662049861496E-3</v>
      </c>
      <c r="J74" s="5">
        <f>(PopTbl[[#This Row],[2020 Population]]-PopTbl[[#This Row],[2019 Population]])/PopTbl[[#This Row],[2019 Population]]</f>
        <v>8.0704613355061499E-3</v>
      </c>
      <c r="K74" s="5">
        <f>(PopTbl[[#This Row],[2021 Population]]-PopTbl[[#This Row],[2020 Population]])/PopTbl[[#This Row],[2020 Population]]</f>
        <v>-6.6587121357915401E-3</v>
      </c>
      <c r="L74" s="5">
        <f>AVERAGE(PopTbl[[#This Row],[% YoY growth: 2018-2019]:[% YoY growth: 2020-2021]])</f>
        <v>2.3173051349002533E-3</v>
      </c>
      <c r="M74" s="5" t="str">
        <f>IF(PopTbl[[#This Row],[2021 Population]]&gt;PopTbl[[#This Row],[2011 Population]], "Yes", "No")</f>
        <v>Yes</v>
      </c>
    </row>
    <row r="75" spans="1:13" x14ac:dyDescent="0.35">
      <c r="A75" t="s">
        <v>499</v>
      </c>
      <c r="B75">
        <v>13149</v>
      </c>
      <c r="C75" t="s">
        <v>112</v>
      </c>
      <c r="D75" s="7">
        <v>11758</v>
      </c>
      <c r="E75" s="7">
        <v>11677</v>
      </c>
      <c r="F75" s="7">
        <v>11736</v>
      </c>
      <c r="G75" s="7">
        <v>11785</v>
      </c>
      <c r="H75" s="7">
        <v>11440</v>
      </c>
      <c r="I75" s="5">
        <f>(PopTbl[[#This Row],[2019 Population]]-PopTbl[[#This Row],[2018 Population]])/PopTbl[[#This Row],[2018 Population]]</f>
        <v>5.052667637235591E-3</v>
      </c>
      <c r="J75" s="5">
        <f>(PopTbl[[#This Row],[2020 Population]]-PopTbl[[#This Row],[2019 Population]])/PopTbl[[#This Row],[2019 Population]]</f>
        <v>4.1751874573960467E-3</v>
      </c>
      <c r="K75" s="5">
        <f>(PopTbl[[#This Row],[2021 Population]]-PopTbl[[#This Row],[2020 Population]])/PopTbl[[#This Row],[2020 Population]]</f>
        <v>-2.927450148493848E-2</v>
      </c>
      <c r="L75" s="5">
        <f>AVERAGE(PopTbl[[#This Row],[% YoY growth: 2018-2019]:[% YoY growth: 2020-2021]])</f>
        <v>-6.6822154634356146E-3</v>
      </c>
      <c r="M75" s="5" t="str">
        <f>IF(PopTbl[[#This Row],[2021 Population]]&gt;PopTbl[[#This Row],[2011 Population]], "Yes", "No")</f>
        <v>No</v>
      </c>
    </row>
    <row r="76" spans="1:13" x14ac:dyDescent="0.35">
      <c r="A76" t="s">
        <v>488</v>
      </c>
      <c r="B76">
        <v>13151</v>
      </c>
      <c r="C76" t="s">
        <v>113</v>
      </c>
      <c r="D76" s="7">
        <v>199115</v>
      </c>
      <c r="E76" s="7">
        <v>221307</v>
      </c>
      <c r="F76" s="7">
        <v>225356</v>
      </c>
      <c r="G76" s="7">
        <v>229994</v>
      </c>
      <c r="H76" s="7">
        <v>236615</v>
      </c>
      <c r="I76" s="5">
        <f>(PopTbl[[#This Row],[2019 Population]]-PopTbl[[#This Row],[2018 Population]])/PopTbl[[#This Row],[2018 Population]]</f>
        <v>1.8295851464255535E-2</v>
      </c>
      <c r="J76" s="5">
        <f>(PopTbl[[#This Row],[2020 Population]]-PopTbl[[#This Row],[2019 Population]])/PopTbl[[#This Row],[2019 Population]]</f>
        <v>2.0580769981717817E-2</v>
      </c>
      <c r="K76" s="5">
        <f>(PopTbl[[#This Row],[2021 Population]]-PopTbl[[#This Row],[2020 Population]])/PopTbl[[#This Row],[2020 Population]]</f>
        <v>2.8787707505413186E-2</v>
      </c>
      <c r="L76" s="5">
        <f>AVERAGE(PopTbl[[#This Row],[% YoY growth: 2018-2019]:[% YoY growth: 2020-2021]])</f>
        <v>2.255477631712885E-2</v>
      </c>
      <c r="M76" s="5" t="str">
        <f>IF(PopTbl[[#This Row],[2021 Population]]&gt;PopTbl[[#This Row],[2011 Population]], "Yes", "No")</f>
        <v>Yes</v>
      </c>
    </row>
    <row r="77" spans="1:13" x14ac:dyDescent="0.35">
      <c r="A77" t="s">
        <v>485</v>
      </c>
      <c r="B77">
        <v>13153</v>
      </c>
      <c r="C77" t="s">
        <v>114</v>
      </c>
      <c r="D77" s="7">
        <v>137887</v>
      </c>
      <c r="E77" s="7">
        <v>151682</v>
      </c>
      <c r="F77" s="7">
        <v>153507</v>
      </c>
      <c r="G77" s="7">
        <v>155317</v>
      </c>
      <c r="H77" s="7">
        <v>161177</v>
      </c>
      <c r="I77" s="5">
        <f>(PopTbl[[#This Row],[2019 Population]]-PopTbl[[#This Row],[2018 Population]])/PopTbl[[#This Row],[2018 Population]]</f>
        <v>1.2031750636199417E-2</v>
      </c>
      <c r="J77" s="5">
        <f>(PopTbl[[#This Row],[2020 Population]]-PopTbl[[#This Row],[2019 Population]])/PopTbl[[#This Row],[2019 Population]]</f>
        <v>1.1790993244607738E-2</v>
      </c>
      <c r="K77" s="5">
        <f>(PopTbl[[#This Row],[2021 Population]]-PopTbl[[#This Row],[2020 Population]])/PopTbl[[#This Row],[2020 Population]]</f>
        <v>3.7729289131260585E-2</v>
      </c>
      <c r="L77" s="5">
        <f>AVERAGE(PopTbl[[#This Row],[% YoY growth: 2018-2019]:[% YoY growth: 2020-2021]])</f>
        <v>2.0517344337355914E-2</v>
      </c>
      <c r="M77" s="5" t="str">
        <f>IF(PopTbl[[#This Row],[2021 Population]]&gt;PopTbl[[#This Row],[2011 Population]], "Yes", "No")</f>
        <v>Yes</v>
      </c>
    </row>
    <row r="78" spans="1:13" x14ac:dyDescent="0.35">
      <c r="A78" t="s">
        <v>396</v>
      </c>
      <c r="B78">
        <v>13155</v>
      </c>
      <c r="C78" t="s">
        <v>115</v>
      </c>
      <c r="D78" s="7">
        <v>9625</v>
      </c>
      <c r="E78" s="7">
        <v>9268</v>
      </c>
      <c r="F78" s="7">
        <v>9320</v>
      </c>
      <c r="G78" s="7">
        <v>9379</v>
      </c>
      <c r="H78" s="7">
        <v>9615</v>
      </c>
      <c r="I78" s="5">
        <f>(PopTbl[[#This Row],[2019 Population]]-PopTbl[[#This Row],[2018 Population]])/PopTbl[[#This Row],[2018 Population]]</f>
        <v>5.6107034958998705E-3</v>
      </c>
      <c r="J78" s="5">
        <f>(PopTbl[[#This Row],[2020 Population]]-PopTbl[[#This Row],[2019 Population]])/PopTbl[[#This Row],[2019 Population]]</f>
        <v>6.3304721030042919E-3</v>
      </c>
      <c r="K78" s="5">
        <f>(PopTbl[[#This Row],[2021 Population]]-PopTbl[[#This Row],[2020 Population]])/PopTbl[[#This Row],[2020 Population]]</f>
        <v>2.5162597291822155E-2</v>
      </c>
      <c r="L78" s="5">
        <f>AVERAGE(PopTbl[[#This Row],[% YoY growth: 2018-2019]:[% YoY growth: 2020-2021]])</f>
        <v>1.2367924296908772E-2</v>
      </c>
      <c r="M78" s="5" t="str">
        <f>IF(PopTbl[[#This Row],[2021 Population]]&gt;PopTbl[[#This Row],[2011 Population]], "Yes", "No")</f>
        <v>No</v>
      </c>
    </row>
    <row r="79" spans="1:13" x14ac:dyDescent="0.35">
      <c r="A79" t="s">
        <v>395</v>
      </c>
      <c r="B79">
        <v>13157</v>
      </c>
      <c r="C79" t="s">
        <v>116</v>
      </c>
      <c r="D79" s="7">
        <v>59798</v>
      </c>
      <c r="E79" s="7">
        <v>65755</v>
      </c>
      <c r="F79" s="7">
        <v>67885</v>
      </c>
      <c r="G79" s="7">
        <v>70467</v>
      </c>
      <c r="H79" s="7">
        <v>73839</v>
      </c>
      <c r="I79" s="5">
        <f>(PopTbl[[#This Row],[2019 Population]]-PopTbl[[#This Row],[2018 Population]])/PopTbl[[#This Row],[2018 Population]]</f>
        <v>3.2392973918333207E-2</v>
      </c>
      <c r="J79" s="5">
        <f>(PopTbl[[#This Row],[2020 Population]]-PopTbl[[#This Row],[2019 Population]])/PopTbl[[#This Row],[2019 Population]]</f>
        <v>3.8034911983501507E-2</v>
      </c>
      <c r="K79" s="5">
        <f>(PopTbl[[#This Row],[2021 Population]]-PopTbl[[#This Row],[2020 Population]])/PopTbl[[#This Row],[2020 Population]]</f>
        <v>4.7852186129677725E-2</v>
      </c>
      <c r="L79" s="5">
        <f>AVERAGE(PopTbl[[#This Row],[% YoY growth: 2018-2019]:[% YoY growth: 2020-2021]])</f>
        <v>3.9426690677170813E-2</v>
      </c>
      <c r="M79" s="5" t="str">
        <f>IF(PopTbl[[#This Row],[2021 Population]]&gt;PopTbl[[#This Row],[2011 Population]], "Yes", "No")</f>
        <v>Yes</v>
      </c>
    </row>
    <row r="80" spans="1:13" x14ac:dyDescent="0.35">
      <c r="A80" t="s">
        <v>505</v>
      </c>
      <c r="B80">
        <v>13159</v>
      </c>
      <c r="C80" t="s">
        <v>117</v>
      </c>
      <c r="D80" s="7">
        <v>13800</v>
      </c>
      <c r="E80" s="7">
        <v>13784</v>
      </c>
      <c r="F80" s="7">
        <v>13916</v>
      </c>
      <c r="G80" s="7">
        <v>14074</v>
      </c>
      <c r="H80" s="7">
        <v>14478</v>
      </c>
      <c r="I80" s="5">
        <f>(PopTbl[[#This Row],[2019 Population]]-PopTbl[[#This Row],[2018 Population]])/PopTbl[[#This Row],[2018 Population]]</f>
        <v>9.5763203714451534E-3</v>
      </c>
      <c r="J80" s="5">
        <f>(PopTbl[[#This Row],[2020 Population]]-PopTbl[[#This Row],[2019 Population]])/PopTbl[[#This Row],[2019 Population]]</f>
        <v>1.1353837309571716E-2</v>
      </c>
      <c r="K80" s="5">
        <f>(PopTbl[[#This Row],[2021 Population]]-PopTbl[[#This Row],[2020 Population]])/PopTbl[[#This Row],[2020 Population]]</f>
        <v>2.8705414239022311E-2</v>
      </c>
      <c r="L80" s="5">
        <f>AVERAGE(PopTbl[[#This Row],[% YoY growth: 2018-2019]:[% YoY growth: 2020-2021]])</f>
        <v>1.6545190640013061E-2</v>
      </c>
      <c r="M80" s="5" t="str">
        <f>IF(PopTbl[[#This Row],[2021 Population]]&gt;PopTbl[[#This Row],[2011 Population]], "Yes", "No")</f>
        <v>Yes</v>
      </c>
    </row>
    <row r="81" spans="1:13" x14ac:dyDescent="0.35">
      <c r="A81" t="s">
        <v>447</v>
      </c>
      <c r="B81">
        <v>13161</v>
      </c>
      <c r="C81" t="s">
        <v>118</v>
      </c>
      <c r="D81" s="7">
        <v>14783</v>
      </c>
      <c r="E81" s="7">
        <v>14991</v>
      </c>
      <c r="F81" s="7">
        <v>15036</v>
      </c>
      <c r="G81" s="7">
        <v>15063</v>
      </c>
      <c r="H81" s="7">
        <v>14753</v>
      </c>
      <c r="I81" s="5">
        <f>(PopTbl[[#This Row],[2019 Population]]-PopTbl[[#This Row],[2018 Population]])/PopTbl[[#This Row],[2018 Population]]</f>
        <v>3.0018010806483891E-3</v>
      </c>
      <c r="J81" s="5">
        <f>(PopTbl[[#This Row],[2020 Population]]-PopTbl[[#This Row],[2019 Population]])/PopTbl[[#This Row],[2019 Population]]</f>
        <v>1.7956903431763766E-3</v>
      </c>
      <c r="K81" s="5">
        <f>(PopTbl[[#This Row],[2021 Population]]-PopTbl[[#This Row],[2020 Population]])/PopTbl[[#This Row],[2020 Population]]</f>
        <v>-2.0580229701918609E-2</v>
      </c>
      <c r="L81" s="5">
        <f>AVERAGE(PopTbl[[#This Row],[% YoY growth: 2018-2019]:[% YoY growth: 2020-2021]])</f>
        <v>-5.260912759364615E-3</v>
      </c>
      <c r="M81" s="5" t="str">
        <f>IF(PopTbl[[#This Row],[2021 Population]]&gt;PopTbl[[#This Row],[2011 Population]], "Yes", "No")</f>
        <v>No</v>
      </c>
    </row>
    <row r="82" spans="1:13" x14ac:dyDescent="0.35">
      <c r="A82" t="s">
        <v>496</v>
      </c>
      <c r="B82">
        <v>13163</v>
      </c>
      <c r="C82" t="s">
        <v>119</v>
      </c>
      <c r="D82" s="7">
        <v>16877</v>
      </c>
      <c r="E82" s="7">
        <v>15772</v>
      </c>
      <c r="F82" s="7">
        <v>15618</v>
      </c>
      <c r="G82" s="7">
        <v>15489</v>
      </c>
      <c r="H82" s="7">
        <v>15708</v>
      </c>
      <c r="I82" s="5">
        <f>(PopTbl[[#This Row],[2019 Population]]-PopTbl[[#This Row],[2018 Population]])/PopTbl[[#This Row],[2018 Population]]</f>
        <v>-9.7641389804717215E-3</v>
      </c>
      <c r="J82" s="5">
        <f>(PopTbl[[#This Row],[2020 Population]]-PopTbl[[#This Row],[2019 Population]])/PopTbl[[#This Row],[2019 Population]]</f>
        <v>-8.2597003457548987E-3</v>
      </c>
      <c r="K82" s="5">
        <f>(PopTbl[[#This Row],[2021 Population]]-PopTbl[[#This Row],[2020 Population]])/PopTbl[[#This Row],[2020 Population]]</f>
        <v>1.4139066434243657E-2</v>
      </c>
      <c r="L82" s="5">
        <f>AVERAGE(PopTbl[[#This Row],[% YoY growth: 2018-2019]:[% YoY growth: 2020-2021]])</f>
        <v>-1.2949242973276549E-3</v>
      </c>
      <c r="M82" s="5" t="str">
        <f>IF(PopTbl[[#This Row],[2021 Population]]&gt;PopTbl[[#This Row],[2011 Population]], "Yes", "No")</f>
        <v>No</v>
      </c>
    </row>
    <row r="83" spans="1:13" x14ac:dyDescent="0.35">
      <c r="A83" t="s">
        <v>384</v>
      </c>
      <c r="B83">
        <v>13165</v>
      </c>
      <c r="C83" t="s">
        <v>120</v>
      </c>
      <c r="D83" s="7">
        <v>8322</v>
      </c>
      <c r="E83" s="7">
        <v>8827</v>
      </c>
      <c r="F83" s="7">
        <v>8793</v>
      </c>
      <c r="G83" s="7">
        <v>8787</v>
      </c>
      <c r="H83" s="7">
        <v>8693</v>
      </c>
      <c r="I83" s="5">
        <f>(PopTbl[[#This Row],[2019 Population]]-PopTbl[[#This Row],[2018 Population]])/PopTbl[[#This Row],[2018 Population]]</f>
        <v>-3.8518182848079757E-3</v>
      </c>
      <c r="J83" s="5">
        <f>(PopTbl[[#This Row],[2020 Population]]-PopTbl[[#This Row],[2019 Population]])/PopTbl[[#This Row],[2019 Population]]</f>
        <v>-6.8236096895257596E-4</v>
      </c>
      <c r="K83" s="5">
        <f>(PopTbl[[#This Row],[2021 Population]]-PopTbl[[#This Row],[2020 Population]])/PopTbl[[#This Row],[2020 Population]]</f>
        <v>-1.0697621486286561E-2</v>
      </c>
      <c r="L83" s="5">
        <f>AVERAGE(PopTbl[[#This Row],[% YoY growth: 2018-2019]:[% YoY growth: 2020-2021]])</f>
        <v>-5.0772669133490374E-3</v>
      </c>
      <c r="M83" s="5" t="str">
        <f>IF(PopTbl[[#This Row],[2021 Population]]&gt;PopTbl[[#This Row],[2011 Population]], "Yes", "No")</f>
        <v>Yes</v>
      </c>
    </row>
    <row r="84" spans="1:13" x14ac:dyDescent="0.35">
      <c r="A84" t="s">
        <v>382</v>
      </c>
      <c r="B84">
        <v>13167</v>
      </c>
      <c r="C84" t="s">
        <v>121</v>
      </c>
      <c r="D84" s="7">
        <v>10034</v>
      </c>
      <c r="E84" s="7">
        <v>9730</v>
      </c>
      <c r="F84" s="7">
        <v>9691</v>
      </c>
      <c r="G84" s="7">
        <v>9717</v>
      </c>
      <c r="H84" s="7">
        <v>9272</v>
      </c>
      <c r="I84" s="5">
        <f>(PopTbl[[#This Row],[2019 Population]]-PopTbl[[#This Row],[2018 Population]])/PopTbl[[#This Row],[2018 Population]]</f>
        <v>-4.0082219938335044E-3</v>
      </c>
      <c r="J84" s="5">
        <f>(PopTbl[[#This Row],[2020 Population]]-PopTbl[[#This Row],[2019 Population]])/PopTbl[[#This Row],[2019 Population]]</f>
        <v>2.6829016613352597E-3</v>
      </c>
      <c r="K84" s="5">
        <f>(PopTbl[[#This Row],[2021 Population]]-PopTbl[[#This Row],[2020 Population]])/PopTbl[[#This Row],[2020 Population]]</f>
        <v>-4.5796027580528968E-2</v>
      </c>
      <c r="L84" s="5">
        <f>AVERAGE(PopTbl[[#This Row],[% YoY growth: 2018-2019]:[% YoY growth: 2020-2021]])</f>
        <v>-1.5707115971009069E-2</v>
      </c>
      <c r="M84" s="5" t="str">
        <f>IF(PopTbl[[#This Row],[2021 Population]]&gt;PopTbl[[#This Row],[2011 Population]], "Yes", "No")</f>
        <v>No</v>
      </c>
    </row>
    <row r="85" spans="1:13" x14ac:dyDescent="0.35">
      <c r="A85" t="s">
        <v>520</v>
      </c>
      <c r="B85">
        <v>13169</v>
      </c>
      <c r="C85" t="s">
        <v>122</v>
      </c>
      <c r="D85" s="7">
        <v>28488</v>
      </c>
      <c r="E85" s="7">
        <v>28548</v>
      </c>
      <c r="F85" s="7">
        <v>28579</v>
      </c>
      <c r="G85" s="7">
        <v>28622</v>
      </c>
      <c r="H85" s="7">
        <v>28297</v>
      </c>
      <c r="I85" s="5">
        <f>(PopTbl[[#This Row],[2019 Population]]-PopTbl[[#This Row],[2018 Population]])/PopTbl[[#This Row],[2018 Population]]</f>
        <v>1.0858904301527252E-3</v>
      </c>
      <c r="J85" s="5">
        <f>(PopTbl[[#This Row],[2020 Population]]-PopTbl[[#This Row],[2019 Population]])/PopTbl[[#This Row],[2019 Population]]</f>
        <v>1.5046012806606249E-3</v>
      </c>
      <c r="K85" s="5">
        <f>(PopTbl[[#This Row],[2021 Population]]-PopTbl[[#This Row],[2020 Population]])/PopTbl[[#This Row],[2020 Population]]</f>
        <v>-1.1354901823771925E-2</v>
      </c>
      <c r="L85" s="5">
        <f>AVERAGE(PopTbl[[#This Row],[% YoY growth: 2018-2019]:[% YoY growth: 2020-2021]])</f>
        <v>-2.9214700376528576E-3</v>
      </c>
      <c r="M85" s="5" t="str">
        <f>IF(PopTbl[[#This Row],[2021 Population]]&gt;PopTbl[[#This Row],[2011 Population]], "Yes", "No")</f>
        <v>No</v>
      </c>
    </row>
    <row r="86" spans="1:13" x14ac:dyDescent="0.35">
      <c r="A86" t="s">
        <v>474</v>
      </c>
      <c r="B86">
        <v>13171</v>
      </c>
      <c r="C86" t="s">
        <v>123</v>
      </c>
      <c r="D86" s="7">
        <v>18035</v>
      </c>
      <c r="E86" s="7">
        <v>18513</v>
      </c>
      <c r="F86" s="7">
        <v>18672</v>
      </c>
      <c r="G86" s="7">
        <v>18834</v>
      </c>
      <c r="H86" s="7">
        <v>18482</v>
      </c>
      <c r="I86" s="5">
        <f>(PopTbl[[#This Row],[2019 Population]]-PopTbl[[#This Row],[2018 Population]])/PopTbl[[#This Row],[2018 Population]]</f>
        <v>8.5885593906984276E-3</v>
      </c>
      <c r="J86" s="5">
        <f>(PopTbl[[#This Row],[2020 Population]]-PopTbl[[#This Row],[2019 Population]])/PopTbl[[#This Row],[2019 Population]]</f>
        <v>8.6760925449871473E-3</v>
      </c>
      <c r="K86" s="5">
        <f>(PopTbl[[#This Row],[2021 Population]]-PopTbl[[#This Row],[2020 Population]])/PopTbl[[#This Row],[2020 Population]]</f>
        <v>-1.8689603907826272E-2</v>
      </c>
      <c r="L86" s="5">
        <f>AVERAGE(PopTbl[[#This Row],[% YoY growth: 2018-2019]:[% YoY growth: 2020-2021]])</f>
        <v>-4.7498399071356501E-4</v>
      </c>
      <c r="M86" s="5" t="str">
        <f>IF(PopTbl[[#This Row],[2021 Population]]&gt;PopTbl[[#This Row],[2011 Population]], "Yes", "No")</f>
        <v>Yes</v>
      </c>
    </row>
    <row r="87" spans="1:13" x14ac:dyDescent="0.35">
      <c r="A87" t="s">
        <v>385</v>
      </c>
      <c r="B87">
        <v>13173</v>
      </c>
      <c r="C87" t="s">
        <v>124</v>
      </c>
      <c r="D87" s="7">
        <v>9779</v>
      </c>
      <c r="E87" s="7">
        <v>10366</v>
      </c>
      <c r="F87" s="7">
        <v>10380</v>
      </c>
      <c r="G87" s="7">
        <v>10534</v>
      </c>
      <c r="H87" s="7">
        <v>9874</v>
      </c>
      <c r="I87" s="5">
        <f>(PopTbl[[#This Row],[2019 Population]]-PopTbl[[#This Row],[2018 Population]])/PopTbl[[#This Row],[2018 Population]]</f>
        <v>1.3505691684352692E-3</v>
      </c>
      <c r="J87" s="5">
        <f>(PopTbl[[#This Row],[2020 Population]]-PopTbl[[#This Row],[2019 Population]])/PopTbl[[#This Row],[2019 Population]]</f>
        <v>1.4836223506743738E-2</v>
      </c>
      <c r="K87" s="5">
        <f>(PopTbl[[#This Row],[2021 Population]]-PopTbl[[#This Row],[2020 Population]])/PopTbl[[#This Row],[2020 Population]]</f>
        <v>-6.2654262388456422E-2</v>
      </c>
      <c r="L87" s="5">
        <f>AVERAGE(PopTbl[[#This Row],[% YoY growth: 2018-2019]:[% YoY growth: 2020-2021]])</f>
        <v>-1.5489156571092471E-2</v>
      </c>
      <c r="M87" s="5" t="str">
        <f>IF(PopTbl[[#This Row],[2021 Population]]&gt;PopTbl[[#This Row],[2011 Population]], "Yes", "No")</f>
        <v>Yes</v>
      </c>
    </row>
    <row r="88" spans="1:13" x14ac:dyDescent="0.35">
      <c r="A88" t="s">
        <v>464</v>
      </c>
      <c r="B88">
        <v>13175</v>
      </c>
      <c r="C88" t="s">
        <v>125</v>
      </c>
      <c r="D88" s="7">
        <v>48163</v>
      </c>
      <c r="E88" s="7">
        <v>47418</v>
      </c>
      <c r="F88" s="7">
        <v>47405</v>
      </c>
      <c r="G88" s="7">
        <v>47404</v>
      </c>
      <c r="H88" s="7">
        <v>49202</v>
      </c>
      <c r="I88" s="5">
        <f>(PopTbl[[#This Row],[2019 Population]]-PopTbl[[#This Row],[2018 Population]])/PopTbl[[#This Row],[2018 Population]]</f>
        <v>-2.7415749293517231E-4</v>
      </c>
      <c r="J88" s="5">
        <f>(PopTbl[[#This Row],[2020 Population]]-PopTbl[[#This Row],[2019 Population]])/PopTbl[[#This Row],[2019 Population]]</f>
        <v>-2.1094821221390147E-5</v>
      </c>
      <c r="K88" s="5">
        <f>(PopTbl[[#This Row],[2021 Population]]-PopTbl[[#This Row],[2020 Population]])/PopTbl[[#This Row],[2020 Population]]</f>
        <v>3.7929288667622983E-2</v>
      </c>
      <c r="L88" s="5">
        <f>AVERAGE(PopTbl[[#This Row],[% YoY growth: 2018-2019]:[% YoY growth: 2020-2021]])</f>
        <v>1.2544678784488806E-2</v>
      </c>
      <c r="M88" s="5" t="str">
        <f>IF(PopTbl[[#This Row],[2021 Population]]&gt;PopTbl[[#This Row],[2011 Population]], "Yes", "No")</f>
        <v>Yes</v>
      </c>
    </row>
    <row r="89" spans="1:13" x14ac:dyDescent="0.35">
      <c r="A89" t="s">
        <v>521</v>
      </c>
      <c r="B89">
        <v>13177</v>
      </c>
      <c r="C89" t="s">
        <v>126</v>
      </c>
      <c r="D89" s="7">
        <v>28251</v>
      </c>
      <c r="E89" s="7">
        <v>29348</v>
      </c>
      <c r="F89" s="7">
        <v>29502</v>
      </c>
      <c r="G89" s="7">
        <v>29735</v>
      </c>
      <c r="H89" s="7">
        <v>32547</v>
      </c>
      <c r="I89" s="5">
        <f>(PopTbl[[#This Row],[2019 Population]]-PopTbl[[#This Row],[2018 Population]])/PopTbl[[#This Row],[2018 Population]]</f>
        <v>5.2473763118440781E-3</v>
      </c>
      <c r="J89" s="5">
        <f>(PopTbl[[#This Row],[2020 Population]]-PopTbl[[#This Row],[2019 Population]])/PopTbl[[#This Row],[2019 Population]]</f>
        <v>7.8977696427360855E-3</v>
      </c>
      <c r="K89" s="5">
        <f>(PopTbl[[#This Row],[2021 Population]]-PopTbl[[#This Row],[2020 Population]])/PopTbl[[#This Row],[2020 Population]]</f>
        <v>9.4568690095846647E-2</v>
      </c>
      <c r="L89" s="5">
        <f>AVERAGE(PopTbl[[#This Row],[% YoY growth: 2018-2019]:[% YoY growth: 2020-2021]])</f>
        <v>3.5904612016808939E-2</v>
      </c>
      <c r="M89" s="5" t="str">
        <f>IF(PopTbl[[#This Row],[2021 Population]]&gt;PopTbl[[#This Row],[2011 Population]], "Yes", "No")</f>
        <v>Yes</v>
      </c>
    </row>
    <row r="90" spans="1:13" x14ac:dyDescent="0.35">
      <c r="A90" t="s">
        <v>490</v>
      </c>
      <c r="B90">
        <v>13179</v>
      </c>
      <c r="C90" t="s">
        <v>127</v>
      </c>
      <c r="D90" s="7">
        <v>64320</v>
      </c>
      <c r="E90" s="7">
        <v>62108</v>
      </c>
      <c r="F90" s="7">
        <v>61349</v>
      </c>
      <c r="G90" s="7">
        <v>62039</v>
      </c>
      <c r="H90" s="7">
        <v>64334</v>
      </c>
      <c r="I90" s="5">
        <f>(PopTbl[[#This Row],[2019 Population]]-PopTbl[[#This Row],[2018 Population]])/PopTbl[[#This Row],[2018 Population]]</f>
        <v>-1.2220647903651703E-2</v>
      </c>
      <c r="J90" s="5">
        <f>(PopTbl[[#This Row],[2020 Population]]-PopTbl[[#This Row],[2019 Population]])/PopTbl[[#This Row],[2019 Population]]</f>
        <v>1.1247127092536146E-2</v>
      </c>
      <c r="K90" s="5">
        <f>(PopTbl[[#This Row],[2021 Population]]-PopTbl[[#This Row],[2020 Population]])/PopTbl[[#This Row],[2020 Population]]</f>
        <v>3.6992859330421186E-2</v>
      </c>
      <c r="L90" s="5">
        <f>AVERAGE(PopTbl[[#This Row],[% YoY growth: 2018-2019]:[% YoY growth: 2020-2021]])</f>
        <v>1.2006446173101877E-2</v>
      </c>
      <c r="M90" s="5" t="str">
        <f>IF(PopTbl[[#This Row],[2021 Population]]&gt;PopTbl[[#This Row],[2011 Population]], "Yes", "No")</f>
        <v>Yes</v>
      </c>
    </row>
    <row r="91" spans="1:13" x14ac:dyDescent="0.35">
      <c r="A91" t="s">
        <v>522</v>
      </c>
      <c r="B91">
        <v>13181</v>
      </c>
      <c r="C91" t="s">
        <v>128</v>
      </c>
      <c r="D91" s="7">
        <v>8045</v>
      </c>
      <c r="E91" s="7">
        <v>7799</v>
      </c>
      <c r="F91" s="7">
        <v>7856</v>
      </c>
      <c r="G91" s="7">
        <v>7929</v>
      </c>
      <c r="H91" s="7">
        <v>7686</v>
      </c>
      <c r="I91" s="5">
        <f>(PopTbl[[#This Row],[2019 Population]]-PopTbl[[#This Row],[2018 Population]])/PopTbl[[#This Row],[2018 Population]]</f>
        <v>7.3086293114501856E-3</v>
      </c>
      <c r="J91" s="5">
        <f>(PopTbl[[#This Row],[2020 Population]]-PopTbl[[#This Row],[2019 Population]])/PopTbl[[#This Row],[2019 Population]]</f>
        <v>9.2922606924643585E-3</v>
      </c>
      <c r="K91" s="5">
        <f>(PopTbl[[#This Row],[2021 Population]]-PopTbl[[#This Row],[2020 Population]])/PopTbl[[#This Row],[2020 Population]]</f>
        <v>-3.0646992054483541E-2</v>
      </c>
      <c r="L91" s="5">
        <f>AVERAGE(PopTbl[[#This Row],[% YoY growth: 2018-2019]:[% YoY growth: 2020-2021]])</f>
        <v>-4.682034016856333E-3</v>
      </c>
      <c r="M91" s="5" t="str">
        <f>IF(PopTbl[[#This Row],[2021 Population]]&gt;PopTbl[[#This Row],[2011 Population]], "Yes", "No")</f>
        <v>No</v>
      </c>
    </row>
    <row r="92" spans="1:13" x14ac:dyDescent="0.35">
      <c r="A92" t="s">
        <v>484</v>
      </c>
      <c r="B92">
        <v>13183</v>
      </c>
      <c r="C92" t="s">
        <v>129</v>
      </c>
      <c r="D92" s="7">
        <v>13738</v>
      </c>
      <c r="E92" s="7">
        <v>18156</v>
      </c>
      <c r="F92" s="7">
        <v>18692</v>
      </c>
      <c r="G92" s="7">
        <v>19236</v>
      </c>
      <c r="H92" s="7">
        <v>16398</v>
      </c>
      <c r="I92" s="5">
        <f>(PopTbl[[#This Row],[2019 Population]]-PopTbl[[#This Row],[2018 Population]])/PopTbl[[#This Row],[2018 Population]]</f>
        <v>2.9521921128001762E-2</v>
      </c>
      <c r="J92" s="5">
        <f>(PopTbl[[#This Row],[2020 Population]]-PopTbl[[#This Row],[2019 Population]])/PopTbl[[#This Row],[2019 Population]]</f>
        <v>2.9103359726086027E-2</v>
      </c>
      <c r="K92" s="5">
        <f>(PopTbl[[#This Row],[2021 Population]]-PopTbl[[#This Row],[2020 Population]])/PopTbl[[#This Row],[2020 Population]]</f>
        <v>-0.14753587024329382</v>
      </c>
      <c r="L92" s="5">
        <f>AVERAGE(PopTbl[[#This Row],[% YoY growth: 2018-2019]:[% YoY growth: 2020-2021]])</f>
        <v>-2.9636863129735343E-2</v>
      </c>
      <c r="M92" s="5" t="str">
        <f>IF(PopTbl[[#This Row],[2021 Population]]&gt;PopTbl[[#This Row],[2011 Population]], "Yes", "No")</f>
        <v>Yes</v>
      </c>
    </row>
    <row r="93" spans="1:13" x14ac:dyDescent="0.35">
      <c r="A93" t="s">
        <v>418</v>
      </c>
      <c r="B93">
        <v>13185</v>
      </c>
      <c r="C93" t="s">
        <v>130</v>
      </c>
      <c r="D93" s="7">
        <v>107172</v>
      </c>
      <c r="E93" s="7">
        <v>114582</v>
      </c>
      <c r="F93" s="7">
        <v>115364</v>
      </c>
      <c r="G93" s="7">
        <v>116436</v>
      </c>
      <c r="H93" s="7">
        <v>117437</v>
      </c>
      <c r="I93" s="5">
        <f>(PopTbl[[#This Row],[2019 Population]]-PopTbl[[#This Row],[2018 Population]])/PopTbl[[#This Row],[2018 Population]]</f>
        <v>6.8248066886596502E-3</v>
      </c>
      <c r="J93" s="5">
        <f>(PopTbl[[#This Row],[2020 Population]]-PopTbl[[#This Row],[2019 Population]])/PopTbl[[#This Row],[2019 Population]]</f>
        <v>9.2923268957387055E-3</v>
      </c>
      <c r="K93" s="5">
        <f>(PopTbl[[#This Row],[2021 Population]]-PopTbl[[#This Row],[2020 Population]])/PopTbl[[#This Row],[2020 Population]]</f>
        <v>8.5969974921845469E-3</v>
      </c>
      <c r="L93" s="5">
        <f>AVERAGE(PopTbl[[#This Row],[% YoY growth: 2018-2019]:[% YoY growth: 2020-2021]])</f>
        <v>8.2380436921943006E-3</v>
      </c>
      <c r="M93" s="5" t="str">
        <f>IF(PopTbl[[#This Row],[2021 Population]]&gt;PopTbl[[#This Row],[2011 Population]], "Yes", "No")</f>
        <v>Yes</v>
      </c>
    </row>
    <row r="94" spans="1:13" x14ac:dyDescent="0.35">
      <c r="A94" t="s">
        <v>403</v>
      </c>
      <c r="B94">
        <v>13187</v>
      </c>
      <c r="C94" t="s">
        <v>131</v>
      </c>
      <c r="D94" s="7">
        <v>29419</v>
      </c>
      <c r="E94" s="7">
        <v>31951</v>
      </c>
      <c r="F94" s="7">
        <v>32402</v>
      </c>
      <c r="G94" s="7">
        <v>33009</v>
      </c>
      <c r="H94" s="7">
        <v>33188</v>
      </c>
      <c r="I94" s="5">
        <f>(PopTbl[[#This Row],[2019 Population]]-PopTbl[[#This Row],[2018 Population]])/PopTbl[[#This Row],[2018 Population]]</f>
        <v>1.4115364151356766E-2</v>
      </c>
      <c r="J94" s="5">
        <f>(PopTbl[[#This Row],[2020 Population]]-PopTbl[[#This Row],[2019 Population]])/PopTbl[[#This Row],[2019 Population]]</f>
        <v>1.8733411517807542E-2</v>
      </c>
      <c r="K94" s="5">
        <f>(PopTbl[[#This Row],[2021 Population]]-PopTbl[[#This Row],[2020 Population]])/PopTbl[[#This Row],[2020 Population]]</f>
        <v>5.4227634887454934E-3</v>
      </c>
      <c r="L94" s="5">
        <f>AVERAGE(PopTbl[[#This Row],[% YoY growth: 2018-2019]:[% YoY growth: 2020-2021]])</f>
        <v>1.2757179719303265E-2</v>
      </c>
      <c r="M94" s="5" t="str">
        <f>IF(PopTbl[[#This Row],[2021 Population]]&gt;PopTbl[[#This Row],[2011 Population]], "Yes", "No")</f>
        <v>Yes</v>
      </c>
    </row>
    <row r="95" spans="1:13" x14ac:dyDescent="0.35">
      <c r="A95" t="s">
        <v>455</v>
      </c>
      <c r="B95">
        <v>13193</v>
      </c>
      <c r="C95" t="s">
        <v>132</v>
      </c>
      <c r="D95" s="7">
        <v>14560</v>
      </c>
      <c r="E95" s="7">
        <v>13480</v>
      </c>
      <c r="F95" s="7">
        <v>13305</v>
      </c>
      <c r="G95" s="7">
        <v>13107</v>
      </c>
      <c r="H95" s="7">
        <v>12330</v>
      </c>
      <c r="I95" s="5">
        <f>(PopTbl[[#This Row],[2019 Population]]-PopTbl[[#This Row],[2018 Population]])/PopTbl[[#This Row],[2018 Population]]</f>
        <v>-1.298219584569733E-2</v>
      </c>
      <c r="J95" s="5">
        <f>(PopTbl[[#This Row],[2020 Population]]-PopTbl[[#This Row],[2019 Population]])/PopTbl[[#This Row],[2019 Population]]</f>
        <v>-1.4881623449830891E-2</v>
      </c>
      <c r="K95" s="5">
        <f>(PopTbl[[#This Row],[2021 Population]]-PopTbl[[#This Row],[2020 Population]])/PopTbl[[#This Row],[2020 Population]]</f>
        <v>-5.9281300068665596E-2</v>
      </c>
      <c r="L95" s="5">
        <f>AVERAGE(PopTbl[[#This Row],[% YoY growth: 2018-2019]:[% YoY growth: 2020-2021]])</f>
        <v>-2.9048373121397939E-2</v>
      </c>
      <c r="M95" s="5" t="str">
        <f>IF(PopTbl[[#This Row],[2021 Population]]&gt;PopTbl[[#This Row],[2011 Population]], "Yes", "No")</f>
        <v>No</v>
      </c>
    </row>
    <row r="96" spans="1:13" x14ac:dyDescent="0.35">
      <c r="A96" t="s">
        <v>450</v>
      </c>
      <c r="B96">
        <v>13195</v>
      </c>
      <c r="C96" t="s">
        <v>133</v>
      </c>
      <c r="D96" s="7">
        <v>27915</v>
      </c>
      <c r="E96" s="7">
        <v>28900</v>
      </c>
      <c r="F96" s="7">
        <v>29218</v>
      </c>
      <c r="G96" s="7">
        <v>29624</v>
      </c>
      <c r="H96" s="7">
        <v>29906</v>
      </c>
      <c r="I96" s="5">
        <f>(PopTbl[[#This Row],[2019 Population]]-PopTbl[[#This Row],[2018 Population]])/PopTbl[[#This Row],[2018 Population]]</f>
        <v>1.1003460207612456E-2</v>
      </c>
      <c r="J96" s="5">
        <f>(PopTbl[[#This Row],[2020 Population]]-PopTbl[[#This Row],[2019 Population]])/PopTbl[[#This Row],[2019 Population]]</f>
        <v>1.3895543842836608E-2</v>
      </c>
      <c r="K96" s="5">
        <f>(PopTbl[[#This Row],[2021 Population]]-PopTbl[[#This Row],[2020 Population]])/PopTbl[[#This Row],[2020 Population]]</f>
        <v>9.5193086686470429E-3</v>
      </c>
      <c r="L96" s="5">
        <f>AVERAGE(PopTbl[[#This Row],[% YoY growth: 2018-2019]:[% YoY growth: 2020-2021]])</f>
        <v>1.147277090636537E-2</v>
      </c>
      <c r="M96" s="5" t="str">
        <f>IF(PopTbl[[#This Row],[2021 Population]]&gt;PopTbl[[#This Row],[2011 Population]], "Yes", "No")</f>
        <v>Yes</v>
      </c>
    </row>
    <row r="97" spans="1:13" x14ac:dyDescent="0.35">
      <c r="A97" t="s">
        <v>481</v>
      </c>
      <c r="B97">
        <v>13197</v>
      </c>
      <c r="C97" t="s">
        <v>134</v>
      </c>
      <c r="D97" s="7">
        <v>8536</v>
      </c>
      <c r="E97" s="7">
        <v>8484</v>
      </c>
      <c r="F97" s="7">
        <v>8432</v>
      </c>
      <c r="G97" s="7">
        <v>8450</v>
      </c>
      <c r="H97" s="7">
        <v>7563</v>
      </c>
      <c r="I97" s="5">
        <f>(PopTbl[[#This Row],[2019 Population]]-PopTbl[[#This Row],[2018 Population]])/PopTbl[[#This Row],[2018 Population]]</f>
        <v>-6.1291843470061289E-3</v>
      </c>
      <c r="J97" s="5">
        <f>(PopTbl[[#This Row],[2020 Population]]-PopTbl[[#This Row],[2019 Population]])/PopTbl[[#This Row],[2019 Population]]</f>
        <v>2.1347248576850096E-3</v>
      </c>
      <c r="K97" s="5">
        <f>(PopTbl[[#This Row],[2021 Population]]-PopTbl[[#This Row],[2020 Population]])/PopTbl[[#This Row],[2020 Population]]</f>
        <v>-0.10497041420118343</v>
      </c>
      <c r="L97" s="5">
        <f>AVERAGE(PopTbl[[#This Row],[% YoY growth: 2018-2019]:[% YoY growth: 2020-2021]])</f>
        <v>-3.6321624563501513E-2</v>
      </c>
      <c r="M97" s="5" t="str">
        <f>IF(PopTbl[[#This Row],[2021 Population]]&gt;PopTbl[[#This Row],[2011 Population]], "Yes", "No")</f>
        <v>No</v>
      </c>
    </row>
    <row r="98" spans="1:13" x14ac:dyDescent="0.35">
      <c r="A98" t="s">
        <v>523</v>
      </c>
      <c r="B98">
        <v>13189</v>
      </c>
      <c r="C98" t="s">
        <v>135</v>
      </c>
      <c r="D98" s="7">
        <v>21739</v>
      </c>
      <c r="E98" s="7">
        <v>21498</v>
      </c>
      <c r="F98" s="7">
        <v>21455</v>
      </c>
      <c r="G98" s="7">
        <v>21404</v>
      </c>
      <c r="H98" s="7">
        <v>21727</v>
      </c>
      <c r="I98" s="5">
        <f>(PopTbl[[#This Row],[2019 Population]]-PopTbl[[#This Row],[2018 Population]])/PopTbl[[#This Row],[2018 Population]]</f>
        <v>-2.0001860638198901E-3</v>
      </c>
      <c r="J98" s="5">
        <f>(PopTbl[[#This Row],[2020 Population]]-PopTbl[[#This Row],[2019 Population]])/PopTbl[[#This Row],[2019 Population]]</f>
        <v>-2.3770682824516428E-3</v>
      </c>
      <c r="K98" s="5">
        <f>(PopTbl[[#This Row],[2021 Population]]-PopTbl[[#This Row],[2020 Population]])/PopTbl[[#This Row],[2020 Population]]</f>
        <v>1.5090637264062791E-2</v>
      </c>
      <c r="L98" s="5">
        <f>AVERAGE(PopTbl[[#This Row],[% YoY growth: 2018-2019]:[% YoY growth: 2020-2021]])</f>
        <v>3.5711276392637529E-3</v>
      </c>
      <c r="M98" s="5" t="str">
        <f>IF(PopTbl[[#This Row],[2021 Population]]&gt;PopTbl[[#This Row],[2011 Population]], "Yes", "No")</f>
        <v>No</v>
      </c>
    </row>
    <row r="99" spans="1:13" x14ac:dyDescent="0.35">
      <c r="A99" t="s">
        <v>468</v>
      </c>
      <c r="B99">
        <v>13191</v>
      </c>
      <c r="C99" t="s">
        <v>136</v>
      </c>
      <c r="D99" s="7">
        <v>14065</v>
      </c>
      <c r="E99" s="7">
        <v>14120</v>
      </c>
      <c r="F99" s="7">
        <v>14174</v>
      </c>
      <c r="G99" s="7">
        <v>14217</v>
      </c>
      <c r="H99" s="7">
        <v>11291</v>
      </c>
      <c r="I99" s="5">
        <f>(PopTbl[[#This Row],[2019 Population]]-PopTbl[[#This Row],[2018 Population]])/PopTbl[[#This Row],[2018 Population]]</f>
        <v>3.8243626062322948E-3</v>
      </c>
      <c r="J99" s="5">
        <f>(PopTbl[[#This Row],[2020 Population]]-PopTbl[[#This Row],[2019 Population]])/PopTbl[[#This Row],[2019 Population]]</f>
        <v>3.0337237194863836E-3</v>
      </c>
      <c r="K99" s="5">
        <f>(PopTbl[[#This Row],[2021 Population]]-PopTbl[[#This Row],[2020 Population]])/PopTbl[[#This Row],[2020 Population]]</f>
        <v>-0.20580994583948795</v>
      </c>
      <c r="L99" s="5">
        <f>AVERAGE(PopTbl[[#This Row],[% YoY growth: 2018-2019]:[% YoY growth: 2020-2021]])</f>
        <v>-6.6317286504589748E-2</v>
      </c>
      <c r="M99" s="5" t="str">
        <f>IF(PopTbl[[#This Row],[2021 Population]]&gt;PopTbl[[#This Row],[2011 Population]], "Yes", "No")</f>
        <v>No</v>
      </c>
    </row>
    <row r="100" spans="1:13" x14ac:dyDescent="0.35">
      <c r="A100" t="s">
        <v>480</v>
      </c>
      <c r="B100">
        <v>13199</v>
      </c>
      <c r="C100" t="s">
        <v>137</v>
      </c>
      <c r="D100" s="7">
        <v>22213</v>
      </c>
      <c r="E100" s="7">
        <v>21113</v>
      </c>
      <c r="F100" s="7">
        <v>21106</v>
      </c>
      <c r="G100" s="7">
        <v>21080</v>
      </c>
      <c r="H100" s="7">
        <v>20659</v>
      </c>
      <c r="I100" s="5">
        <f>(PopTbl[[#This Row],[2019 Population]]-PopTbl[[#This Row],[2018 Population]])/PopTbl[[#This Row],[2018 Population]]</f>
        <v>-3.3154928243262443E-4</v>
      </c>
      <c r="J100" s="5">
        <f>(PopTbl[[#This Row],[2020 Population]]-PopTbl[[#This Row],[2019 Population]])/PopTbl[[#This Row],[2019 Population]]</f>
        <v>-1.2318771913200038E-3</v>
      </c>
      <c r="K100" s="5">
        <f>(PopTbl[[#This Row],[2021 Population]]-PopTbl[[#This Row],[2020 Population]])/PopTbl[[#This Row],[2020 Population]]</f>
        <v>-1.9971537001897532E-2</v>
      </c>
      <c r="L100" s="5">
        <f>AVERAGE(PopTbl[[#This Row],[% YoY growth: 2018-2019]:[% YoY growth: 2020-2021]])</f>
        <v>-7.178321158550053E-3</v>
      </c>
      <c r="M100" s="5" t="str">
        <f>IF(PopTbl[[#This Row],[2021 Population]]&gt;PopTbl[[#This Row],[2011 Population]], "Yes", "No")</f>
        <v>No</v>
      </c>
    </row>
    <row r="101" spans="1:13" x14ac:dyDescent="0.35">
      <c r="A101" t="s">
        <v>524</v>
      </c>
      <c r="B101">
        <v>13201</v>
      </c>
      <c r="C101" t="s">
        <v>138</v>
      </c>
      <c r="D101" s="7">
        <v>6140</v>
      </c>
      <c r="E101" s="7">
        <v>5836</v>
      </c>
      <c r="F101" s="7">
        <v>5787</v>
      </c>
      <c r="G101" s="7">
        <v>5725</v>
      </c>
      <c r="H101" s="7">
        <v>5984</v>
      </c>
      <c r="I101" s="5">
        <f>(PopTbl[[#This Row],[2019 Population]]-PopTbl[[#This Row],[2018 Population]])/PopTbl[[#This Row],[2018 Population]]</f>
        <v>-8.396161754626456E-3</v>
      </c>
      <c r="J101" s="5">
        <f>(PopTbl[[#This Row],[2020 Population]]-PopTbl[[#This Row],[2019 Population]])/PopTbl[[#This Row],[2019 Population]]</f>
        <v>-1.0713668567478832E-2</v>
      </c>
      <c r="K101" s="5">
        <f>(PopTbl[[#This Row],[2021 Population]]-PopTbl[[#This Row],[2020 Population]])/PopTbl[[#This Row],[2020 Population]]</f>
        <v>4.5240174672489086E-2</v>
      </c>
      <c r="L101" s="5">
        <f>AVERAGE(PopTbl[[#This Row],[% YoY growth: 2018-2019]:[% YoY growth: 2020-2021]])</f>
        <v>8.7101147834612661E-3</v>
      </c>
      <c r="M101" s="5" t="str">
        <f>IF(PopTbl[[#This Row],[2021 Population]]&gt;PopTbl[[#This Row],[2011 Population]], "Yes", "No")</f>
        <v>No</v>
      </c>
    </row>
    <row r="102" spans="1:13" x14ac:dyDescent="0.35">
      <c r="A102" t="s">
        <v>411</v>
      </c>
      <c r="B102">
        <v>13205</v>
      </c>
      <c r="C102" t="s">
        <v>139</v>
      </c>
      <c r="D102" s="7">
        <v>23677</v>
      </c>
      <c r="E102" s="7">
        <v>22432</v>
      </c>
      <c r="F102" s="7">
        <v>22244</v>
      </c>
      <c r="G102" s="7">
        <v>22072</v>
      </c>
      <c r="H102" s="7">
        <v>21940</v>
      </c>
      <c r="I102" s="5">
        <f>(PopTbl[[#This Row],[2019 Population]]-PopTbl[[#This Row],[2018 Population]])/PopTbl[[#This Row],[2018 Population]]</f>
        <v>-8.3808844507845936E-3</v>
      </c>
      <c r="J102" s="5">
        <f>(PopTbl[[#This Row],[2020 Population]]-PopTbl[[#This Row],[2019 Population]])/PopTbl[[#This Row],[2019 Population]]</f>
        <v>-7.7324222262183063E-3</v>
      </c>
      <c r="K102" s="5">
        <f>(PopTbl[[#This Row],[2021 Population]]-PopTbl[[#This Row],[2020 Population]])/PopTbl[[#This Row],[2020 Population]]</f>
        <v>-5.9804276911924609E-3</v>
      </c>
      <c r="L102" s="5">
        <f>AVERAGE(PopTbl[[#This Row],[% YoY growth: 2018-2019]:[% YoY growth: 2020-2021]])</f>
        <v>-7.3645781227317866E-3</v>
      </c>
      <c r="M102" s="5" t="str">
        <f>IF(PopTbl[[#This Row],[2021 Population]]&gt;PopTbl[[#This Row],[2011 Population]], "Yes", "No")</f>
        <v>No</v>
      </c>
    </row>
    <row r="103" spans="1:13" x14ac:dyDescent="0.35">
      <c r="A103" t="s">
        <v>389</v>
      </c>
      <c r="B103">
        <v>13207</v>
      </c>
      <c r="C103" t="s">
        <v>140</v>
      </c>
      <c r="D103" s="7">
        <v>26203</v>
      </c>
      <c r="E103" s="7">
        <v>27010</v>
      </c>
      <c r="F103" s="7">
        <v>27171</v>
      </c>
      <c r="G103" s="7">
        <v>27455</v>
      </c>
      <c r="H103" s="7">
        <v>27825</v>
      </c>
      <c r="I103" s="5">
        <f>(PopTbl[[#This Row],[2019 Population]]-PopTbl[[#This Row],[2018 Population]])/PopTbl[[#This Row],[2018 Population]]</f>
        <v>5.9607552758237691E-3</v>
      </c>
      <c r="J103" s="5">
        <f>(PopTbl[[#This Row],[2020 Population]]-PopTbl[[#This Row],[2019 Population]])/PopTbl[[#This Row],[2019 Population]]</f>
        <v>1.0452320488756394E-2</v>
      </c>
      <c r="K103" s="5">
        <f>(PopTbl[[#This Row],[2021 Population]]-PopTbl[[#This Row],[2020 Population]])/PopTbl[[#This Row],[2020 Population]]</f>
        <v>1.3476598069568385E-2</v>
      </c>
      <c r="L103" s="5">
        <f>AVERAGE(PopTbl[[#This Row],[% YoY growth: 2018-2019]:[% YoY growth: 2020-2021]])</f>
        <v>9.9632246113828486E-3</v>
      </c>
      <c r="M103" s="5" t="str">
        <f>IF(PopTbl[[#This Row],[2021 Population]]&gt;PopTbl[[#This Row],[2011 Population]], "Yes", "No")</f>
        <v>Yes</v>
      </c>
    </row>
    <row r="104" spans="1:13" x14ac:dyDescent="0.35">
      <c r="A104" t="s">
        <v>426</v>
      </c>
      <c r="B104">
        <v>13209</v>
      </c>
      <c r="C104" t="s">
        <v>141</v>
      </c>
      <c r="D104" s="7">
        <v>9121</v>
      </c>
      <c r="E104" s="7">
        <v>9036</v>
      </c>
      <c r="F104" s="7">
        <v>9058</v>
      </c>
      <c r="G104" s="7">
        <v>9069</v>
      </c>
      <c r="H104" s="7">
        <v>8701</v>
      </c>
      <c r="I104" s="5">
        <f>(PopTbl[[#This Row],[2019 Population]]-PopTbl[[#This Row],[2018 Population]])/PopTbl[[#This Row],[2018 Population]]</f>
        <v>2.4347056219566178E-3</v>
      </c>
      <c r="J104" s="5">
        <f>(PopTbl[[#This Row],[2020 Population]]-PopTbl[[#This Row],[2019 Population]])/PopTbl[[#This Row],[2019 Population]]</f>
        <v>1.2143961139324355E-3</v>
      </c>
      <c r="K104" s="5">
        <f>(PopTbl[[#This Row],[2021 Population]]-PopTbl[[#This Row],[2020 Population]])/PopTbl[[#This Row],[2020 Population]]</f>
        <v>-4.0577792479876501E-2</v>
      </c>
      <c r="L104" s="5">
        <f>AVERAGE(PopTbl[[#This Row],[% YoY growth: 2018-2019]:[% YoY growth: 2020-2021]])</f>
        <v>-1.2309563581329149E-2</v>
      </c>
      <c r="M104" s="5" t="str">
        <f>IF(PopTbl[[#This Row],[2021 Population]]&gt;PopTbl[[#This Row],[2011 Population]], "Yes", "No")</f>
        <v>No</v>
      </c>
    </row>
    <row r="105" spans="1:13" x14ac:dyDescent="0.35">
      <c r="A105" t="s">
        <v>492</v>
      </c>
      <c r="B105">
        <v>13211</v>
      </c>
      <c r="C105" t="s">
        <v>142</v>
      </c>
      <c r="D105" s="7">
        <v>17876</v>
      </c>
      <c r="E105" s="7">
        <v>18235</v>
      </c>
      <c r="F105" s="7">
        <v>18507</v>
      </c>
      <c r="G105" s="7">
        <v>18832</v>
      </c>
      <c r="H105" s="7">
        <v>19694</v>
      </c>
      <c r="I105" s="5">
        <f>(PopTbl[[#This Row],[2019 Population]]-PopTbl[[#This Row],[2018 Population]])/PopTbl[[#This Row],[2018 Population]]</f>
        <v>1.4916369618864821E-2</v>
      </c>
      <c r="J105" s="5">
        <f>(PopTbl[[#This Row],[2020 Population]]-PopTbl[[#This Row],[2019 Population]])/PopTbl[[#This Row],[2019 Population]]</f>
        <v>1.7560922894040092E-2</v>
      </c>
      <c r="K105" s="5">
        <f>(PopTbl[[#This Row],[2021 Population]]-PopTbl[[#This Row],[2020 Population]])/PopTbl[[#This Row],[2020 Population]]</f>
        <v>4.5773152081563295E-2</v>
      </c>
      <c r="L105" s="5">
        <f>AVERAGE(PopTbl[[#This Row],[% YoY growth: 2018-2019]:[% YoY growth: 2020-2021]])</f>
        <v>2.60834815314894E-2</v>
      </c>
      <c r="M105" s="5" t="str">
        <f>IF(PopTbl[[#This Row],[2021 Population]]&gt;PopTbl[[#This Row],[2011 Population]], "Yes", "No")</f>
        <v>Yes</v>
      </c>
    </row>
    <row r="106" spans="1:13" x14ac:dyDescent="0.35">
      <c r="A106" t="s">
        <v>498</v>
      </c>
      <c r="B106">
        <v>13213</v>
      </c>
      <c r="C106" t="s">
        <v>143</v>
      </c>
      <c r="D106" s="7">
        <v>39800</v>
      </c>
      <c r="E106" s="7">
        <v>39557</v>
      </c>
      <c r="F106" s="7">
        <v>39724</v>
      </c>
      <c r="G106" s="7">
        <v>39789</v>
      </c>
      <c r="H106" s="7">
        <v>39853</v>
      </c>
      <c r="I106" s="5">
        <f>(PopTbl[[#This Row],[2019 Population]]-PopTbl[[#This Row],[2018 Population]])/PopTbl[[#This Row],[2018 Population]]</f>
        <v>4.2217559471142904E-3</v>
      </c>
      <c r="J106" s="5">
        <f>(PopTbl[[#This Row],[2020 Population]]-PopTbl[[#This Row],[2019 Population]])/PopTbl[[#This Row],[2019 Population]]</f>
        <v>1.6362904037861242E-3</v>
      </c>
      <c r="K106" s="5">
        <f>(PopTbl[[#This Row],[2021 Population]]-PopTbl[[#This Row],[2020 Population]])/PopTbl[[#This Row],[2020 Population]]</f>
        <v>1.6084847570936691E-3</v>
      </c>
      <c r="L106" s="5">
        <f>AVERAGE(PopTbl[[#This Row],[% YoY growth: 2018-2019]:[% YoY growth: 2020-2021]])</f>
        <v>2.4888437026646948E-3</v>
      </c>
      <c r="M106" s="5" t="str">
        <f>IF(PopTbl[[#This Row],[2021 Population]]&gt;PopTbl[[#This Row],[2011 Population]], "Yes", "No")</f>
        <v>Yes</v>
      </c>
    </row>
    <row r="107" spans="1:13" x14ac:dyDescent="0.35">
      <c r="A107" t="s">
        <v>423</v>
      </c>
      <c r="B107">
        <v>13215</v>
      </c>
      <c r="C107" t="s">
        <v>144</v>
      </c>
      <c r="D107" s="7">
        <v>188548</v>
      </c>
      <c r="E107" s="7">
        <v>196670</v>
      </c>
      <c r="F107" s="7">
        <v>195739</v>
      </c>
      <c r="G107" s="7">
        <v>195418</v>
      </c>
      <c r="H107" s="7">
        <v>204366</v>
      </c>
      <c r="I107" s="5">
        <f>(PopTbl[[#This Row],[2019 Population]]-PopTbl[[#This Row],[2018 Population]])/PopTbl[[#This Row],[2018 Population]]</f>
        <v>-4.7338180708801549E-3</v>
      </c>
      <c r="J107" s="5">
        <f>(PopTbl[[#This Row],[2020 Population]]-PopTbl[[#This Row],[2019 Population]])/PopTbl[[#This Row],[2019 Population]]</f>
        <v>-1.6399388982267203E-3</v>
      </c>
      <c r="K107" s="5">
        <f>(PopTbl[[#This Row],[2021 Population]]-PopTbl[[#This Row],[2020 Population]])/PopTbl[[#This Row],[2020 Population]]</f>
        <v>4.5789026599392074E-2</v>
      </c>
      <c r="L107" s="5">
        <f>AVERAGE(PopTbl[[#This Row],[% YoY growth: 2018-2019]:[% YoY growth: 2020-2021]])</f>
        <v>1.3138423210095068E-2</v>
      </c>
      <c r="M107" s="5" t="str">
        <f>IF(PopTbl[[#This Row],[2021 Population]]&gt;PopTbl[[#This Row],[2011 Population]], "Yes", "No")</f>
        <v>Yes</v>
      </c>
    </row>
    <row r="108" spans="1:13" x14ac:dyDescent="0.35">
      <c r="A108" t="s">
        <v>409</v>
      </c>
      <c r="B108">
        <v>13217</v>
      </c>
      <c r="C108" t="s">
        <v>145</v>
      </c>
      <c r="D108" s="7">
        <v>98864</v>
      </c>
      <c r="E108" s="7">
        <v>106497</v>
      </c>
      <c r="F108" s="7">
        <v>108079</v>
      </c>
      <c r="G108" s="7">
        <v>109835</v>
      </c>
      <c r="H108" s="7">
        <v>111262</v>
      </c>
      <c r="I108" s="5">
        <f>(PopTbl[[#This Row],[2019 Population]]-PopTbl[[#This Row],[2018 Population]])/PopTbl[[#This Row],[2018 Population]]</f>
        <v>1.4854878541179563E-2</v>
      </c>
      <c r="J108" s="5">
        <f>(PopTbl[[#This Row],[2020 Population]]-PopTbl[[#This Row],[2019 Population]])/PopTbl[[#This Row],[2019 Population]]</f>
        <v>1.6247374605612562E-2</v>
      </c>
      <c r="K108" s="5">
        <f>(PopTbl[[#This Row],[2021 Population]]-PopTbl[[#This Row],[2020 Population]])/PopTbl[[#This Row],[2020 Population]]</f>
        <v>1.2992215596121456E-2</v>
      </c>
      <c r="L108" s="5">
        <f>AVERAGE(PopTbl[[#This Row],[% YoY growth: 2018-2019]:[% YoY growth: 2020-2021]])</f>
        <v>1.4698156247637859E-2</v>
      </c>
      <c r="M108" s="5" t="str">
        <f>IF(PopTbl[[#This Row],[2021 Population]]&gt;PopTbl[[#This Row],[2011 Population]], "Yes", "No")</f>
        <v>Yes</v>
      </c>
    </row>
    <row r="109" spans="1:13" x14ac:dyDescent="0.35">
      <c r="A109" t="s">
        <v>476</v>
      </c>
      <c r="B109">
        <v>13219</v>
      </c>
      <c r="C109" t="s">
        <v>146</v>
      </c>
      <c r="D109" s="7">
        <v>32246</v>
      </c>
      <c r="E109" s="7">
        <v>37017</v>
      </c>
      <c r="F109" s="7">
        <v>38132</v>
      </c>
      <c r="G109" s="7">
        <v>39194</v>
      </c>
      <c r="H109" s="7">
        <v>41006</v>
      </c>
      <c r="I109" s="5">
        <f>(PopTbl[[#This Row],[2019 Population]]-PopTbl[[#This Row],[2018 Population]])/PopTbl[[#This Row],[2018 Population]]</f>
        <v>3.0121295620930924E-2</v>
      </c>
      <c r="J109" s="5">
        <f>(PopTbl[[#This Row],[2020 Population]]-PopTbl[[#This Row],[2019 Population]])/PopTbl[[#This Row],[2019 Population]]</f>
        <v>2.7850624147697473E-2</v>
      </c>
      <c r="K109" s="5">
        <f>(PopTbl[[#This Row],[2021 Population]]-PopTbl[[#This Row],[2020 Population]])/PopTbl[[#This Row],[2020 Population]]</f>
        <v>4.6231566056028982E-2</v>
      </c>
      <c r="L109" s="5">
        <f>AVERAGE(PopTbl[[#This Row],[% YoY growth: 2018-2019]:[% YoY growth: 2020-2021]])</f>
        <v>3.4734495274885792E-2</v>
      </c>
      <c r="M109" s="5" t="str">
        <f>IF(PopTbl[[#This Row],[2021 Population]]&gt;PopTbl[[#This Row],[2011 Population]], "Yes", "No")</f>
        <v>Yes</v>
      </c>
    </row>
    <row r="110" spans="1:13" x14ac:dyDescent="0.35">
      <c r="A110" t="s">
        <v>525</v>
      </c>
      <c r="B110">
        <v>13221</v>
      </c>
      <c r="C110" t="s">
        <v>147</v>
      </c>
      <c r="D110" s="7">
        <v>14686</v>
      </c>
      <c r="E110" s="7">
        <v>14784</v>
      </c>
      <c r="F110" s="7">
        <v>14931</v>
      </c>
      <c r="G110" s="7">
        <v>15040</v>
      </c>
      <c r="H110" s="7">
        <v>14779</v>
      </c>
      <c r="I110" s="5">
        <f>(PopTbl[[#This Row],[2019 Population]]-PopTbl[[#This Row],[2018 Population]])/PopTbl[[#This Row],[2018 Population]]</f>
        <v>9.943181818181818E-3</v>
      </c>
      <c r="J110" s="5">
        <f>(PopTbl[[#This Row],[2020 Population]]-PopTbl[[#This Row],[2019 Population]])/PopTbl[[#This Row],[2019 Population]]</f>
        <v>7.3002478065769209E-3</v>
      </c>
      <c r="K110" s="5">
        <f>(PopTbl[[#This Row],[2021 Population]]-PopTbl[[#This Row],[2020 Population]])/PopTbl[[#This Row],[2020 Population]]</f>
        <v>-1.7353723404255318E-2</v>
      </c>
      <c r="L110" s="5">
        <f>AVERAGE(PopTbl[[#This Row],[% YoY growth: 2018-2019]:[% YoY growth: 2020-2021]])</f>
        <v>-3.6764593165526431E-5</v>
      </c>
      <c r="M110" s="5" t="str">
        <f>IF(PopTbl[[#This Row],[2021 Population]]&gt;PopTbl[[#This Row],[2011 Population]], "Yes", "No")</f>
        <v>Yes</v>
      </c>
    </row>
    <row r="111" spans="1:13" x14ac:dyDescent="0.35">
      <c r="A111" t="s">
        <v>434</v>
      </c>
      <c r="B111">
        <v>13223</v>
      </c>
      <c r="C111" t="s">
        <v>148</v>
      </c>
      <c r="D111" s="7">
        <v>139067</v>
      </c>
      <c r="E111" s="7">
        <v>155840</v>
      </c>
      <c r="F111" s="7">
        <v>159825</v>
      </c>
      <c r="G111" s="7">
        <v>164440</v>
      </c>
      <c r="H111" s="7">
        <v>165688</v>
      </c>
      <c r="I111" s="5">
        <f>(PopTbl[[#This Row],[2019 Population]]-PopTbl[[#This Row],[2018 Population]])/PopTbl[[#This Row],[2018 Population]]</f>
        <v>2.5571098562628337E-2</v>
      </c>
      <c r="J111" s="5">
        <f>(PopTbl[[#This Row],[2020 Population]]-PopTbl[[#This Row],[2019 Population]])/PopTbl[[#This Row],[2019 Population]]</f>
        <v>2.8875332394806819E-2</v>
      </c>
      <c r="K111" s="5">
        <f>(PopTbl[[#This Row],[2021 Population]]-PopTbl[[#This Row],[2020 Population]])/PopTbl[[#This Row],[2020 Population]]</f>
        <v>7.589394307954269E-3</v>
      </c>
      <c r="L111" s="5">
        <f>AVERAGE(PopTbl[[#This Row],[% YoY growth: 2018-2019]:[% YoY growth: 2020-2021]])</f>
        <v>2.0678608421796474E-2</v>
      </c>
      <c r="M111" s="5" t="str">
        <f>IF(PopTbl[[#This Row],[2021 Population]]&gt;PopTbl[[#This Row],[2011 Population]], "Yes", "No")</f>
        <v>Yes</v>
      </c>
    </row>
    <row r="112" spans="1:13" x14ac:dyDescent="0.35">
      <c r="A112" t="s">
        <v>526</v>
      </c>
      <c r="B112">
        <v>13225</v>
      </c>
      <c r="C112" t="s">
        <v>149</v>
      </c>
      <c r="D112" s="7">
        <v>27349</v>
      </c>
      <c r="E112" s="7">
        <v>26966</v>
      </c>
      <c r="F112" s="7">
        <v>27145</v>
      </c>
      <c r="G112" s="7">
        <v>27502</v>
      </c>
      <c r="H112" s="7">
        <v>27822</v>
      </c>
      <c r="I112" s="5">
        <f>(PopTbl[[#This Row],[2019 Population]]-PopTbl[[#This Row],[2018 Population]])/PopTbl[[#This Row],[2018 Population]]</f>
        <v>6.6379885782095974E-3</v>
      </c>
      <c r="J112" s="5">
        <f>(PopTbl[[#This Row],[2020 Population]]-PopTbl[[#This Row],[2019 Population]])/PopTbl[[#This Row],[2019 Population]]</f>
        <v>1.3151593295266164E-2</v>
      </c>
      <c r="K112" s="5">
        <f>(PopTbl[[#This Row],[2021 Population]]-PopTbl[[#This Row],[2020 Population]])/PopTbl[[#This Row],[2020 Population]]</f>
        <v>1.1635517416915134E-2</v>
      </c>
      <c r="L112" s="5">
        <f>AVERAGE(PopTbl[[#This Row],[% YoY growth: 2018-2019]:[% YoY growth: 2020-2021]])</f>
        <v>1.0475033096796966E-2</v>
      </c>
      <c r="M112" s="5" t="str">
        <f>IF(PopTbl[[#This Row],[2021 Population]]&gt;PopTbl[[#This Row],[2011 Population]], "Yes", "No")</f>
        <v>Yes</v>
      </c>
    </row>
    <row r="113" spans="1:13" x14ac:dyDescent="0.35">
      <c r="A113" t="s">
        <v>457</v>
      </c>
      <c r="B113">
        <v>13227</v>
      </c>
      <c r="C113" t="s">
        <v>150</v>
      </c>
      <c r="D113" s="7">
        <v>29406</v>
      </c>
      <c r="E113" s="7">
        <v>30832</v>
      </c>
      <c r="F113" s="7">
        <v>31387</v>
      </c>
      <c r="G113" s="7">
        <v>32002</v>
      </c>
      <c r="H113" s="7">
        <v>32814</v>
      </c>
      <c r="I113" s="5">
        <f>(PopTbl[[#This Row],[2019 Population]]-PopTbl[[#This Row],[2018 Population]])/PopTbl[[#This Row],[2018 Population]]</f>
        <v>1.8000778412039439E-2</v>
      </c>
      <c r="J113" s="5">
        <f>(PopTbl[[#This Row],[2020 Population]]-PopTbl[[#This Row],[2019 Population]])/PopTbl[[#This Row],[2019 Population]]</f>
        <v>1.9594099467932585E-2</v>
      </c>
      <c r="K113" s="5">
        <f>(PopTbl[[#This Row],[2021 Population]]-PopTbl[[#This Row],[2020 Population]])/PopTbl[[#This Row],[2020 Population]]</f>
        <v>2.5373414161614899E-2</v>
      </c>
      <c r="L113" s="5">
        <f>AVERAGE(PopTbl[[#This Row],[% YoY growth: 2018-2019]:[% YoY growth: 2020-2021]])</f>
        <v>2.0989430680528973E-2</v>
      </c>
      <c r="M113" s="5" t="str">
        <f>IF(PopTbl[[#This Row],[2021 Population]]&gt;PopTbl[[#This Row],[2011 Population]], "Yes", "No")</f>
        <v>Yes</v>
      </c>
    </row>
    <row r="114" spans="1:13" x14ac:dyDescent="0.35">
      <c r="A114" t="s">
        <v>504</v>
      </c>
      <c r="B114">
        <v>13229</v>
      </c>
      <c r="C114" t="s">
        <v>151</v>
      </c>
      <c r="D114" s="7">
        <v>18457</v>
      </c>
      <c r="E114" s="7">
        <v>19164</v>
      </c>
      <c r="F114" s="7">
        <v>19250</v>
      </c>
      <c r="G114" s="7">
        <v>19336</v>
      </c>
      <c r="H114" s="7">
        <v>19644</v>
      </c>
      <c r="I114" s="5">
        <f>(PopTbl[[#This Row],[2019 Population]]-PopTbl[[#This Row],[2018 Population]])/PopTbl[[#This Row],[2018 Population]]</f>
        <v>4.4875808808182011E-3</v>
      </c>
      <c r="J114" s="5">
        <f>(PopTbl[[#This Row],[2020 Population]]-PopTbl[[#This Row],[2019 Population]])/PopTbl[[#This Row],[2019 Population]]</f>
        <v>4.4675324675324674E-3</v>
      </c>
      <c r="K114" s="5">
        <f>(PopTbl[[#This Row],[2021 Population]]-PopTbl[[#This Row],[2020 Population]])/PopTbl[[#This Row],[2020 Population]]</f>
        <v>1.5928837401737693E-2</v>
      </c>
      <c r="L114" s="5">
        <f>AVERAGE(PopTbl[[#This Row],[% YoY growth: 2018-2019]:[% YoY growth: 2020-2021]])</f>
        <v>8.2946502500294544E-3</v>
      </c>
      <c r="M114" s="5" t="str">
        <f>IF(PopTbl[[#This Row],[2021 Population]]&gt;PopTbl[[#This Row],[2011 Population]], "Yes", "No")</f>
        <v>Yes</v>
      </c>
    </row>
    <row r="115" spans="1:13" x14ac:dyDescent="0.35">
      <c r="A115" t="s">
        <v>397</v>
      </c>
      <c r="B115">
        <v>13231</v>
      </c>
      <c r="C115" t="s">
        <v>152</v>
      </c>
      <c r="D115" s="7">
        <v>17646</v>
      </c>
      <c r="E115" s="7">
        <v>18082</v>
      </c>
      <c r="F115" s="7">
        <v>18327</v>
      </c>
      <c r="G115" s="7">
        <v>18565</v>
      </c>
      <c r="H115" s="7">
        <v>18754</v>
      </c>
      <c r="I115" s="5">
        <f>(PopTbl[[#This Row],[2019 Population]]-PopTbl[[#This Row],[2018 Population]])/PopTbl[[#This Row],[2018 Population]]</f>
        <v>1.3549386129852892E-2</v>
      </c>
      <c r="J115" s="5">
        <f>(PopTbl[[#This Row],[2020 Population]]-PopTbl[[#This Row],[2019 Population]])/PopTbl[[#This Row],[2019 Population]]</f>
        <v>1.2986304359687893E-2</v>
      </c>
      <c r="K115" s="5">
        <f>(PopTbl[[#This Row],[2021 Population]]-PopTbl[[#This Row],[2020 Population]])/PopTbl[[#This Row],[2020 Population]]</f>
        <v>1.0180447077834635E-2</v>
      </c>
      <c r="L115" s="5">
        <f>AVERAGE(PopTbl[[#This Row],[% YoY growth: 2018-2019]:[% YoY growth: 2020-2021]])</f>
        <v>1.2238712522458473E-2</v>
      </c>
      <c r="M115" s="5" t="str">
        <f>IF(PopTbl[[#This Row],[2021 Population]]&gt;PopTbl[[#This Row],[2011 Population]], "Yes", "No")</f>
        <v>Yes</v>
      </c>
    </row>
    <row r="116" spans="1:13" x14ac:dyDescent="0.35">
      <c r="A116" t="s">
        <v>493</v>
      </c>
      <c r="B116">
        <v>13233</v>
      </c>
      <c r="C116" t="s">
        <v>153</v>
      </c>
      <c r="D116" s="7">
        <v>41233</v>
      </c>
      <c r="E116" s="7">
        <v>41621</v>
      </c>
      <c r="F116" s="7">
        <v>41908</v>
      </c>
      <c r="G116" s="7">
        <v>42251</v>
      </c>
      <c r="H116" s="7">
        <v>42692</v>
      </c>
      <c r="I116" s="5">
        <f>(PopTbl[[#This Row],[2019 Population]]-PopTbl[[#This Row],[2018 Population]])/PopTbl[[#This Row],[2018 Population]]</f>
        <v>6.895557531054035E-3</v>
      </c>
      <c r="J116" s="5">
        <f>(PopTbl[[#This Row],[2020 Population]]-PopTbl[[#This Row],[2019 Population]])/PopTbl[[#This Row],[2019 Population]]</f>
        <v>8.1845948267633868E-3</v>
      </c>
      <c r="K116" s="5">
        <f>(PopTbl[[#This Row],[2021 Population]]-PopTbl[[#This Row],[2020 Population]])/PopTbl[[#This Row],[2020 Population]]</f>
        <v>1.0437622778159097E-2</v>
      </c>
      <c r="L116" s="5">
        <f>AVERAGE(PopTbl[[#This Row],[% YoY growth: 2018-2019]:[% YoY growth: 2020-2021]])</f>
        <v>8.5059250453255065E-3</v>
      </c>
      <c r="M116" s="5" t="str">
        <f>IF(PopTbl[[#This Row],[2021 Population]]&gt;PopTbl[[#This Row],[2011 Population]], "Yes", "No")</f>
        <v>Yes</v>
      </c>
    </row>
    <row r="117" spans="1:13" x14ac:dyDescent="0.35">
      <c r="A117" t="s">
        <v>440</v>
      </c>
      <c r="B117">
        <v>13235</v>
      </c>
      <c r="C117" t="s">
        <v>154</v>
      </c>
      <c r="D117" s="7">
        <v>11732</v>
      </c>
      <c r="E117" s="7">
        <v>11295</v>
      </c>
      <c r="F117" s="7">
        <v>11216</v>
      </c>
      <c r="G117" s="7">
        <v>11185</v>
      </c>
      <c r="H117" s="7">
        <v>10001</v>
      </c>
      <c r="I117" s="5">
        <f>(PopTbl[[#This Row],[2019 Population]]-PopTbl[[#This Row],[2018 Population]])/PopTbl[[#This Row],[2018 Population]]</f>
        <v>-6.9942452412571935E-3</v>
      </c>
      <c r="J117" s="5">
        <f>(PopTbl[[#This Row],[2020 Population]]-PopTbl[[#This Row],[2019 Population]])/PopTbl[[#This Row],[2019 Population]]</f>
        <v>-2.7639087018544936E-3</v>
      </c>
      <c r="K117" s="5">
        <f>(PopTbl[[#This Row],[2021 Population]]-PopTbl[[#This Row],[2020 Population]])/PopTbl[[#This Row],[2020 Population]]</f>
        <v>-0.10585605721949039</v>
      </c>
      <c r="L117" s="5">
        <f>AVERAGE(PopTbl[[#This Row],[% YoY growth: 2018-2019]:[% YoY growth: 2020-2021]])</f>
        <v>-3.8538070387534026E-2</v>
      </c>
      <c r="M117" s="5" t="str">
        <f>IF(PopTbl[[#This Row],[2021 Population]]&gt;PopTbl[[#This Row],[2011 Population]], "Yes", "No")</f>
        <v>No</v>
      </c>
    </row>
    <row r="118" spans="1:13" x14ac:dyDescent="0.35">
      <c r="A118" t="s">
        <v>527</v>
      </c>
      <c r="B118">
        <v>13237</v>
      </c>
      <c r="C118" t="s">
        <v>155</v>
      </c>
      <c r="D118" s="7">
        <v>21128</v>
      </c>
      <c r="E118" s="7">
        <v>21503</v>
      </c>
      <c r="F118" s="7">
        <v>21691</v>
      </c>
      <c r="G118" s="7">
        <v>21906</v>
      </c>
      <c r="H118" s="7">
        <v>21870</v>
      </c>
      <c r="I118" s="5">
        <f>(PopTbl[[#This Row],[2019 Population]]-PopTbl[[#This Row],[2018 Population]])/PopTbl[[#This Row],[2018 Population]]</f>
        <v>8.7429660977538012E-3</v>
      </c>
      <c r="J118" s="5">
        <f>(PopTbl[[#This Row],[2020 Population]]-PopTbl[[#This Row],[2019 Population]])/PopTbl[[#This Row],[2019 Population]]</f>
        <v>9.9119450463325803E-3</v>
      </c>
      <c r="K118" s="5">
        <f>(PopTbl[[#This Row],[2021 Population]]-PopTbl[[#This Row],[2020 Population]])/PopTbl[[#This Row],[2020 Population]]</f>
        <v>-1.6433853738701725E-3</v>
      </c>
      <c r="L118" s="5">
        <f>AVERAGE(PopTbl[[#This Row],[% YoY growth: 2018-2019]:[% YoY growth: 2020-2021]])</f>
        <v>5.6705085900720697E-3</v>
      </c>
      <c r="M118" s="5" t="str">
        <f>IF(PopTbl[[#This Row],[2021 Population]]&gt;PopTbl[[#This Row],[2011 Population]], "Yes", "No")</f>
        <v>Yes</v>
      </c>
    </row>
    <row r="119" spans="1:13" x14ac:dyDescent="0.35">
      <c r="A119" t="s">
        <v>379</v>
      </c>
      <c r="B119">
        <v>13239</v>
      </c>
      <c r="C119" t="s">
        <v>156</v>
      </c>
      <c r="D119" s="7">
        <v>2489</v>
      </c>
      <c r="E119" s="7">
        <v>2276</v>
      </c>
      <c r="F119" s="7">
        <v>2289</v>
      </c>
      <c r="G119" s="7">
        <v>2290</v>
      </c>
      <c r="H119" s="7">
        <v>2249</v>
      </c>
      <c r="I119" s="5">
        <f>(PopTbl[[#This Row],[2019 Population]]-PopTbl[[#This Row],[2018 Population]])/PopTbl[[#This Row],[2018 Population]]</f>
        <v>5.7117750439367315E-3</v>
      </c>
      <c r="J119" s="5">
        <f>(PopTbl[[#This Row],[2020 Population]]-PopTbl[[#This Row],[2019 Population]])/PopTbl[[#This Row],[2019 Population]]</f>
        <v>4.3687199650502403E-4</v>
      </c>
      <c r="K119" s="5">
        <f>(PopTbl[[#This Row],[2021 Population]]-PopTbl[[#This Row],[2020 Population]])/PopTbl[[#This Row],[2020 Population]]</f>
        <v>-1.7903930131004366E-2</v>
      </c>
      <c r="L119" s="5">
        <f>AVERAGE(PopTbl[[#This Row],[% YoY growth: 2018-2019]:[% YoY growth: 2020-2021]])</f>
        <v>-3.9184276968542032E-3</v>
      </c>
      <c r="M119" s="5" t="str">
        <f>IF(PopTbl[[#This Row],[2021 Population]]&gt;PopTbl[[#This Row],[2011 Population]], "Yes", "No")</f>
        <v>No</v>
      </c>
    </row>
    <row r="120" spans="1:13" x14ac:dyDescent="0.35">
      <c r="A120" t="s">
        <v>383</v>
      </c>
      <c r="B120">
        <v>13241</v>
      </c>
      <c r="C120" t="s">
        <v>157</v>
      </c>
      <c r="D120" s="7">
        <v>16302</v>
      </c>
      <c r="E120" s="7">
        <v>16457</v>
      </c>
      <c r="F120" s="7">
        <v>16645</v>
      </c>
      <c r="G120" s="7">
        <v>16859</v>
      </c>
      <c r="H120" s="7">
        <v>16731</v>
      </c>
      <c r="I120" s="5">
        <f>(PopTbl[[#This Row],[2019 Population]]-PopTbl[[#This Row],[2018 Population]])/PopTbl[[#This Row],[2018 Population]]</f>
        <v>1.1423710275262806E-2</v>
      </c>
      <c r="J120" s="5">
        <f>(PopTbl[[#This Row],[2020 Population]]-PopTbl[[#This Row],[2019 Population]])/PopTbl[[#This Row],[2019 Population]]</f>
        <v>1.28567137278462E-2</v>
      </c>
      <c r="K120" s="5">
        <f>(PopTbl[[#This Row],[2021 Population]]-PopTbl[[#This Row],[2020 Population]])/PopTbl[[#This Row],[2020 Population]]</f>
        <v>-7.5923838899104338E-3</v>
      </c>
      <c r="L120" s="5">
        <f>AVERAGE(PopTbl[[#This Row],[% YoY growth: 2018-2019]:[% YoY growth: 2020-2021]])</f>
        <v>5.562680037732858E-3</v>
      </c>
      <c r="M120" s="5" t="str">
        <f>IF(PopTbl[[#This Row],[2021 Population]]&gt;PopTbl[[#This Row],[2011 Population]], "Yes", "No")</f>
        <v>Yes</v>
      </c>
    </row>
    <row r="121" spans="1:13" x14ac:dyDescent="0.35">
      <c r="A121" t="s">
        <v>528</v>
      </c>
      <c r="B121">
        <v>13243</v>
      </c>
      <c r="C121" t="s">
        <v>158</v>
      </c>
      <c r="D121" s="7">
        <v>7678</v>
      </c>
      <c r="E121" s="7">
        <v>7087</v>
      </c>
      <c r="F121" s="7">
        <v>6973</v>
      </c>
      <c r="G121" s="7">
        <v>6888</v>
      </c>
      <c r="H121" s="7">
        <v>6503</v>
      </c>
      <c r="I121" s="5">
        <f>(PopTbl[[#This Row],[2019 Population]]-PopTbl[[#This Row],[2018 Population]])/PopTbl[[#This Row],[2018 Population]]</f>
        <v>-1.6085790884718499E-2</v>
      </c>
      <c r="J121" s="5">
        <f>(PopTbl[[#This Row],[2020 Population]]-PopTbl[[#This Row],[2019 Population]])/PopTbl[[#This Row],[2019 Population]]</f>
        <v>-1.2189875233041733E-2</v>
      </c>
      <c r="K121" s="5">
        <f>(PopTbl[[#This Row],[2021 Population]]-PopTbl[[#This Row],[2020 Population]])/PopTbl[[#This Row],[2020 Population]]</f>
        <v>-5.589430894308943E-2</v>
      </c>
      <c r="L121" s="5">
        <f>AVERAGE(PopTbl[[#This Row],[% YoY growth: 2018-2019]:[% YoY growth: 2020-2021]])</f>
        <v>-2.8056658353616554E-2</v>
      </c>
      <c r="M121" s="5" t="str">
        <f>IF(PopTbl[[#This Row],[2021 Population]]&gt;PopTbl[[#This Row],[2011 Population]], "Yes", "No")</f>
        <v>No</v>
      </c>
    </row>
    <row r="122" spans="1:13" x14ac:dyDescent="0.35">
      <c r="A122" t="s">
        <v>494</v>
      </c>
      <c r="B122">
        <v>13245</v>
      </c>
      <c r="C122" t="s">
        <v>159</v>
      </c>
      <c r="D122" s="7">
        <v>199100</v>
      </c>
      <c r="E122" s="7">
        <v>201463</v>
      </c>
      <c r="F122" s="7">
        <v>201852</v>
      </c>
      <c r="G122" s="7">
        <v>202178</v>
      </c>
      <c r="H122" s="7">
        <v>205772</v>
      </c>
      <c r="I122" s="5">
        <f>(PopTbl[[#This Row],[2019 Population]]-PopTbl[[#This Row],[2018 Population]])/PopTbl[[#This Row],[2018 Population]]</f>
        <v>1.9308756446593171E-3</v>
      </c>
      <c r="J122" s="5">
        <f>(PopTbl[[#This Row],[2020 Population]]-PopTbl[[#This Row],[2019 Population]])/PopTbl[[#This Row],[2019 Population]]</f>
        <v>1.615044686205735E-3</v>
      </c>
      <c r="K122" s="5">
        <f>(PopTbl[[#This Row],[2021 Population]]-PopTbl[[#This Row],[2020 Population]])/PopTbl[[#This Row],[2020 Population]]</f>
        <v>1.7776414842366629E-2</v>
      </c>
      <c r="L122" s="5">
        <f>AVERAGE(PopTbl[[#This Row],[% YoY growth: 2018-2019]:[% YoY growth: 2020-2021]])</f>
        <v>7.1074450577438934E-3</v>
      </c>
      <c r="M122" s="5" t="str">
        <f>IF(PopTbl[[#This Row],[2021 Population]]&gt;PopTbl[[#This Row],[2011 Population]], "Yes", "No")</f>
        <v>Yes</v>
      </c>
    </row>
    <row r="123" spans="1:13" x14ac:dyDescent="0.35">
      <c r="A123" t="s">
        <v>432</v>
      </c>
      <c r="B123">
        <v>13247</v>
      </c>
      <c r="C123" t="s">
        <v>160</v>
      </c>
      <c r="D123" s="7">
        <v>84303</v>
      </c>
      <c r="E123" s="7">
        <v>89011</v>
      </c>
      <c r="F123" s="7">
        <v>89717</v>
      </c>
      <c r="G123" s="7">
        <v>90155</v>
      </c>
      <c r="H123" s="7">
        <v>92983</v>
      </c>
      <c r="I123" s="5">
        <f>(PopTbl[[#This Row],[2019 Population]]-PopTbl[[#This Row],[2018 Population]])/PopTbl[[#This Row],[2018 Population]]</f>
        <v>7.931603959061239E-3</v>
      </c>
      <c r="J123" s="5">
        <f>(PopTbl[[#This Row],[2020 Population]]-PopTbl[[#This Row],[2019 Population]])/PopTbl[[#This Row],[2019 Population]]</f>
        <v>4.8820179007323028E-3</v>
      </c>
      <c r="K123" s="5">
        <f>(PopTbl[[#This Row],[2021 Population]]-PopTbl[[#This Row],[2020 Population]])/PopTbl[[#This Row],[2020 Population]]</f>
        <v>3.1368199212467418E-2</v>
      </c>
      <c r="L123" s="5">
        <f>AVERAGE(PopTbl[[#This Row],[% YoY growth: 2018-2019]:[% YoY growth: 2020-2021]])</f>
        <v>1.4727273690753653E-2</v>
      </c>
      <c r="M123" s="5" t="str">
        <f>IF(PopTbl[[#This Row],[2021 Population]]&gt;PopTbl[[#This Row],[2011 Population]], "Yes", "No")</f>
        <v>Yes</v>
      </c>
    </row>
    <row r="124" spans="1:13" x14ac:dyDescent="0.35">
      <c r="A124" t="s">
        <v>529</v>
      </c>
      <c r="B124">
        <v>13249</v>
      </c>
      <c r="C124" t="s">
        <v>161</v>
      </c>
      <c r="D124" s="7">
        <v>4885</v>
      </c>
      <c r="E124" s="7">
        <v>5211</v>
      </c>
      <c r="F124" s="7">
        <v>5221</v>
      </c>
      <c r="G124" s="7">
        <v>5215</v>
      </c>
      <c r="H124" s="7">
        <v>4622</v>
      </c>
      <c r="I124" s="5">
        <f>(PopTbl[[#This Row],[2019 Population]]-PopTbl[[#This Row],[2018 Population]])/PopTbl[[#This Row],[2018 Population]]</f>
        <v>1.9190174630589138E-3</v>
      </c>
      <c r="J124" s="5">
        <f>(PopTbl[[#This Row],[2020 Population]]-PopTbl[[#This Row],[2019 Population]])/PopTbl[[#This Row],[2019 Population]]</f>
        <v>-1.1492051331162612E-3</v>
      </c>
      <c r="K124" s="5">
        <f>(PopTbl[[#This Row],[2021 Population]]-PopTbl[[#This Row],[2020 Population]])/PopTbl[[#This Row],[2020 Population]]</f>
        <v>-0.1137104506232023</v>
      </c>
      <c r="L124" s="5">
        <f>AVERAGE(PopTbl[[#This Row],[% YoY growth: 2018-2019]:[% YoY growth: 2020-2021]])</f>
        <v>-3.764687943108655E-2</v>
      </c>
      <c r="M124" s="5" t="str">
        <f>IF(PopTbl[[#This Row],[2021 Population]]&gt;PopTbl[[#This Row],[2011 Population]], "Yes", "No")</f>
        <v>No</v>
      </c>
    </row>
    <row r="125" spans="1:13" x14ac:dyDescent="0.35">
      <c r="A125" t="s">
        <v>404</v>
      </c>
      <c r="B125">
        <v>13251</v>
      </c>
      <c r="C125" t="s">
        <v>162</v>
      </c>
      <c r="D125" s="7">
        <v>14697</v>
      </c>
      <c r="E125" s="7">
        <v>13990</v>
      </c>
      <c r="F125" s="7">
        <v>13989</v>
      </c>
      <c r="G125" s="7">
        <v>13977</v>
      </c>
      <c r="H125" s="7">
        <v>14028</v>
      </c>
      <c r="I125" s="5">
        <f>(PopTbl[[#This Row],[2019 Population]]-PopTbl[[#This Row],[2018 Population]])/PopTbl[[#This Row],[2018 Population]]</f>
        <v>-7.1479628305932806E-5</v>
      </c>
      <c r="J125" s="5">
        <f>(PopTbl[[#This Row],[2020 Population]]-PopTbl[[#This Row],[2019 Population]])/PopTbl[[#This Row],[2019 Population]]</f>
        <v>-8.5781685610122243E-4</v>
      </c>
      <c r="K125" s="5">
        <f>(PopTbl[[#This Row],[2021 Population]]-PopTbl[[#This Row],[2020 Population]])/PopTbl[[#This Row],[2020 Population]]</f>
        <v>3.6488516849109251E-3</v>
      </c>
      <c r="L125" s="5">
        <f>AVERAGE(PopTbl[[#This Row],[% YoY growth: 2018-2019]:[% YoY growth: 2020-2021]])</f>
        <v>9.0651840016792336E-4</v>
      </c>
      <c r="M125" s="5" t="str">
        <f>IF(PopTbl[[#This Row],[2021 Population]]&gt;PopTbl[[#This Row],[2011 Population]], "Yes", "No")</f>
        <v>No</v>
      </c>
    </row>
    <row r="126" spans="1:13" x14ac:dyDescent="0.35">
      <c r="A126" t="s">
        <v>530</v>
      </c>
      <c r="B126">
        <v>13253</v>
      </c>
      <c r="C126" t="s">
        <v>163</v>
      </c>
      <c r="D126" s="7">
        <v>8784</v>
      </c>
      <c r="E126" s="7">
        <v>8437</v>
      </c>
      <c r="F126" s="7">
        <v>8321</v>
      </c>
      <c r="G126" s="7">
        <v>8218</v>
      </c>
      <c r="H126" s="7">
        <v>9108</v>
      </c>
      <c r="I126" s="5">
        <f>(PopTbl[[#This Row],[2019 Population]]-PopTbl[[#This Row],[2018 Population]])/PopTbl[[#This Row],[2018 Population]]</f>
        <v>-1.3748962901505275E-2</v>
      </c>
      <c r="J126" s="5">
        <f>(PopTbl[[#This Row],[2020 Population]]-PopTbl[[#This Row],[2019 Population]])/PopTbl[[#This Row],[2019 Population]]</f>
        <v>-1.2378319913471939E-2</v>
      </c>
      <c r="K126" s="5">
        <f>(PopTbl[[#This Row],[2021 Population]]-PopTbl[[#This Row],[2020 Population]])/PopTbl[[#This Row],[2020 Population]]</f>
        <v>0.10829885616938428</v>
      </c>
      <c r="L126" s="5">
        <f>AVERAGE(PopTbl[[#This Row],[% YoY growth: 2018-2019]:[% YoY growth: 2020-2021]])</f>
        <v>2.7390524451469025E-2</v>
      </c>
      <c r="M126" s="5" t="str">
        <f>IF(PopTbl[[#This Row],[2021 Population]]&gt;PopTbl[[#This Row],[2011 Population]], "Yes", "No")</f>
        <v>Yes</v>
      </c>
    </row>
    <row r="127" spans="1:13" x14ac:dyDescent="0.35">
      <c r="A127" t="s">
        <v>417</v>
      </c>
      <c r="B127">
        <v>13255</v>
      </c>
      <c r="C127" t="s">
        <v>164</v>
      </c>
      <c r="D127" s="7">
        <v>63713</v>
      </c>
      <c r="E127" s="7">
        <v>64719</v>
      </c>
      <c r="F127" s="7">
        <v>65306</v>
      </c>
      <c r="G127" s="7">
        <v>66043</v>
      </c>
      <c r="H127" s="7">
        <v>66722</v>
      </c>
      <c r="I127" s="5">
        <f>(PopTbl[[#This Row],[2019 Population]]-PopTbl[[#This Row],[2018 Population]])/PopTbl[[#This Row],[2018 Population]]</f>
        <v>9.0699794496206677E-3</v>
      </c>
      <c r="J127" s="5">
        <f>(PopTbl[[#This Row],[2020 Population]]-PopTbl[[#This Row],[2019 Population]])/PopTbl[[#This Row],[2019 Population]]</f>
        <v>1.1285333660000613E-2</v>
      </c>
      <c r="K127" s="5">
        <f>(PopTbl[[#This Row],[2021 Population]]-PopTbl[[#This Row],[2020 Population]])/PopTbl[[#This Row],[2020 Population]]</f>
        <v>1.0281180443044683E-2</v>
      </c>
      <c r="L127" s="5">
        <f>AVERAGE(PopTbl[[#This Row],[% YoY growth: 2018-2019]:[% YoY growth: 2020-2021]])</f>
        <v>1.0212164517555321E-2</v>
      </c>
      <c r="M127" s="5" t="str">
        <f>IF(PopTbl[[#This Row],[2021 Population]]&gt;PopTbl[[#This Row],[2011 Population]], "Yes", "No")</f>
        <v>Yes</v>
      </c>
    </row>
    <row r="128" spans="1:13" x14ac:dyDescent="0.35">
      <c r="A128" t="s">
        <v>441</v>
      </c>
      <c r="B128">
        <v>13257</v>
      </c>
      <c r="C128" t="s">
        <v>165</v>
      </c>
      <c r="D128" s="7">
        <v>25964</v>
      </c>
      <c r="E128" s="7">
        <v>25676</v>
      </c>
      <c r="F128" s="7">
        <v>25750</v>
      </c>
      <c r="G128" s="7">
        <v>25934</v>
      </c>
      <c r="H128" s="7">
        <v>26641</v>
      </c>
      <c r="I128" s="5">
        <f>(PopTbl[[#This Row],[2019 Population]]-PopTbl[[#This Row],[2018 Population]])/PopTbl[[#This Row],[2018 Population]]</f>
        <v>2.8820688580775823E-3</v>
      </c>
      <c r="J128" s="5">
        <f>(PopTbl[[#This Row],[2020 Population]]-PopTbl[[#This Row],[2019 Population]])/PopTbl[[#This Row],[2019 Population]]</f>
        <v>7.1456310679611649E-3</v>
      </c>
      <c r="K128" s="5">
        <f>(PopTbl[[#This Row],[2021 Population]]-PopTbl[[#This Row],[2020 Population]])/PopTbl[[#This Row],[2020 Population]]</f>
        <v>2.7261509986889799E-2</v>
      </c>
      <c r="L128" s="5">
        <f>AVERAGE(PopTbl[[#This Row],[% YoY growth: 2018-2019]:[% YoY growth: 2020-2021]])</f>
        <v>1.2429736637642847E-2</v>
      </c>
      <c r="M128" s="5" t="str">
        <f>IF(PopTbl[[#This Row],[2021 Population]]&gt;PopTbl[[#This Row],[2011 Population]], "Yes", "No")</f>
        <v>Yes</v>
      </c>
    </row>
    <row r="129" spans="1:13" x14ac:dyDescent="0.35">
      <c r="A129" t="s">
        <v>531</v>
      </c>
      <c r="B129">
        <v>13259</v>
      </c>
      <c r="C129" t="s">
        <v>166</v>
      </c>
      <c r="D129" s="7">
        <v>5887</v>
      </c>
      <c r="E129" s="7">
        <v>6042</v>
      </c>
      <c r="F129" s="7">
        <v>6293</v>
      </c>
      <c r="G129" s="7">
        <v>6446</v>
      </c>
      <c r="H129" s="7">
        <v>5347</v>
      </c>
      <c r="I129" s="5">
        <f>(PopTbl[[#This Row],[2019 Population]]-PopTbl[[#This Row],[2018 Population]])/PopTbl[[#This Row],[2018 Population]]</f>
        <v>4.1542535584243631E-2</v>
      </c>
      <c r="J129" s="5">
        <f>(PopTbl[[#This Row],[2020 Population]]-PopTbl[[#This Row],[2019 Population]])/PopTbl[[#This Row],[2019 Population]]</f>
        <v>2.4312728428412523E-2</v>
      </c>
      <c r="K129" s="5">
        <f>(PopTbl[[#This Row],[2021 Population]]-PopTbl[[#This Row],[2020 Population]])/PopTbl[[#This Row],[2020 Population]]</f>
        <v>-0.17049332919640087</v>
      </c>
      <c r="L129" s="5">
        <f>AVERAGE(PopTbl[[#This Row],[% YoY growth: 2018-2019]:[% YoY growth: 2020-2021]])</f>
        <v>-3.4879355061248236E-2</v>
      </c>
      <c r="M129" s="5" t="str">
        <f>IF(PopTbl[[#This Row],[2021 Population]]&gt;PopTbl[[#This Row],[2011 Population]], "Yes", "No")</f>
        <v>No</v>
      </c>
    </row>
    <row r="130" spans="1:13" x14ac:dyDescent="0.35">
      <c r="A130" t="s">
        <v>500</v>
      </c>
      <c r="B130">
        <v>13261</v>
      </c>
      <c r="C130" t="s">
        <v>167</v>
      </c>
      <c r="D130" s="7">
        <v>32825</v>
      </c>
      <c r="E130" s="7">
        <v>30352</v>
      </c>
      <c r="F130" s="7">
        <v>30064</v>
      </c>
      <c r="G130" s="7">
        <v>29714</v>
      </c>
      <c r="H130" s="7">
        <v>29690</v>
      </c>
      <c r="I130" s="5">
        <f>(PopTbl[[#This Row],[2019 Population]]-PopTbl[[#This Row],[2018 Population]])/PopTbl[[#This Row],[2018 Population]]</f>
        <v>-9.4886663152345813E-3</v>
      </c>
      <c r="J130" s="5">
        <f>(PopTbl[[#This Row],[2020 Population]]-PopTbl[[#This Row],[2019 Population]])/PopTbl[[#This Row],[2019 Population]]</f>
        <v>-1.1641830761043108E-2</v>
      </c>
      <c r="K130" s="5">
        <f>(PopTbl[[#This Row],[2021 Population]]-PopTbl[[#This Row],[2020 Population]])/PopTbl[[#This Row],[2020 Population]]</f>
        <v>-8.077000740391734E-4</v>
      </c>
      <c r="L130" s="5">
        <f>AVERAGE(PopTbl[[#This Row],[% YoY growth: 2018-2019]:[% YoY growth: 2020-2021]])</f>
        <v>-7.3127323834389539E-3</v>
      </c>
      <c r="M130" s="5" t="str">
        <f>IF(PopTbl[[#This Row],[2021 Population]]&gt;PopTbl[[#This Row],[2011 Population]], "Yes", "No")</f>
        <v>No</v>
      </c>
    </row>
    <row r="131" spans="1:13" x14ac:dyDescent="0.35">
      <c r="A131" t="s">
        <v>532</v>
      </c>
      <c r="B131">
        <v>13263</v>
      </c>
      <c r="C131" t="s">
        <v>168</v>
      </c>
      <c r="D131" s="7">
        <v>6879</v>
      </c>
      <c r="E131" s="7">
        <v>6378</v>
      </c>
      <c r="F131" s="7">
        <v>6321</v>
      </c>
      <c r="G131" s="7">
        <v>6245</v>
      </c>
      <c r="H131" s="7">
        <v>5837</v>
      </c>
      <c r="I131" s="5">
        <f>(PopTbl[[#This Row],[2019 Population]]-PopTbl[[#This Row],[2018 Population]])/PopTbl[[#This Row],[2018 Population]]</f>
        <v>-8.9369708372530575E-3</v>
      </c>
      <c r="J131" s="5">
        <f>(PopTbl[[#This Row],[2020 Population]]-PopTbl[[#This Row],[2019 Population]])/PopTbl[[#This Row],[2019 Population]]</f>
        <v>-1.2023414016769499E-2</v>
      </c>
      <c r="K131" s="5">
        <f>(PopTbl[[#This Row],[2021 Population]]-PopTbl[[#This Row],[2020 Population]])/PopTbl[[#This Row],[2020 Population]]</f>
        <v>-6.5332265812650114E-2</v>
      </c>
      <c r="L131" s="5">
        <f>AVERAGE(PopTbl[[#This Row],[% YoY growth: 2018-2019]:[% YoY growth: 2020-2021]])</f>
        <v>-2.876421688889089E-2</v>
      </c>
      <c r="M131" s="5" t="str">
        <f>IF(PopTbl[[#This Row],[2021 Population]]&gt;PopTbl[[#This Row],[2011 Population]], "Yes", "No")</f>
        <v>No</v>
      </c>
    </row>
    <row r="132" spans="1:13" x14ac:dyDescent="0.35">
      <c r="A132" t="s">
        <v>502</v>
      </c>
      <c r="B132">
        <v>13265</v>
      </c>
      <c r="C132" t="s">
        <v>169</v>
      </c>
      <c r="D132" s="7">
        <v>1791</v>
      </c>
      <c r="E132" s="7">
        <v>1665</v>
      </c>
      <c r="F132" s="7">
        <v>1611</v>
      </c>
      <c r="G132" s="7">
        <v>1596</v>
      </c>
      <c r="H132" s="7">
        <v>1574</v>
      </c>
      <c r="I132" s="5">
        <f>(PopTbl[[#This Row],[2019 Population]]-PopTbl[[#This Row],[2018 Population]])/PopTbl[[#This Row],[2018 Population]]</f>
        <v>-3.2432432432432434E-2</v>
      </c>
      <c r="J132" s="5">
        <f>(PopTbl[[#This Row],[2020 Population]]-PopTbl[[#This Row],[2019 Population]])/PopTbl[[#This Row],[2019 Population]]</f>
        <v>-9.3109869646182501E-3</v>
      </c>
      <c r="K132" s="5">
        <f>(PopTbl[[#This Row],[2021 Population]]-PopTbl[[#This Row],[2020 Population]])/PopTbl[[#This Row],[2020 Population]]</f>
        <v>-1.3784461152882205E-2</v>
      </c>
      <c r="L132" s="5">
        <f>AVERAGE(PopTbl[[#This Row],[% YoY growth: 2018-2019]:[% YoY growth: 2020-2021]])</f>
        <v>-1.8509293516644296E-2</v>
      </c>
      <c r="M132" s="5" t="str">
        <f>IF(PopTbl[[#This Row],[2021 Population]]&gt;PopTbl[[#This Row],[2011 Population]], "Yes", "No")</f>
        <v>No</v>
      </c>
    </row>
    <row r="133" spans="1:13" x14ac:dyDescent="0.35">
      <c r="A133" t="s">
        <v>501</v>
      </c>
      <c r="B133">
        <v>13267</v>
      </c>
      <c r="C133" t="s">
        <v>170</v>
      </c>
      <c r="D133" s="7">
        <v>24720</v>
      </c>
      <c r="E133" s="7">
        <v>25353</v>
      </c>
      <c r="F133" s="7">
        <v>25382</v>
      </c>
      <c r="G133" s="7">
        <v>25392</v>
      </c>
      <c r="H133" s="7">
        <v>23211</v>
      </c>
      <c r="I133" s="5">
        <f>(PopTbl[[#This Row],[2019 Population]]-PopTbl[[#This Row],[2018 Population]])/PopTbl[[#This Row],[2018 Population]]</f>
        <v>1.1438488541789926E-3</v>
      </c>
      <c r="J133" s="5">
        <f>(PopTbl[[#This Row],[2020 Population]]-PopTbl[[#This Row],[2019 Population]])/PopTbl[[#This Row],[2019 Population]]</f>
        <v>3.939799858167205E-4</v>
      </c>
      <c r="K133" s="5">
        <f>(PopTbl[[#This Row],[2021 Population]]-PopTbl[[#This Row],[2020 Population]])/PopTbl[[#This Row],[2020 Population]]</f>
        <v>-8.589319470699433E-2</v>
      </c>
      <c r="L133" s="5">
        <f>AVERAGE(PopTbl[[#This Row],[% YoY growth: 2018-2019]:[% YoY growth: 2020-2021]])</f>
        <v>-2.8118455288999537E-2</v>
      </c>
      <c r="M133" s="5" t="str">
        <f>IF(PopTbl[[#This Row],[2021 Population]]&gt;PopTbl[[#This Row],[2011 Population]], "Yes", "No")</f>
        <v>No</v>
      </c>
    </row>
    <row r="134" spans="1:13" x14ac:dyDescent="0.35">
      <c r="A134" t="s">
        <v>506</v>
      </c>
      <c r="B134">
        <v>13269</v>
      </c>
      <c r="C134" t="s">
        <v>171</v>
      </c>
      <c r="D134" s="7">
        <v>8794</v>
      </c>
      <c r="E134" s="7">
        <v>8193</v>
      </c>
      <c r="F134" s="7">
        <v>8116</v>
      </c>
      <c r="G134" s="7">
        <v>8126</v>
      </c>
      <c r="H134" s="7">
        <v>7857</v>
      </c>
      <c r="I134" s="5">
        <f>(PopTbl[[#This Row],[2019 Population]]-PopTbl[[#This Row],[2018 Population]])/PopTbl[[#This Row],[2018 Population]]</f>
        <v>-9.3982668131331621E-3</v>
      </c>
      <c r="J134" s="5">
        <f>(PopTbl[[#This Row],[2020 Population]]-PopTbl[[#This Row],[2019 Population]])/PopTbl[[#This Row],[2019 Population]]</f>
        <v>1.2321340561853129E-3</v>
      </c>
      <c r="K134" s="5">
        <f>(PopTbl[[#This Row],[2021 Population]]-PopTbl[[#This Row],[2020 Population]])/PopTbl[[#This Row],[2020 Population]]</f>
        <v>-3.3103618016244153E-2</v>
      </c>
      <c r="L134" s="5">
        <f>AVERAGE(PopTbl[[#This Row],[% YoY growth: 2018-2019]:[% YoY growth: 2020-2021]])</f>
        <v>-1.3756583591064001E-2</v>
      </c>
      <c r="M134" s="5" t="str">
        <f>IF(PopTbl[[#This Row],[2021 Population]]&gt;PopTbl[[#This Row],[2011 Population]], "Yes", "No")</f>
        <v>No</v>
      </c>
    </row>
    <row r="135" spans="1:13" x14ac:dyDescent="0.35">
      <c r="A135" t="s">
        <v>442</v>
      </c>
      <c r="B135">
        <v>13271</v>
      </c>
      <c r="C135" t="s">
        <v>172</v>
      </c>
      <c r="D135" s="7">
        <v>16177</v>
      </c>
      <c r="E135" s="7">
        <v>16115</v>
      </c>
      <c r="F135" s="7">
        <v>16035</v>
      </c>
      <c r="G135" s="7">
        <v>15871</v>
      </c>
      <c r="H135" s="7">
        <v>12860</v>
      </c>
      <c r="I135" s="5">
        <f>(PopTbl[[#This Row],[2019 Population]]-PopTbl[[#This Row],[2018 Population]])/PopTbl[[#This Row],[2018 Population]]</f>
        <v>-4.9643189574930186E-3</v>
      </c>
      <c r="J135" s="5">
        <f>(PopTbl[[#This Row],[2020 Population]]-PopTbl[[#This Row],[2019 Population]])/PopTbl[[#This Row],[2019 Population]]</f>
        <v>-1.0227627065793577E-2</v>
      </c>
      <c r="K135" s="5">
        <f>(PopTbl[[#This Row],[2021 Population]]-PopTbl[[#This Row],[2020 Population]])/PopTbl[[#This Row],[2020 Population]]</f>
        <v>-0.189717094070947</v>
      </c>
      <c r="L135" s="5">
        <f>AVERAGE(PopTbl[[#This Row],[% YoY growth: 2018-2019]:[% YoY growth: 2020-2021]])</f>
        <v>-6.8303013364744536E-2</v>
      </c>
      <c r="M135" s="5" t="str">
        <f>IF(PopTbl[[#This Row],[2021 Population]]&gt;PopTbl[[#This Row],[2011 Population]], "Yes", "No")</f>
        <v>No</v>
      </c>
    </row>
    <row r="136" spans="1:13" x14ac:dyDescent="0.35">
      <c r="A136" t="s">
        <v>454</v>
      </c>
      <c r="B136">
        <v>13273</v>
      </c>
      <c r="C136" t="s">
        <v>173</v>
      </c>
      <c r="D136" s="7">
        <v>9530</v>
      </c>
      <c r="E136" s="7">
        <v>8859</v>
      </c>
      <c r="F136" s="7">
        <v>8737</v>
      </c>
      <c r="G136" s="7">
        <v>8654</v>
      </c>
      <c r="H136" s="7">
        <v>9102</v>
      </c>
      <c r="I136" s="5">
        <f>(PopTbl[[#This Row],[2019 Population]]-PopTbl[[#This Row],[2018 Population]])/PopTbl[[#This Row],[2018 Population]]</f>
        <v>-1.3771306016480415E-2</v>
      </c>
      <c r="J136" s="5">
        <f>(PopTbl[[#This Row],[2020 Population]]-PopTbl[[#This Row],[2019 Population]])/PopTbl[[#This Row],[2019 Population]]</f>
        <v>-9.4998283163557282E-3</v>
      </c>
      <c r="K136" s="5">
        <f>(PopTbl[[#This Row],[2021 Population]]-PopTbl[[#This Row],[2020 Population]])/PopTbl[[#This Row],[2020 Population]]</f>
        <v>5.1767968569447653E-2</v>
      </c>
      <c r="L136" s="5">
        <f>AVERAGE(PopTbl[[#This Row],[% YoY growth: 2018-2019]:[% YoY growth: 2020-2021]])</f>
        <v>9.4989447455371707E-3</v>
      </c>
      <c r="M136" s="5" t="str">
        <f>IF(PopTbl[[#This Row],[2021 Population]]&gt;PopTbl[[#This Row],[2011 Population]], "Yes", "No")</f>
        <v>No</v>
      </c>
    </row>
    <row r="137" spans="1:13" x14ac:dyDescent="0.35">
      <c r="A137" t="s">
        <v>428</v>
      </c>
      <c r="B137">
        <v>13275</v>
      </c>
      <c r="C137" t="s">
        <v>174</v>
      </c>
      <c r="D137" s="7">
        <v>44609</v>
      </c>
      <c r="E137" s="7">
        <v>44730</v>
      </c>
      <c r="F137" s="7">
        <v>44630</v>
      </c>
      <c r="G137" s="7">
        <v>44545</v>
      </c>
      <c r="H137" s="7">
        <v>45669</v>
      </c>
      <c r="I137" s="5">
        <f>(PopTbl[[#This Row],[2019 Population]]-PopTbl[[#This Row],[2018 Population]])/PopTbl[[#This Row],[2018 Population]]</f>
        <v>-2.2356360384529397E-3</v>
      </c>
      <c r="J137" s="5">
        <f>(PopTbl[[#This Row],[2020 Population]]-PopTbl[[#This Row],[2019 Population]])/PopTbl[[#This Row],[2019 Population]]</f>
        <v>-1.9045485099708716E-3</v>
      </c>
      <c r="K137" s="5">
        <f>(PopTbl[[#This Row],[2021 Population]]-PopTbl[[#This Row],[2020 Population]])/PopTbl[[#This Row],[2020 Population]]</f>
        <v>2.523291053990347E-2</v>
      </c>
      <c r="L137" s="5">
        <f>AVERAGE(PopTbl[[#This Row],[% YoY growth: 2018-2019]:[% YoY growth: 2020-2021]])</f>
        <v>7.0309086638265525E-3</v>
      </c>
      <c r="M137" s="5" t="str">
        <f>IF(PopTbl[[#This Row],[2021 Population]]&gt;PopTbl[[#This Row],[2011 Population]], "Yes", "No")</f>
        <v>Yes</v>
      </c>
    </row>
    <row r="138" spans="1:13" x14ac:dyDescent="0.35">
      <c r="A138" t="s">
        <v>413</v>
      </c>
      <c r="B138">
        <v>13277</v>
      </c>
      <c r="C138" t="s">
        <v>175</v>
      </c>
      <c r="D138" s="7">
        <v>40204</v>
      </c>
      <c r="E138" s="7">
        <v>40510</v>
      </c>
      <c r="F138" s="7">
        <v>40541</v>
      </c>
      <c r="G138" s="7">
        <v>40590</v>
      </c>
      <c r="H138" s="7">
        <v>41148</v>
      </c>
      <c r="I138" s="5">
        <f>(PopTbl[[#This Row],[2019 Population]]-PopTbl[[#This Row],[2018 Population]])/PopTbl[[#This Row],[2018 Population]]</f>
        <v>7.6524314983954581E-4</v>
      </c>
      <c r="J138" s="5">
        <f>(PopTbl[[#This Row],[2020 Population]]-PopTbl[[#This Row],[2019 Population]])/PopTbl[[#This Row],[2019 Population]]</f>
        <v>1.2086529685996891E-3</v>
      </c>
      <c r="K138" s="5">
        <f>(PopTbl[[#This Row],[2021 Population]]-PopTbl[[#This Row],[2020 Population]])/PopTbl[[#This Row],[2020 Population]]</f>
        <v>1.3747228381374724E-2</v>
      </c>
      <c r="L138" s="5">
        <f>AVERAGE(PopTbl[[#This Row],[% YoY growth: 2018-2019]:[% YoY growth: 2020-2021]])</f>
        <v>5.240374833271319E-3</v>
      </c>
      <c r="M138" s="5" t="str">
        <f>IF(PopTbl[[#This Row],[2021 Population]]&gt;PopTbl[[#This Row],[2011 Population]], "Yes", "No")</f>
        <v>Yes</v>
      </c>
    </row>
    <row r="139" spans="1:13" x14ac:dyDescent="0.35">
      <c r="A139" t="s">
        <v>386</v>
      </c>
      <c r="B139">
        <v>13279</v>
      </c>
      <c r="C139" t="s">
        <v>176</v>
      </c>
      <c r="D139" s="7">
        <v>27269</v>
      </c>
      <c r="E139" s="7">
        <v>27048</v>
      </c>
      <c r="F139" s="7">
        <v>26972</v>
      </c>
      <c r="G139" s="7">
        <v>26947</v>
      </c>
      <c r="H139" s="7">
        <v>26956</v>
      </c>
      <c r="I139" s="5">
        <f>(PopTbl[[#This Row],[2019 Population]]-PopTbl[[#This Row],[2018 Population]])/PopTbl[[#This Row],[2018 Population]]</f>
        <v>-2.8098195800059155E-3</v>
      </c>
      <c r="J139" s="5">
        <f>(PopTbl[[#This Row],[2020 Population]]-PopTbl[[#This Row],[2019 Population]])/PopTbl[[#This Row],[2019 Population]]</f>
        <v>-9.2688714222156313E-4</v>
      </c>
      <c r="K139" s="5">
        <f>(PopTbl[[#This Row],[2021 Population]]-PopTbl[[#This Row],[2020 Population]])/PopTbl[[#This Row],[2020 Population]]</f>
        <v>3.3398894125505623E-4</v>
      </c>
      <c r="L139" s="5">
        <f>AVERAGE(PopTbl[[#This Row],[% YoY growth: 2018-2019]:[% YoY growth: 2020-2021]])</f>
        <v>-1.1342392603241409E-3</v>
      </c>
      <c r="M139" s="5" t="str">
        <f>IF(PopTbl[[#This Row],[2021 Population]]&gt;PopTbl[[#This Row],[2011 Population]], "Yes", "No")</f>
        <v>No</v>
      </c>
    </row>
    <row r="140" spans="1:13" x14ac:dyDescent="0.35">
      <c r="A140" t="s">
        <v>421</v>
      </c>
      <c r="B140">
        <v>13281</v>
      </c>
      <c r="C140" t="s">
        <v>177</v>
      </c>
      <c r="D140" s="7">
        <v>10502</v>
      </c>
      <c r="E140" s="7">
        <v>11417</v>
      </c>
      <c r="F140" s="7">
        <v>11617</v>
      </c>
      <c r="G140" s="7">
        <v>11815</v>
      </c>
      <c r="H140" s="7">
        <v>12300</v>
      </c>
      <c r="I140" s="5">
        <f>(PopTbl[[#This Row],[2019 Population]]-PopTbl[[#This Row],[2018 Population]])/PopTbl[[#This Row],[2018 Population]]</f>
        <v>1.7517736708417272E-2</v>
      </c>
      <c r="J140" s="5">
        <f>(PopTbl[[#This Row],[2020 Population]]-PopTbl[[#This Row],[2019 Population]])/PopTbl[[#This Row],[2019 Population]]</f>
        <v>1.7043987260049926E-2</v>
      </c>
      <c r="K140" s="5">
        <f>(PopTbl[[#This Row],[2021 Population]]-PopTbl[[#This Row],[2020 Population]])/PopTbl[[#This Row],[2020 Population]]</f>
        <v>4.1049513330512058E-2</v>
      </c>
      <c r="L140" s="5">
        <f>AVERAGE(PopTbl[[#This Row],[% YoY growth: 2018-2019]:[% YoY growth: 2020-2021]])</f>
        <v>2.5203745766326419E-2</v>
      </c>
      <c r="M140" s="5" t="str">
        <f>IF(PopTbl[[#This Row],[2021 Population]]&gt;PopTbl[[#This Row],[2011 Population]], "Yes", "No")</f>
        <v>Yes</v>
      </c>
    </row>
    <row r="141" spans="1:13" x14ac:dyDescent="0.35">
      <c r="A141" t="s">
        <v>463</v>
      </c>
      <c r="B141">
        <v>13283</v>
      </c>
      <c r="C141" t="s">
        <v>178</v>
      </c>
      <c r="D141" s="7">
        <v>6846</v>
      </c>
      <c r="E141" s="7">
        <v>6777</v>
      </c>
      <c r="F141" s="7">
        <v>6795</v>
      </c>
      <c r="G141" s="7">
        <v>6787</v>
      </c>
      <c r="H141" s="7">
        <v>6410</v>
      </c>
      <c r="I141" s="5">
        <f>(PopTbl[[#This Row],[2019 Population]]-PopTbl[[#This Row],[2018 Population]])/PopTbl[[#This Row],[2018 Population]]</f>
        <v>2.6560424966799467E-3</v>
      </c>
      <c r="J141" s="5">
        <f>(PopTbl[[#This Row],[2020 Population]]-PopTbl[[#This Row],[2019 Population]])/PopTbl[[#This Row],[2019 Population]]</f>
        <v>-1.177336276674025E-3</v>
      </c>
      <c r="K141" s="5">
        <f>(PopTbl[[#This Row],[2021 Population]]-PopTbl[[#This Row],[2020 Population]])/PopTbl[[#This Row],[2020 Population]]</f>
        <v>-5.5547369972005302E-2</v>
      </c>
      <c r="L141" s="5">
        <f>AVERAGE(PopTbl[[#This Row],[% YoY growth: 2018-2019]:[% YoY growth: 2020-2021]])</f>
        <v>-1.8022887917333127E-2</v>
      </c>
      <c r="M141" s="5" t="str">
        <f>IF(PopTbl[[#This Row],[2021 Population]]&gt;PopTbl[[#This Row],[2011 Population]], "Yes", "No")</f>
        <v>No</v>
      </c>
    </row>
    <row r="142" spans="1:13" x14ac:dyDescent="0.35">
      <c r="A142" t="s">
        <v>465</v>
      </c>
      <c r="B142">
        <v>13285</v>
      </c>
      <c r="C142" t="s">
        <v>179</v>
      </c>
      <c r="D142" s="7">
        <v>66422</v>
      </c>
      <c r="E142" s="7">
        <v>69774</v>
      </c>
      <c r="F142" s="7">
        <v>69919</v>
      </c>
      <c r="G142" s="7">
        <v>70095</v>
      </c>
      <c r="H142" s="7">
        <v>69483</v>
      </c>
      <c r="I142" s="5">
        <f>(PopTbl[[#This Row],[2019 Population]]-PopTbl[[#This Row],[2018 Population]])/PopTbl[[#This Row],[2018 Population]]</f>
        <v>2.0781379883624274E-3</v>
      </c>
      <c r="J142" s="5">
        <f>(PopTbl[[#This Row],[2020 Population]]-PopTbl[[#This Row],[2019 Population]])/PopTbl[[#This Row],[2019 Population]]</f>
        <v>2.5171984725181995E-3</v>
      </c>
      <c r="K142" s="5">
        <f>(PopTbl[[#This Row],[2021 Population]]-PopTbl[[#This Row],[2020 Population]])/PopTbl[[#This Row],[2020 Population]]</f>
        <v>-8.7310079178258074E-3</v>
      </c>
      <c r="L142" s="5">
        <f>AVERAGE(PopTbl[[#This Row],[% YoY growth: 2018-2019]:[% YoY growth: 2020-2021]])</f>
        <v>-1.37855715231506E-3</v>
      </c>
      <c r="M142" s="5" t="str">
        <f>IF(PopTbl[[#This Row],[2021 Population]]&gt;PopTbl[[#This Row],[2011 Population]], "Yes", "No")</f>
        <v>Yes</v>
      </c>
    </row>
    <row r="143" spans="1:13" x14ac:dyDescent="0.35">
      <c r="A143" t="s">
        <v>533</v>
      </c>
      <c r="B143">
        <v>13287</v>
      </c>
      <c r="C143" t="s">
        <v>180</v>
      </c>
      <c r="D143" s="7">
        <v>8973</v>
      </c>
      <c r="E143" s="7">
        <v>7962</v>
      </c>
      <c r="F143" s="7">
        <v>7943</v>
      </c>
      <c r="G143" s="7">
        <v>7920</v>
      </c>
      <c r="H143" s="7">
        <v>8856</v>
      </c>
      <c r="I143" s="5">
        <f>(PopTbl[[#This Row],[2019 Population]]-PopTbl[[#This Row],[2018 Population]])/PopTbl[[#This Row],[2018 Population]]</f>
        <v>-2.3863350916855063E-3</v>
      </c>
      <c r="J143" s="5">
        <f>(PopTbl[[#This Row],[2020 Population]]-PopTbl[[#This Row],[2019 Population]])/PopTbl[[#This Row],[2019 Population]]</f>
        <v>-2.8956313735364471E-3</v>
      </c>
      <c r="K143" s="5">
        <f>(PopTbl[[#This Row],[2021 Population]]-PopTbl[[#This Row],[2020 Population]])/PopTbl[[#This Row],[2020 Population]]</f>
        <v>0.11818181818181818</v>
      </c>
      <c r="L143" s="5">
        <f>AVERAGE(PopTbl[[#This Row],[% YoY growth: 2018-2019]:[% YoY growth: 2020-2021]])</f>
        <v>3.7633283905532076E-2</v>
      </c>
      <c r="M143" s="5" t="str">
        <f>IF(PopTbl[[#This Row],[2021 Population]]&gt;PopTbl[[#This Row],[2011 Population]], "Yes", "No")</f>
        <v>No</v>
      </c>
    </row>
    <row r="144" spans="1:13" x14ac:dyDescent="0.35">
      <c r="A144" t="s">
        <v>381</v>
      </c>
      <c r="B144">
        <v>13289</v>
      </c>
      <c r="C144" t="s">
        <v>181</v>
      </c>
      <c r="D144" s="7">
        <v>9200</v>
      </c>
      <c r="E144" s="7">
        <v>8284</v>
      </c>
      <c r="F144" s="7">
        <v>8229</v>
      </c>
      <c r="G144" s="7">
        <v>8195</v>
      </c>
      <c r="H144" s="7">
        <v>8034</v>
      </c>
      <c r="I144" s="5">
        <f>(PopTbl[[#This Row],[2019 Population]]-PopTbl[[#This Row],[2018 Population]])/PopTbl[[#This Row],[2018 Population]]</f>
        <v>-6.6393046837276678E-3</v>
      </c>
      <c r="J144" s="5">
        <f>(PopTbl[[#This Row],[2020 Population]]-PopTbl[[#This Row],[2019 Population]])/PopTbl[[#This Row],[2019 Population]]</f>
        <v>-4.1317292502126629E-3</v>
      </c>
      <c r="K144" s="5">
        <f>(PopTbl[[#This Row],[2021 Population]]-PopTbl[[#This Row],[2020 Population]])/PopTbl[[#This Row],[2020 Population]]</f>
        <v>-1.9646125686394143E-2</v>
      </c>
      <c r="L144" s="5">
        <f>AVERAGE(PopTbl[[#This Row],[% YoY growth: 2018-2019]:[% YoY growth: 2020-2021]])</f>
        <v>-1.0139053206778157E-2</v>
      </c>
      <c r="M144" s="5" t="str">
        <f>IF(PopTbl[[#This Row],[2021 Population]]&gt;PopTbl[[#This Row],[2011 Population]], "Yes", "No")</f>
        <v>No</v>
      </c>
    </row>
    <row r="145" spans="1:13" x14ac:dyDescent="0.35">
      <c r="A145" t="s">
        <v>430</v>
      </c>
      <c r="B145">
        <v>13291</v>
      </c>
      <c r="C145" t="s">
        <v>182</v>
      </c>
      <c r="D145" s="7">
        <v>21217</v>
      </c>
      <c r="E145" s="7">
        <v>22775</v>
      </c>
      <c r="F145" s="7">
        <v>23288</v>
      </c>
      <c r="G145" s="7">
        <v>23999</v>
      </c>
      <c r="H145" s="7">
        <v>24183</v>
      </c>
      <c r="I145" s="5">
        <f>(PopTbl[[#This Row],[2019 Population]]-PopTbl[[#This Row],[2018 Population]])/PopTbl[[#This Row],[2018 Population]]</f>
        <v>2.2524698133918771E-2</v>
      </c>
      <c r="J145" s="5">
        <f>(PopTbl[[#This Row],[2020 Population]]-PopTbl[[#This Row],[2019 Population]])/PopTbl[[#This Row],[2019 Population]]</f>
        <v>3.0530745448299552E-2</v>
      </c>
      <c r="K145" s="5">
        <f>(PopTbl[[#This Row],[2021 Population]]-PopTbl[[#This Row],[2020 Population]])/PopTbl[[#This Row],[2020 Population]]</f>
        <v>7.6669861244218511E-3</v>
      </c>
      <c r="L145" s="5">
        <f>AVERAGE(PopTbl[[#This Row],[% YoY growth: 2018-2019]:[% YoY growth: 2020-2021]])</f>
        <v>2.0240809902213389E-2</v>
      </c>
      <c r="M145" s="5" t="str">
        <f>IF(PopTbl[[#This Row],[2021 Population]]&gt;PopTbl[[#This Row],[2011 Population]], "Yes", "No")</f>
        <v>Yes</v>
      </c>
    </row>
    <row r="146" spans="1:13" x14ac:dyDescent="0.35">
      <c r="A146" t="s">
        <v>431</v>
      </c>
      <c r="B146">
        <v>13293</v>
      </c>
      <c r="C146" t="s">
        <v>183</v>
      </c>
      <c r="D146" s="7">
        <v>27235</v>
      </c>
      <c r="E146" s="7">
        <v>26216</v>
      </c>
      <c r="F146" s="7">
        <v>26236</v>
      </c>
      <c r="G146" s="7">
        <v>26329</v>
      </c>
      <c r="H146" s="7">
        <v>27424</v>
      </c>
      <c r="I146" s="5">
        <f>(PopTbl[[#This Row],[2019 Population]]-PopTbl[[#This Row],[2018 Population]])/PopTbl[[#This Row],[2018 Population]]</f>
        <v>7.628928898382667E-4</v>
      </c>
      <c r="J146" s="5">
        <f>(PopTbl[[#This Row],[2020 Population]]-PopTbl[[#This Row],[2019 Population]])/PopTbl[[#This Row],[2019 Population]]</f>
        <v>3.5447476749504497E-3</v>
      </c>
      <c r="K146" s="5">
        <f>(PopTbl[[#This Row],[2021 Population]]-PopTbl[[#This Row],[2020 Population]])/PopTbl[[#This Row],[2020 Population]]</f>
        <v>4.1589122260625166E-2</v>
      </c>
      <c r="L146" s="5">
        <f>AVERAGE(PopTbl[[#This Row],[% YoY growth: 2018-2019]:[% YoY growth: 2020-2021]])</f>
        <v>1.5298920941804628E-2</v>
      </c>
      <c r="M146" s="5" t="str">
        <f>IF(PopTbl[[#This Row],[2021 Population]]&gt;PopTbl[[#This Row],[2011 Population]], "Yes", "No")</f>
        <v>Yes</v>
      </c>
    </row>
    <row r="147" spans="1:13" x14ac:dyDescent="0.35">
      <c r="A147" t="s">
        <v>427</v>
      </c>
      <c r="B147">
        <v>13295</v>
      </c>
      <c r="C147" t="s">
        <v>184</v>
      </c>
      <c r="D147" s="7">
        <v>68370</v>
      </c>
      <c r="E147" s="7">
        <v>68824</v>
      </c>
      <c r="F147" s="7">
        <v>69039</v>
      </c>
      <c r="G147" s="7">
        <v>69398</v>
      </c>
      <c r="H147" s="7">
        <v>67772</v>
      </c>
      <c r="I147" s="5">
        <f>(PopTbl[[#This Row],[2019 Population]]-PopTbl[[#This Row],[2018 Population]])/PopTbl[[#This Row],[2018 Population]]</f>
        <v>3.1239102638614437E-3</v>
      </c>
      <c r="J147" s="5">
        <f>(PopTbl[[#This Row],[2020 Population]]-PopTbl[[#This Row],[2019 Population]])/PopTbl[[#This Row],[2019 Population]]</f>
        <v>5.1999594432132566E-3</v>
      </c>
      <c r="K147" s="5">
        <f>(PopTbl[[#This Row],[2021 Population]]-PopTbl[[#This Row],[2020 Population]])/PopTbl[[#This Row],[2020 Population]]</f>
        <v>-2.3430070030836622E-2</v>
      </c>
      <c r="L147" s="5">
        <f>AVERAGE(PopTbl[[#This Row],[% YoY growth: 2018-2019]:[% YoY growth: 2020-2021]])</f>
        <v>-5.0354001079206409E-3</v>
      </c>
      <c r="M147" s="5" t="str">
        <f>IF(PopTbl[[#This Row],[2021 Population]]&gt;PopTbl[[#This Row],[2011 Population]], "Yes", "No")</f>
        <v>No</v>
      </c>
    </row>
    <row r="148" spans="1:13" x14ac:dyDescent="0.35">
      <c r="A148" t="s">
        <v>448</v>
      </c>
      <c r="B148">
        <v>13297</v>
      </c>
      <c r="C148" t="s">
        <v>185</v>
      </c>
      <c r="D148" s="7">
        <v>83003</v>
      </c>
      <c r="E148" s="7">
        <v>90132</v>
      </c>
      <c r="F148" s="7">
        <v>91442</v>
      </c>
      <c r="G148" s="7">
        <v>93284</v>
      </c>
      <c r="H148" s="7">
        <v>95453</v>
      </c>
      <c r="I148" s="5">
        <f>(PopTbl[[#This Row],[2019 Population]]-PopTbl[[#This Row],[2018 Population]])/PopTbl[[#This Row],[2018 Population]]</f>
        <v>1.4534238672169707E-2</v>
      </c>
      <c r="J148" s="5">
        <f>(PopTbl[[#This Row],[2020 Population]]-PopTbl[[#This Row],[2019 Population]])/PopTbl[[#This Row],[2019 Population]]</f>
        <v>2.0143916362284291E-2</v>
      </c>
      <c r="K148" s="5">
        <f>(PopTbl[[#This Row],[2021 Population]]-PopTbl[[#This Row],[2020 Population]])/PopTbl[[#This Row],[2020 Population]]</f>
        <v>2.3251575832940269E-2</v>
      </c>
      <c r="L148" s="5">
        <f>AVERAGE(PopTbl[[#This Row],[% YoY growth: 2018-2019]:[% YoY growth: 2020-2021]])</f>
        <v>1.9309910289131423E-2</v>
      </c>
      <c r="M148" s="5" t="str">
        <f>IF(PopTbl[[#This Row],[2021 Population]]&gt;PopTbl[[#This Row],[2011 Population]], "Yes", "No")</f>
        <v>Yes</v>
      </c>
    </row>
    <row r="149" spans="1:13" x14ac:dyDescent="0.35">
      <c r="A149" t="s">
        <v>478</v>
      </c>
      <c r="B149">
        <v>13299</v>
      </c>
      <c r="C149" t="s">
        <v>186</v>
      </c>
      <c r="D149" s="7">
        <v>36181</v>
      </c>
      <c r="E149" s="7">
        <v>35599</v>
      </c>
      <c r="F149" s="7">
        <v>35593</v>
      </c>
      <c r="G149" s="7">
        <v>35745</v>
      </c>
      <c r="H149" s="7">
        <v>36084</v>
      </c>
      <c r="I149" s="5">
        <f>(PopTbl[[#This Row],[2019 Population]]-PopTbl[[#This Row],[2018 Population]])/PopTbl[[#This Row],[2018 Population]]</f>
        <v>-1.6854406022641084E-4</v>
      </c>
      <c r="J149" s="5">
        <f>(PopTbl[[#This Row],[2020 Population]]-PopTbl[[#This Row],[2019 Population]])/PopTbl[[#This Row],[2019 Population]]</f>
        <v>4.2705026269210236E-3</v>
      </c>
      <c r="K149" s="5">
        <f>(PopTbl[[#This Row],[2021 Population]]-PopTbl[[#This Row],[2020 Population]])/PopTbl[[#This Row],[2020 Population]]</f>
        <v>9.4838438942509446E-3</v>
      </c>
      <c r="L149" s="5">
        <f>AVERAGE(PopTbl[[#This Row],[% YoY growth: 2018-2019]:[% YoY growth: 2020-2021]])</f>
        <v>4.5286008203151854E-3</v>
      </c>
      <c r="M149" s="5" t="str">
        <f>IF(PopTbl[[#This Row],[2021 Population]]&gt;PopTbl[[#This Row],[2011 Population]], "Yes", "No")</f>
        <v>No</v>
      </c>
    </row>
    <row r="150" spans="1:13" x14ac:dyDescent="0.35">
      <c r="A150" t="s">
        <v>479</v>
      </c>
      <c r="B150">
        <v>13301</v>
      </c>
      <c r="C150" t="s">
        <v>187</v>
      </c>
      <c r="D150" s="7">
        <v>5873</v>
      </c>
      <c r="E150" s="7">
        <v>5346</v>
      </c>
      <c r="F150" s="7">
        <v>5297</v>
      </c>
      <c r="G150" s="7">
        <v>5259</v>
      </c>
      <c r="H150" s="7">
        <v>5218</v>
      </c>
      <c r="I150" s="5">
        <f>(PopTbl[[#This Row],[2019 Population]]-PopTbl[[#This Row],[2018 Population]])/PopTbl[[#This Row],[2018 Population]]</f>
        <v>-9.1657313879536101E-3</v>
      </c>
      <c r="J150" s="5">
        <f>(PopTbl[[#This Row],[2020 Population]]-PopTbl[[#This Row],[2019 Population]])/PopTbl[[#This Row],[2019 Population]]</f>
        <v>-7.1738720030205773E-3</v>
      </c>
      <c r="K150" s="5">
        <f>(PopTbl[[#This Row],[2021 Population]]-PopTbl[[#This Row],[2020 Population]])/PopTbl[[#This Row],[2020 Population]]</f>
        <v>-7.7961589655828108E-3</v>
      </c>
      <c r="L150" s="5">
        <f>AVERAGE(PopTbl[[#This Row],[% YoY growth: 2018-2019]:[% YoY growth: 2020-2021]])</f>
        <v>-8.0452541188523324E-3</v>
      </c>
      <c r="M150" s="5" t="str">
        <f>IF(PopTbl[[#This Row],[2021 Population]]&gt;PopTbl[[#This Row],[2011 Population]], "Yes", "No")</f>
        <v>No</v>
      </c>
    </row>
    <row r="151" spans="1:13" x14ac:dyDescent="0.35">
      <c r="A151" t="s">
        <v>433</v>
      </c>
      <c r="B151">
        <v>13303</v>
      </c>
      <c r="C151" t="s">
        <v>188</v>
      </c>
      <c r="D151" s="7">
        <v>21175</v>
      </c>
      <c r="E151" s="7">
        <v>20461</v>
      </c>
      <c r="F151" s="7">
        <v>20436</v>
      </c>
      <c r="G151" s="7">
        <v>20316</v>
      </c>
      <c r="H151" s="7">
        <v>20052</v>
      </c>
      <c r="I151" s="5">
        <f>(PopTbl[[#This Row],[2019 Population]]-PopTbl[[#This Row],[2018 Population]])/PopTbl[[#This Row],[2018 Population]]</f>
        <v>-1.2218366648746395E-3</v>
      </c>
      <c r="J151" s="5">
        <f>(PopTbl[[#This Row],[2020 Population]]-PopTbl[[#This Row],[2019 Population]])/PopTbl[[#This Row],[2019 Population]]</f>
        <v>-5.8719906048150319E-3</v>
      </c>
      <c r="K151" s="5">
        <f>(PopTbl[[#This Row],[2021 Population]]-PopTbl[[#This Row],[2020 Population]])/PopTbl[[#This Row],[2020 Population]]</f>
        <v>-1.299468399291199E-2</v>
      </c>
      <c r="L151" s="5">
        <f>AVERAGE(PopTbl[[#This Row],[% YoY growth: 2018-2019]:[% YoY growth: 2020-2021]])</f>
        <v>-6.6961704208672208E-3</v>
      </c>
      <c r="M151" s="5" t="str">
        <f>IF(PopTbl[[#This Row],[2021 Population]]&gt;PopTbl[[#This Row],[2011 Population]], "Yes", "No")</f>
        <v>No</v>
      </c>
    </row>
    <row r="152" spans="1:13" x14ac:dyDescent="0.35">
      <c r="A152" t="s">
        <v>534</v>
      </c>
      <c r="B152">
        <v>13305</v>
      </c>
      <c r="C152" t="s">
        <v>189</v>
      </c>
      <c r="D152" s="7">
        <v>29988</v>
      </c>
      <c r="E152" s="7">
        <v>29767</v>
      </c>
      <c r="F152" s="7">
        <v>29788</v>
      </c>
      <c r="G152" s="7">
        <v>29959</v>
      </c>
      <c r="H152" s="7">
        <v>30118</v>
      </c>
      <c r="I152" s="5">
        <f>(PopTbl[[#This Row],[2019 Population]]-PopTbl[[#This Row],[2018 Population]])/PopTbl[[#This Row],[2018 Population]]</f>
        <v>7.0547922195720095E-4</v>
      </c>
      <c r="J152" s="5">
        <f>(PopTbl[[#This Row],[2020 Population]]-PopTbl[[#This Row],[2019 Population]])/PopTbl[[#This Row],[2019 Population]]</f>
        <v>5.740566671142742E-3</v>
      </c>
      <c r="K152" s="5">
        <f>(PopTbl[[#This Row],[2021 Population]]-PopTbl[[#This Row],[2020 Population]])/PopTbl[[#This Row],[2020 Population]]</f>
        <v>5.3072532461030074E-3</v>
      </c>
      <c r="L152" s="5">
        <f>AVERAGE(PopTbl[[#This Row],[% YoY growth: 2018-2019]:[% YoY growth: 2020-2021]])</f>
        <v>3.9177663797343165E-3</v>
      </c>
      <c r="M152" s="5" t="str">
        <f>IF(PopTbl[[#This Row],[2021 Population]]&gt;PopTbl[[#This Row],[2011 Population]], "Yes", "No")</f>
        <v>Yes</v>
      </c>
    </row>
    <row r="153" spans="1:13" x14ac:dyDescent="0.35">
      <c r="A153" t="s">
        <v>535</v>
      </c>
      <c r="B153">
        <v>13307</v>
      </c>
      <c r="C153" t="s">
        <v>190</v>
      </c>
      <c r="D153" s="7">
        <v>2760</v>
      </c>
      <c r="E153" s="7">
        <v>2613</v>
      </c>
      <c r="F153" s="7">
        <v>2610</v>
      </c>
      <c r="G153" s="7">
        <v>2587</v>
      </c>
      <c r="H153" s="7">
        <v>2372</v>
      </c>
      <c r="I153" s="5">
        <f>(PopTbl[[#This Row],[2019 Population]]-PopTbl[[#This Row],[2018 Population]])/PopTbl[[#This Row],[2018 Population]]</f>
        <v>-1.148105625717566E-3</v>
      </c>
      <c r="J153" s="5">
        <f>(PopTbl[[#This Row],[2020 Population]]-PopTbl[[#This Row],[2019 Population]])/PopTbl[[#This Row],[2019 Population]]</f>
        <v>-8.8122605363984679E-3</v>
      </c>
      <c r="K153" s="5">
        <f>(PopTbl[[#This Row],[2021 Population]]-PopTbl[[#This Row],[2020 Population]])/PopTbl[[#This Row],[2020 Population]]</f>
        <v>-8.3107846926942411E-2</v>
      </c>
      <c r="L153" s="5">
        <f>AVERAGE(PopTbl[[#This Row],[% YoY growth: 2018-2019]:[% YoY growth: 2020-2021]])</f>
        <v>-3.1022737696352814E-2</v>
      </c>
      <c r="M153" s="5" t="str">
        <f>IF(PopTbl[[#This Row],[2021 Population]]&gt;PopTbl[[#This Row],[2011 Population]], "Yes", "No")</f>
        <v>No</v>
      </c>
    </row>
    <row r="154" spans="1:13" x14ac:dyDescent="0.35">
      <c r="A154" t="s">
        <v>536</v>
      </c>
      <c r="B154">
        <v>13309</v>
      </c>
      <c r="C154" t="s">
        <v>191</v>
      </c>
      <c r="D154" s="7">
        <v>7354</v>
      </c>
      <c r="E154" s="7">
        <v>7939</v>
      </c>
      <c r="F154" s="7">
        <v>7928</v>
      </c>
      <c r="G154" s="7">
        <v>7897</v>
      </c>
      <c r="H154" s="7">
        <v>7568</v>
      </c>
      <c r="I154" s="5">
        <f>(PopTbl[[#This Row],[2019 Population]]-PopTbl[[#This Row],[2018 Population]])/PopTbl[[#This Row],[2018 Population]]</f>
        <v>-1.3855649326111601E-3</v>
      </c>
      <c r="J154" s="5">
        <f>(PopTbl[[#This Row],[2020 Population]]-PopTbl[[#This Row],[2019 Population]])/PopTbl[[#This Row],[2019 Population]]</f>
        <v>-3.9101917255297677E-3</v>
      </c>
      <c r="K154" s="5">
        <f>(PopTbl[[#This Row],[2021 Population]]-PopTbl[[#This Row],[2020 Population]])/PopTbl[[#This Row],[2020 Population]]</f>
        <v>-4.1661390401418259E-2</v>
      </c>
      <c r="L154" s="5">
        <f>AVERAGE(PopTbl[[#This Row],[% YoY growth: 2018-2019]:[% YoY growth: 2020-2021]])</f>
        <v>-1.5652382353186396E-2</v>
      </c>
      <c r="M154" s="5" t="str">
        <f>IF(PopTbl[[#This Row],[2021 Population]]&gt;PopTbl[[#This Row],[2011 Population]], "Yes", "No")</f>
        <v>Yes</v>
      </c>
    </row>
    <row r="155" spans="1:13" x14ac:dyDescent="0.35">
      <c r="A155" t="s">
        <v>495</v>
      </c>
      <c r="B155">
        <v>13311</v>
      </c>
      <c r="C155" t="s">
        <v>192</v>
      </c>
      <c r="D155" s="7">
        <v>26840</v>
      </c>
      <c r="E155" s="7">
        <v>28928</v>
      </c>
      <c r="F155" s="7">
        <v>29489</v>
      </c>
      <c r="G155" s="7">
        <v>29962</v>
      </c>
      <c r="H155" s="7">
        <v>27886</v>
      </c>
      <c r="I155" s="5">
        <f>(PopTbl[[#This Row],[2019 Population]]-PopTbl[[#This Row],[2018 Population]])/PopTbl[[#This Row],[2018 Population]]</f>
        <v>1.9392975663716814E-2</v>
      </c>
      <c r="J155" s="5">
        <f>(PopTbl[[#This Row],[2020 Population]]-PopTbl[[#This Row],[2019 Population]])/PopTbl[[#This Row],[2019 Population]]</f>
        <v>1.603987927701855E-2</v>
      </c>
      <c r="K155" s="5">
        <f>(PopTbl[[#This Row],[2021 Population]]-PopTbl[[#This Row],[2020 Population]])/PopTbl[[#This Row],[2020 Population]]</f>
        <v>-6.9287764501702154E-2</v>
      </c>
      <c r="L155" s="5">
        <f>AVERAGE(PopTbl[[#This Row],[% YoY growth: 2018-2019]:[% YoY growth: 2020-2021]])</f>
        <v>-1.1284969853655596E-2</v>
      </c>
      <c r="M155" s="5" t="str">
        <f>IF(PopTbl[[#This Row],[2021 Population]]&gt;PopTbl[[#This Row],[2011 Population]], "Yes", "No")</f>
        <v>Yes</v>
      </c>
    </row>
    <row r="156" spans="1:13" x14ac:dyDescent="0.35">
      <c r="A156" t="s">
        <v>437</v>
      </c>
      <c r="B156">
        <v>13313</v>
      </c>
      <c r="C156" t="s">
        <v>193</v>
      </c>
      <c r="D156" s="7">
        <v>101234</v>
      </c>
      <c r="E156" s="7">
        <v>103849</v>
      </c>
      <c r="F156" s="7">
        <v>104237</v>
      </c>
      <c r="G156" s="7">
        <v>104122</v>
      </c>
      <c r="H156" s="7">
        <v>103076</v>
      </c>
      <c r="I156" s="5">
        <f>(PopTbl[[#This Row],[2019 Population]]-PopTbl[[#This Row],[2018 Population]])/PopTbl[[#This Row],[2018 Population]]</f>
        <v>3.7361938969080106E-3</v>
      </c>
      <c r="J156" s="5">
        <f>(PopTbl[[#This Row],[2020 Population]]-PopTbl[[#This Row],[2019 Population]])/PopTbl[[#This Row],[2019 Population]]</f>
        <v>-1.1032550821685199E-3</v>
      </c>
      <c r="K156" s="5">
        <f>(PopTbl[[#This Row],[2021 Population]]-PopTbl[[#This Row],[2020 Population]])/PopTbl[[#This Row],[2020 Population]]</f>
        <v>-1.0045907685215421E-2</v>
      </c>
      <c r="L156" s="5">
        <f>AVERAGE(PopTbl[[#This Row],[% YoY growth: 2018-2019]:[% YoY growth: 2020-2021]])</f>
        <v>-2.4709896234919766E-3</v>
      </c>
      <c r="M156" s="5" t="str">
        <f>IF(PopTbl[[#This Row],[2021 Population]]&gt;PopTbl[[#This Row],[2011 Population]], "Yes", "No")</f>
        <v>Yes</v>
      </c>
    </row>
    <row r="157" spans="1:13" x14ac:dyDescent="0.35">
      <c r="A157" t="s">
        <v>473</v>
      </c>
      <c r="B157">
        <v>13315</v>
      </c>
      <c r="C157" t="s">
        <v>194</v>
      </c>
      <c r="D157" s="7">
        <v>9131</v>
      </c>
      <c r="E157" s="7">
        <v>8846</v>
      </c>
      <c r="F157" s="7">
        <v>8824</v>
      </c>
      <c r="G157" s="7">
        <v>8701</v>
      </c>
      <c r="H157" s="7">
        <v>8841</v>
      </c>
      <c r="I157" s="5">
        <f>(PopTbl[[#This Row],[2019 Population]]-PopTbl[[#This Row],[2018 Population]])/PopTbl[[#This Row],[2018 Population]]</f>
        <v>-2.4869997739091114E-3</v>
      </c>
      <c r="J157" s="5">
        <f>(PopTbl[[#This Row],[2020 Population]]-PopTbl[[#This Row],[2019 Population]])/PopTbl[[#This Row],[2019 Population]]</f>
        <v>-1.3939256572982775E-2</v>
      </c>
      <c r="K157" s="5">
        <f>(PopTbl[[#This Row],[2021 Population]]-PopTbl[[#This Row],[2020 Population]])/PopTbl[[#This Row],[2020 Population]]</f>
        <v>1.6090104585679808E-2</v>
      </c>
      <c r="L157" s="5">
        <f>AVERAGE(PopTbl[[#This Row],[% YoY growth: 2018-2019]:[% YoY growth: 2020-2021]])</f>
        <v>-1.120505870706931E-4</v>
      </c>
      <c r="M157" s="5" t="str">
        <f>IF(PopTbl[[#This Row],[2021 Population]]&gt;PopTbl[[#This Row],[2011 Population]], "Yes", "No")</f>
        <v>No</v>
      </c>
    </row>
    <row r="158" spans="1:13" x14ac:dyDescent="0.35">
      <c r="A158" t="s">
        <v>537</v>
      </c>
      <c r="B158">
        <v>13317</v>
      </c>
      <c r="C158" t="s">
        <v>195</v>
      </c>
      <c r="D158" s="7">
        <v>10485</v>
      </c>
      <c r="E158" s="7">
        <v>9884</v>
      </c>
      <c r="F158" s="7">
        <v>9844</v>
      </c>
      <c r="G158" s="7">
        <v>9797</v>
      </c>
      <c r="H158" s="7">
        <v>9643</v>
      </c>
      <c r="I158" s="5">
        <f>(PopTbl[[#This Row],[2019 Population]]-PopTbl[[#This Row],[2018 Population]])/PopTbl[[#This Row],[2018 Population]]</f>
        <v>-4.0469445568595708E-3</v>
      </c>
      <c r="J158" s="5">
        <f>(PopTbl[[#This Row],[2020 Population]]-PopTbl[[#This Row],[2019 Population]])/PopTbl[[#This Row],[2019 Population]]</f>
        <v>-4.7744819179195448E-3</v>
      </c>
      <c r="K158" s="5">
        <f>(PopTbl[[#This Row],[2021 Population]]-PopTbl[[#This Row],[2020 Population]])/PopTbl[[#This Row],[2020 Population]]</f>
        <v>-1.5719097682964173E-2</v>
      </c>
      <c r="L158" s="5">
        <f>AVERAGE(PopTbl[[#This Row],[% YoY growth: 2018-2019]:[% YoY growth: 2020-2021]])</f>
        <v>-8.1801747192477622E-3</v>
      </c>
      <c r="M158" s="5" t="str">
        <f>IF(PopTbl[[#This Row],[2021 Population]]&gt;PopTbl[[#This Row],[2011 Population]], "Yes", "No")</f>
        <v>No</v>
      </c>
    </row>
    <row r="159" spans="1:13" x14ac:dyDescent="0.35">
      <c r="A159" t="s">
        <v>489</v>
      </c>
      <c r="B159">
        <v>13319</v>
      </c>
      <c r="C159" t="s">
        <v>196</v>
      </c>
      <c r="D159" s="7">
        <v>9617</v>
      </c>
      <c r="E159" s="7">
        <v>9078</v>
      </c>
      <c r="F159" s="7">
        <v>9010</v>
      </c>
      <c r="G159" s="7">
        <v>8945</v>
      </c>
      <c r="H159" s="7">
        <v>8931</v>
      </c>
      <c r="I159" s="5">
        <f>(PopTbl[[#This Row],[2019 Population]]-PopTbl[[#This Row],[2018 Population]])/PopTbl[[#This Row],[2018 Population]]</f>
        <v>-7.4906367041198503E-3</v>
      </c>
      <c r="J159" s="5">
        <f>(PopTbl[[#This Row],[2020 Population]]-PopTbl[[#This Row],[2019 Population]])/PopTbl[[#This Row],[2019 Population]]</f>
        <v>-7.2142064372918979E-3</v>
      </c>
      <c r="K159" s="5">
        <f>(PopTbl[[#This Row],[2021 Population]]-PopTbl[[#This Row],[2020 Population]])/PopTbl[[#This Row],[2020 Population]]</f>
        <v>-1.5651201788708777E-3</v>
      </c>
      <c r="L159" s="5">
        <f>AVERAGE(PopTbl[[#This Row],[% YoY growth: 2018-2019]:[% YoY growth: 2020-2021]])</f>
        <v>-5.4233211067608754E-3</v>
      </c>
      <c r="M159" s="5" t="str">
        <f>IF(PopTbl[[#This Row],[2021 Population]]&gt;PopTbl[[#This Row],[2011 Population]], "Yes", "No")</f>
        <v>No</v>
      </c>
    </row>
    <row r="160" spans="1:13" x14ac:dyDescent="0.35">
      <c r="A160" t="s">
        <v>405</v>
      </c>
      <c r="B160">
        <v>13321</v>
      </c>
      <c r="C160" t="s">
        <v>197</v>
      </c>
      <c r="D160" s="7">
        <v>21741</v>
      </c>
      <c r="E160" s="7">
        <v>20656</v>
      </c>
      <c r="F160" s="7">
        <v>20494</v>
      </c>
      <c r="G160" s="7">
        <v>20346</v>
      </c>
      <c r="H160" s="7">
        <v>20824</v>
      </c>
      <c r="I160" s="5">
        <f>(PopTbl[[#This Row],[2019 Population]]-PopTbl[[#This Row],[2018 Population]])/PopTbl[[#This Row],[2018 Population]]</f>
        <v>-7.8427575522850498E-3</v>
      </c>
      <c r="J160" s="5">
        <f>(PopTbl[[#This Row],[2020 Population]]-PopTbl[[#This Row],[2019 Population]])/PopTbl[[#This Row],[2019 Population]]</f>
        <v>-7.2216258417097685E-3</v>
      </c>
      <c r="K160" s="5">
        <f>(PopTbl[[#This Row],[2021 Population]]-PopTbl[[#This Row],[2020 Population]])/PopTbl[[#This Row],[2020 Population]]</f>
        <v>2.3493561387987812E-2</v>
      </c>
      <c r="L160" s="5">
        <f>AVERAGE(PopTbl[[#This Row],[% YoY growth: 2018-2019]:[% YoY growth: 2020-2021]])</f>
        <v>2.8097259979976644E-3</v>
      </c>
      <c r="M160" s="5" t="str">
        <f>IF(PopTbl[[#This Row],[2021 Population]]&gt;PopTbl[[#This Row],[2011 Population]], "Yes", "No")</f>
        <v>No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5ACC-75DE-4BD3-B377-0AA13329E2D8}">
  <dimension ref="A1:F160"/>
  <sheetViews>
    <sheetView workbookViewId="0"/>
  </sheetViews>
  <sheetFormatPr defaultRowHeight="14.5" x14ac:dyDescent="0.35"/>
  <cols>
    <col min="1" max="1" width="21.7265625" bestFit="1" customWidth="1"/>
    <col min="2" max="2" width="9.54296875" bestFit="1" customWidth="1"/>
    <col min="3" max="3" width="28.453125" bestFit="1" customWidth="1"/>
    <col min="4" max="6" width="18.26953125" style="5" customWidth="1"/>
  </cols>
  <sheetData>
    <row r="1" spans="1:6" s="1" customFormat="1" ht="29" x14ac:dyDescent="0.35">
      <c r="A1" s="1" t="s">
        <v>33</v>
      </c>
      <c r="B1" s="1" t="s">
        <v>198</v>
      </c>
      <c r="C1" s="1" t="s">
        <v>34</v>
      </c>
      <c r="D1" s="6" t="s">
        <v>562</v>
      </c>
      <c r="E1" s="6" t="s">
        <v>563</v>
      </c>
      <c r="F1" s="6" t="s">
        <v>564</v>
      </c>
    </row>
    <row r="2" spans="1:6" x14ac:dyDescent="0.35">
      <c r="A2" t="s">
        <v>565</v>
      </c>
      <c r="B2">
        <v>13001</v>
      </c>
      <c r="C2" t="s">
        <v>39</v>
      </c>
      <c r="D2" s="5">
        <v>-2.8999999999999998E-2</v>
      </c>
      <c r="E2" s="5">
        <v>-0.01</v>
      </c>
      <c r="F2" s="5">
        <f>AVERAGE(EmploymentTbl[[#This Row],[% change: 2021 Jan - 2022 Jan]:[% change: 2022 Jan - 2023 Jan]])</f>
        <v>-1.95E-2</v>
      </c>
    </row>
    <row r="3" spans="1:6" x14ac:dyDescent="0.35">
      <c r="A3" t="s">
        <v>566</v>
      </c>
      <c r="B3">
        <v>13003</v>
      </c>
      <c r="C3" t="s">
        <v>40</v>
      </c>
      <c r="D3" s="5">
        <v>-6.7000000000000004E-2</v>
      </c>
      <c r="E3" s="5">
        <v>-2.1000000000000001E-2</v>
      </c>
      <c r="F3" s="5">
        <f>AVERAGE(EmploymentTbl[[#This Row],[% change: 2021 Jan - 2022 Jan]:[% change: 2022 Jan - 2023 Jan]])</f>
        <v>-4.4000000000000004E-2</v>
      </c>
    </row>
    <row r="4" spans="1:6" x14ac:dyDescent="0.35">
      <c r="A4" t="s">
        <v>567</v>
      </c>
      <c r="B4">
        <v>13005</v>
      </c>
      <c r="C4" t="s">
        <v>41</v>
      </c>
      <c r="D4" s="5">
        <v>-4.2999999999999997E-2</v>
      </c>
      <c r="E4" s="5">
        <v>-5.0000000000000001E-3</v>
      </c>
      <c r="F4" s="5">
        <f>AVERAGE(EmploymentTbl[[#This Row],[% change: 2021 Jan - 2022 Jan]:[% change: 2022 Jan - 2023 Jan]])</f>
        <v>-2.3999999999999997E-2</v>
      </c>
    </row>
    <row r="5" spans="1:6" x14ac:dyDescent="0.35">
      <c r="A5" t="s">
        <v>568</v>
      </c>
      <c r="B5">
        <v>13007</v>
      </c>
      <c r="C5" t="s">
        <v>42</v>
      </c>
      <c r="D5" s="5">
        <v>-5.5999999999999994E-2</v>
      </c>
      <c r="E5" s="5">
        <v>-5.2999999999999999E-2</v>
      </c>
      <c r="F5" s="5">
        <f>AVERAGE(EmploymentTbl[[#This Row],[% change: 2021 Jan - 2022 Jan]:[% change: 2022 Jan - 2023 Jan]])</f>
        <v>-5.4499999999999993E-2</v>
      </c>
    </row>
    <row r="6" spans="1:6" x14ac:dyDescent="0.35">
      <c r="A6" t="s">
        <v>569</v>
      </c>
      <c r="B6">
        <v>13009</v>
      </c>
      <c r="C6" t="s">
        <v>43</v>
      </c>
      <c r="D6" s="5">
        <v>0.01</v>
      </c>
      <c r="E6" s="5">
        <v>2.8999999999999998E-2</v>
      </c>
      <c r="F6" s="5">
        <f>AVERAGE(EmploymentTbl[[#This Row],[% change: 2021 Jan - 2022 Jan]:[% change: 2022 Jan - 2023 Jan]])</f>
        <v>1.95E-2</v>
      </c>
    </row>
    <row r="7" spans="1:6" x14ac:dyDescent="0.35">
      <c r="A7" t="s">
        <v>570</v>
      </c>
      <c r="B7">
        <v>13011</v>
      </c>
      <c r="C7" t="s">
        <v>44</v>
      </c>
      <c r="D7" s="5">
        <v>5.0999999999999997E-2</v>
      </c>
      <c r="E7" s="5">
        <v>-1.2E-2</v>
      </c>
      <c r="F7" s="5">
        <f>AVERAGE(EmploymentTbl[[#This Row],[% change: 2021 Jan - 2022 Jan]:[% change: 2022 Jan - 2023 Jan]])</f>
        <v>1.9499999999999997E-2</v>
      </c>
    </row>
    <row r="8" spans="1:6" x14ac:dyDescent="0.35">
      <c r="A8" t="s">
        <v>571</v>
      </c>
      <c r="B8">
        <v>13013</v>
      </c>
      <c r="C8" t="s">
        <v>45</v>
      </c>
      <c r="D8" s="5">
        <v>3.7000000000000005E-2</v>
      </c>
      <c r="E8" s="5">
        <v>1.3000000000000001E-2</v>
      </c>
      <c r="F8" s="5">
        <f>AVERAGE(EmploymentTbl[[#This Row],[% change: 2021 Jan - 2022 Jan]:[% change: 2022 Jan - 2023 Jan]])</f>
        <v>2.5000000000000001E-2</v>
      </c>
    </row>
    <row r="9" spans="1:6" x14ac:dyDescent="0.35">
      <c r="A9" t="s">
        <v>572</v>
      </c>
      <c r="B9">
        <v>13015</v>
      </c>
      <c r="C9" t="s">
        <v>46</v>
      </c>
      <c r="D9" s="5">
        <v>3.5000000000000003E-2</v>
      </c>
      <c r="E9" s="5">
        <v>1.2E-2</v>
      </c>
      <c r="F9" s="5">
        <f>AVERAGE(EmploymentTbl[[#This Row],[% change: 2021 Jan - 2022 Jan]:[% change: 2022 Jan - 2023 Jan]])</f>
        <v>2.35E-2</v>
      </c>
    </row>
    <row r="10" spans="1:6" x14ac:dyDescent="0.35">
      <c r="A10" t="s">
        <v>573</v>
      </c>
      <c r="B10">
        <v>13017</v>
      </c>
      <c r="C10" t="s">
        <v>47</v>
      </c>
      <c r="D10" s="5">
        <v>0.02</v>
      </c>
      <c r="E10" s="5">
        <v>-4.0000000000000001E-3</v>
      </c>
      <c r="F10" s="5">
        <f>AVERAGE(EmploymentTbl[[#This Row],[% change: 2021 Jan - 2022 Jan]:[% change: 2022 Jan - 2023 Jan]])</f>
        <v>8.0000000000000002E-3</v>
      </c>
    </row>
    <row r="11" spans="1:6" x14ac:dyDescent="0.35">
      <c r="A11" t="s">
        <v>574</v>
      </c>
      <c r="B11">
        <v>13019</v>
      </c>
      <c r="C11" t="s">
        <v>48</v>
      </c>
      <c r="D11" s="5">
        <v>1.8000000000000002E-2</v>
      </c>
      <c r="E11" s="5">
        <v>-2.1000000000000001E-2</v>
      </c>
      <c r="F11" s="5">
        <f>AVERAGE(EmploymentTbl[[#This Row],[% change: 2021 Jan - 2022 Jan]:[% change: 2022 Jan - 2023 Jan]])</f>
        <v>-1.4999999999999996E-3</v>
      </c>
    </row>
    <row r="12" spans="1:6" x14ac:dyDescent="0.35">
      <c r="A12" t="s">
        <v>575</v>
      </c>
      <c r="B12">
        <v>13021</v>
      </c>
      <c r="C12" t="s">
        <v>49</v>
      </c>
      <c r="D12" s="5">
        <v>3.0000000000000001E-3</v>
      </c>
      <c r="E12" s="5">
        <v>-6.0000000000000001E-3</v>
      </c>
      <c r="F12" s="5">
        <f>AVERAGE(EmploymentTbl[[#This Row],[% change: 2021 Jan - 2022 Jan]:[% change: 2022 Jan - 2023 Jan]])</f>
        <v>-1.5E-3</v>
      </c>
    </row>
    <row r="13" spans="1:6" x14ac:dyDescent="0.35">
      <c r="A13" t="s">
        <v>576</v>
      </c>
      <c r="B13">
        <v>13023</v>
      </c>
      <c r="C13" t="s">
        <v>50</v>
      </c>
      <c r="D13" s="5">
        <v>5.0000000000000001E-3</v>
      </c>
      <c r="E13" s="5">
        <v>-2.4E-2</v>
      </c>
      <c r="F13" s="5">
        <f>AVERAGE(EmploymentTbl[[#This Row],[% change: 2021 Jan - 2022 Jan]:[% change: 2022 Jan - 2023 Jan]])</f>
        <v>-9.4999999999999998E-3</v>
      </c>
    </row>
    <row r="14" spans="1:6" x14ac:dyDescent="0.35">
      <c r="A14" t="s">
        <v>577</v>
      </c>
      <c r="B14">
        <v>13025</v>
      </c>
      <c r="C14" t="s">
        <v>51</v>
      </c>
      <c r="D14" s="5">
        <v>1.8000000000000002E-2</v>
      </c>
      <c r="E14" s="5">
        <v>1.1000000000000001E-2</v>
      </c>
      <c r="F14" s="5">
        <f>AVERAGE(EmploymentTbl[[#This Row],[% change: 2021 Jan - 2022 Jan]:[% change: 2022 Jan - 2023 Jan]])</f>
        <v>1.4500000000000002E-2</v>
      </c>
    </row>
    <row r="15" spans="1:6" x14ac:dyDescent="0.35">
      <c r="A15" t="s">
        <v>578</v>
      </c>
      <c r="B15">
        <v>13027</v>
      </c>
      <c r="C15" t="s">
        <v>52</v>
      </c>
      <c r="D15" s="5">
        <v>-3.5000000000000003E-2</v>
      </c>
      <c r="E15" s="5">
        <v>-3.4000000000000002E-2</v>
      </c>
      <c r="F15" s="5">
        <f>AVERAGE(EmploymentTbl[[#This Row],[% change: 2021 Jan - 2022 Jan]:[% change: 2022 Jan - 2023 Jan]])</f>
        <v>-3.4500000000000003E-2</v>
      </c>
    </row>
    <row r="16" spans="1:6" x14ac:dyDescent="0.35">
      <c r="A16" t="s">
        <v>579</v>
      </c>
      <c r="B16">
        <v>13029</v>
      </c>
      <c r="C16" t="s">
        <v>53</v>
      </c>
      <c r="D16" s="5">
        <v>4.4999999999999998E-2</v>
      </c>
      <c r="E16" s="5">
        <v>0</v>
      </c>
      <c r="F16" s="5">
        <f>AVERAGE(EmploymentTbl[[#This Row],[% change: 2021 Jan - 2022 Jan]:[% change: 2022 Jan - 2023 Jan]])</f>
        <v>2.2499999999999999E-2</v>
      </c>
    </row>
    <row r="17" spans="1:6" x14ac:dyDescent="0.35">
      <c r="A17" t="s">
        <v>580</v>
      </c>
      <c r="B17">
        <v>13031</v>
      </c>
      <c r="C17" t="s">
        <v>54</v>
      </c>
      <c r="D17" s="5">
        <v>2.7000000000000003E-2</v>
      </c>
      <c r="E17" s="5">
        <v>0.01</v>
      </c>
      <c r="F17" s="5">
        <f>AVERAGE(EmploymentTbl[[#This Row],[% change: 2021 Jan - 2022 Jan]:[% change: 2022 Jan - 2023 Jan]])</f>
        <v>1.8500000000000003E-2</v>
      </c>
    </row>
    <row r="18" spans="1:6" x14ac:dyDescent="0.35">
      <c r="A18" t="s">
        <v>581</v>
      </c>
      <c r="B18">
        <v>13033</v>
      </c>
      <c r="C18" t="s">
        <v>55</v>
      </c>
      <c r="D18" s="5">
        <v>-8.0000000000000002E-3</v>
      </c>
      <c r="E18" s="5">
        <v>-2.4E-2</v>
      </c>
      <c r="F18" s="5">
        <f>AVERAGE(EmploymentTbl[[#This Row],[% change: 2021 Jan - 2022 Jan]:[% change: 2022 Jan - 2023 Jan]])</f>
        <v>-1.6E-2</v>
      </c>
    </row>
    <row r="19" spans="1:6" x14ac:dyDescent="0.35">
      <c r="A19" t="s">
        <v>582</v>
      </c>
      <c r="B19">
        <v>13035</v>
      </c>
      <c r="C19" t="s">
        <v>56</v>
      </c>
      <c r="D19" s="5">
        <v>3.5000000000000003E-2</v>
      </c>
      <c r="E19" s="5">
        <v>1.2E-2</v>
      </c>
      <c r="F19" s="5">
        <f>AVERAGE(EmploymentTbl[[#This Row],[% change: 2021 Jan - 2022 Jan]:[% change: 2022 Jan - 2023 Jan]])</f>
        <v>2.35E-2</v>
      </c>
    </row>
    <row r="20" spans="1:6" x14ac:dyDescent="0.35">
      <c r="A20" t="s">
        <v>583</v>
      </c>
      <c r="B20">
        <v>13037</v>
      </c>
      <c r="C20" t="s">
        <v>57</v>
      </c>
      <c r="D20" s="5">
        <v>-6.9000000000000006E-2</v>
      </c>
      <c r="E20" s="5">
        <v>-3.6000000000000004E-2</v>
      </c>
      <c r="F20" s="5">
        <f>AVERAGE(EmploymentTbl[[#This Row],[% change: 2021 Jan - 2022 Jan]:[% change: 2022 Jan - 2023 Jan]])</f>
        <v>-5.2500000000000005E-2</v>
      </c>
    </row>
    <row r="21" spans="1:6" x14ac:dyDescent="0.35">
      <c r="A21" t="s">
        <v>584</v>
      </c>
      <c r="B21">
        <v>13039</v>
      </c>
      <c r="C21" t="s">
        <v>58</v>
      </c>
      <c r="D21" s="5">
        <v>0.02</v>
      </c>
      <c r="E21" s="5">
        <v>2.6000000000000002E-2</v>
      </c>
      <c r="F21" s="5">
        <f>AVERAGE(EmploymentTbl[[#This Row],[% change: 2021 Jan - 2022 Jan]:[% change: 2022 Jan - 2023 Jan]])</f>
        <v>2.3E-2</v>
      </c>
    </row>
    <row r="22" spans="1:6" x14ac:dyDescent="0.35">
      <c r="A22" t="s">
        <v>585</v>
      </c>
      <c r="B22">
        <v>13043</v>
      </c>
      <c r="C22" t="s">
        <v>59</v>
      </c>
      <c r="D22" s="5">
        <v>1.4999999999999999E-2</v>
      </c>
      <c r="E22" s="5">
        <v>0</v>
      </c>
      <c r="F22" s="5">
        <f>AVERAGE(EmploymentTbl[[#This Row],[% change: 2021 Jan - 2022 Jan]:[% change: 2022 Jan - 2023 Jan]])</f>
        <v>7.4999999999999997E-3</v>
      </c>
    </row>
    <row r="23" spans="1:6" x14ac:dyDescent="0.35">
      <c r="A23" t="s">
        <v>586</v>
      </c>
      <c r="B23">
        <v>13045</v>
      </c>
      <c r="C23" t="s">
        <v>60</v>
      </c>
      <c r="D23" s="5">
        <v>3.5000000000000003E-2</v>
      </c>
      <c r="E23" s="5">
        <v>1.2E-2</v>
      </c>
      <c r="F23" s="5">
        <f>AVERAGE(EmploymentTbl[[#This Row],[% change: 2021 Jan - 2022 Jan]:[% change: 2022 Jan - 2023 Jan]])</f>
        <v>2.35E-2</v>
      </c>
    </row>
    <row r="24" spans="1:6" x14ac:dyDescent="0.35">
      <c r="A24" t="s">
        <v>587</v>
      </c>
      <c r="B24">
        <v>13047</v>
      </c>
      <c r="C24" t="s">
        <v>61</v>
      </c>
      <c r="D24" s="5">
        <v>1.7000000000000001E-2</v>
      </c>
      <c r="E24" s="5">
        <v>0.02</v>
      </c>
      <c r="F24" s="5">
        <f>AVERAGE(EmploymentTbl[[#This Row],[% change: 2021 Jan - 2022 Jan]:[% change: 2022 Jan - 2023 Jan]])</f>
        <v>1.8500000000000003E-2</v>
      </c>
    </row>
    <row r="25" spans="1:6" x14ac:dyDescent="0.35">
      <c r="A25" t="s">
        <v>588</v>
      </c>
      <c r="B25">
        <v>13049</v>
      </c>
      <c r="C25" t="s">
        <v>62</v>
      </c>
      <c r="D25" s="5">
        <v>6.9999999999999993E-3</v>
      </c>
      <c r="E25" s="5">
        <v>-1E-3</v>
      </c>
      <c r="F25" s="5">
        <f>AVERAGE(EmploymentTbl[[#This Row],[% change: 2021 Jan - 2022 Jan]:[% change: 2022 Jan - 2023 Jan]])</f>
        <v>2.9999999999999996E-3</v>
      </c>
    </row>
    <row r="26" spans="1:6" x14ac:dyDescent="0.35">
      <c r="A26" t="s">
        <v>589</v>
      </c>
      <c r="B26">
        <v>13051</v>
      </c>
      <c r="C26" t="s">
        <v>63</v>
      </c>
      <c r="D26" s="5">
        <v>4.7E-2</v>
      </c>
      <c r="E26" s="5">
        <v>1E-3</v>
      </c>
      <c r="F26" s="5">
        <f>AVERAGE(EmploymentTbl[[#This Row],[% change: 2021 Jan - 2022 Jan]:[% change: 2022 Jan - 2023 Jan]])</f>
        <v>2.4E-2</v>
      </c>
    </row>
    <row r="27" spans="1:6" x14ac:dyDescent="0.35">
      <c r="A27" t="s">
        <v>590</v>
      </c>
      <c r="B27">
        <v>13053</v>
      </c>
      <c r="C27" t="s">
        <v>64</v>
      </c>
      <c r="D27" s="5">
        <v>-1.1000000000000001E-2</v>
      </c>
      <c r="E27" s="5">
        <v>8.0000000000000002E-3</v>
      </c>
      <c r="F27" s="5">
        <f>AVERAGE(EmploymentTbl[[#This Row],[% change: 2021 Jan - 2022 Jan]:[% change: 2022 Jan - 2023 Jan]])</f>
        <v>-1.5000000000000005E-3</v>
      </c>
    </row>
    <row r="28" spans="1:6" x14ac:dyDescent="0.35">
      <c r="A28" t="s">
        <v>591</v>
      </c>
      <c r="B28">
        <v>13055</v>
      </c>
      <c r="C28" t="s">
        <v>65</v>
      </c>
      <c r="D28" s="5">
        <v>-1.3000000000000001E-2</v>
      </c>
      <c r="E28" s="5">
        <v>-2.8999999999999998E-2</v>
      </c>
      <c r="F28" s="5">
        <f>AVERAGE(EmploymentTbl[[#This Row],[% change: 2021 Jan - 2022 Jan]:[% change: 2022 Jan - 2023 Jan]])</f>
        <v>-2.0999999999999998E-2</v>
      </c>
    </row>
    <row r="29" spans="1:6" x14ac:dyDescent="0.35">
      <c r="A29" t="s">
        <v>592</v>
      </c>
      <c r="B29">
        <v>13057</v>
      </c>
      <c r="C29" t="s">
        <v>66</v>
      </c>
      <c r="D29" s="5">
        <v>3.7999999999999999E-2</v>
      </c>
      <c r="E29" s="5">
        <v>1.3999999999999999E-2</v>
      </c>
      <c r="F29" s="5">
        <f>AVERAGE(EmploymentTbl[[#This Row],[% change: 2021 Jan - 2022 Jan]:[% change: 2022 Jan - 2023 Jan]])</f>
        <v>2.5999999999999999E-2</v>
      </c>
    </row>
    <row r="30" spans="1:6" x14ac:dyDescent="0.35">
      <c r="A30" t="s">
        <v>593</v>
      </c>
      <c r="B30">
        <v>13059</v>
      </c>
      <c r="C30" t="s">
        <v>67</v>
      </c>
      <c r="D30" s="5">
        <v>-1E-3</v>
      </c>
      <c r="E30" s="5">
        <v>2.2000000000000002E-2</v>
      </c>
      <c r="F30" s="5">
        <f>AVERAGE(EmploymentTbl[[#This Row],[% change: 2021 Jan - 2022 Jan]:[% change: 2022 Jan - 2023 Jan]])</f>
        <v>1.0500000000000001E-2</v>
      </c>
    </row>
    <row r="31" spans="1:6" x14ac:dyDescent="0.35">
      <c r="A31" t="s">
        <v>594</v>
      </c>
      <c r="B31">
        <v>13061</v>
      </c>
      <c r="C31" t="s">
        <v>68</v>
      </c>
      <c r="D31" s="5">
        <v>-4.2999999999999997E-2</v>
      </c>
      <c r="E31" s="5">
        <v>-9.1999999999999998E-2</v>
      </c>
      <c r="F31" s="5">
        <f>AVERAGE(EmploymentTbl[[#This Row],[% change: 2021 Jan - 2022 Jan]:[% change: 2022 Jan - 2023 Jan]])</f>
        <v>-6.7500000000000004E-2</v>
      </c>
    </row>
    <row r="32" spans="1:6" x14ac:dyDescent="0.35">
      <c r="A32" t="s">
        <v>595</v>
      </c>
      <c r="B32">
        <v>13063</v>
      </c>
      <c r="C32" t="s">
        <v>69</v>
      </c>
      <c r="D32" s="5">
        <v>3.7999999999999999E-2</v>
      </c>
      <c r="E32" s="5">
        <v>1.3999999999999999E-2</v>
      </c>
      <c r="F32" s="5">
        <f>AVERAGE(EmploymentTbl[[#This Row],[% change: 2021 Jan - 2022 Jan]:[% change: 2022 Jan - 2023 Jan]])</f>
        <v>2.5999999999999999E-2</v>
      </c>
    </row>
    <row r="33" spans="1:6" x14ac:dyDescent="0.35">
      <c r="A33" t="s">
        <v>596</v>
      </c>
      <c r="B33">
        <v>13065</v>
      </c>
      <c r="C33" t="s">
        <v>70</v>
      </c>
      <c r="D33" s="5">
        <v>-2.1000000000000001E-2</v>
      </c>
      <c r="E33" s="5">
        <v>-5.7000000000000002E-2</v>
      </c>
      <c r="F33" s="5">
        <f>AVERAGE(EmploymentTbl[[#This Row],[% change: 2021 Jan - 2022 Jan]:[% change: 2022 Jan - 2023 Jan]])</f>
        <v>-3.9E-2</v>
      </c>
    </row>
    <row r="34" spans="1:6" x14ac:dyDescent="0.35">
      <c r="A34" t="s">
        <v>597</v>
      </c>
      <c r="B34">
        <v>13067</v>
      </c>
      <c r="C34" t="s">
        <v>71</v>
      </c>
      <c r="D34" s="5">
        <v>3.7999999999999999E-2</v>
      </c>
      <c r="E34" s="5">
        <v>1.3999999999999999E-2</v>
      </c>
      <c r="F34" s="5">
        <f>AVERAGE(EmploymentTbl[[#This Row],[% change: 2021 Jan - 2022 Jan]:[% change: 2022 Jan - 2023 Jan]])</f>
        <v>2.5999999999999999E-2</v>
      </c>
    </row>
    <row r="35" spans="1:6" x14ac:dyDescent="0.35">
      <c r="A35" t="s">
        <v>598</v>
      </c>
      <c r="B35">
        <v>13069</v>
      </c>
      <c r="C35" t="s">
        <v>72</v>
      </c>
      <c r="D35" s="5">
        <v>-3.3000000000000002E-2</v>
      </c>
      <c r="E35" s="5">
        <v>2.8999999999999998E-2</v>
      </c>
      <c r="F35" s="5">
        <f>AVERAGE(EmploymentTbl[[#This Row],[% change: 2021 Jan - 2022 Jan]:[% change: 2022 Jan - 2023 Jan]])</f>
        <v>-2.0000000000000018E-3</v>
      </c>
    </row>
    <row r="36" spans="1:6" x14ac:dyDescent="0.35">
      <c r="A36" t="s">
        <v>599</v>
      </c>
      <c r="B36">
        <v>13071</v>
      </c>
      <c r="C36" t="s">
        <v>73</v>
      </c>
      <c r="D36" s="5">
        <v>-3.5000000000000003E-2</v>
      </c>
      <c r="E36" s="5">
        <v>-2.8999999999999998E-2</v>
      </c>
      <c r="F36" s="5">
        <f>AVERAGE(EmploymentTbl[[#This Row],[% change: 2021 Jan - 2022 Jan]:[% change: 2022 Jan - 2023 Jan]])</f>
        <v>-3.2000000000000001E-2</v>
      </c>
    </row>
    <row r="37" spans="1:6" x14ac:dyDescent="0.35">
      <c r="A37" t="s">
        <v>600</v>
      </c>
      <c r="B37">
        <v>13073</v>
      </c>
      <c r="C37" t="s">
        <v>74</v>
      </c>
      <c r="D37" s="5">
        <v>3.0000000000000001E-3</v>
      </c>
      <c r="E37" s="5">
        <v>-1.4999999999999999E-2</v>
      </c>
      <c r="F37" s="5">
        <f>AVERAGE(EmploymentTbl[[#This Row],[% change: 2021 Jan - 2022 Jan]:[% change: 2022 Jan - 2023 Jan]])</f>
        <v>-6.0000000000000001E-3</v>
      </c>
    </row>
    <row r="38" spans="1:6" x14ac:dyDescent="0.35">
      <c r="A38" t="s">
        <v>601</v>
      </c>
      <c r="B38">
        <v>13075</v>
      </c>
      <c r="C38" t="s">
        <v>75</v>
      </c>
      <c r="D38" s="5">
        <v>2E-3</v>
      </c>
      <c r="E38" s="5">
        <v>-1.3000000000000001E-2</v>
      </c>
      <c r="F38" s="5">
        <f>AVERAGE(EmploymentTbl[[#This Row],[% change: 2021 Jan - 2022 Jan]:[% change: 2022 Jan - 2023 Jan]])</f>
        <v>-5.5000000000000005E-3</v>
      </c>
    </row>
    <row r="39" spans="1:6" x14ac:dyDescent="0.35">
      <c r="A39" t="s">
        <v>602</v>
      </c>
      <c r="B39">
        <v>13077</v>
      </c>
      <c r="C39" t="s">
        <v>76</v>
      </c>
      <c r="D39" s="5">
        <v>3.7000000000000005E-2</v>
      </c>
      <c r="E39" s="5">
        <v>1.3000000000000001E-2</v>
      </c>
      <c r="F39" s="5">
        <f>AVERAGE(EmploymentTbl[[#This Row],[% change: 2021 Jan - 2022 Jan]:[% change: 2022 Jan - 2023 Jan]])</f>
        <v>2.5000000000000001E-2</v>
      </c>
    </row>
    <row r="40" spans="1:6" x14ac:dyDescent="0.35">
      <c r="A40" t="s">
        <v>603</v>
      </c>
      <c r="B40">
        <v>13079</v>
      </c>
      <c r="C40" t="s">
        <v>77</v>
      </c>
      <c r="D40" s="5">
        <v>-6.0000000000000001E-3</v>
      </c>
      <c r="E40" s="5">
        <v>-1.3000000000000001E-2</v>
      </c>
      <c r="F40" s="5">
        <f>AVERAGE(EmploymentTbl[[#This Row],[% change: 2021 Jan - 2022 Jan]:[% change: 2022 Jan - 2023 Jan]])</f>
        <v>-9.5000000000000015E-3</v>
      </c>
    </row>
    <row r="41" spans="1:6" x14ac:dyDescent="0.35">
      <c r="A41" t="s">
        <v>604</v>
      </c>
      <c r="B41">
        <v>13081</v>
      </c>
      <c r="C41" t="s">
        <v>78</v>
      </c>
      <c r="D41" s="5">
        <v>0</v>
      </c>
      <c r="E41" s="5">
        <v>-9.0000000000000011E-3</v>
      </c>
      <c r="F41" s="5">
        <f>AVERAGE(EmploymentTbl[[#This Row],[% change: 2021 Jan - 2022 Jan]:[% change: 2022 Jan - 2023 Jan]])</f>
        <v>-4.5000000000000005E-3</v>
      </c>
    </row>
    <row r="42" spans="1:6" x14ac:dyDescent="0.35">
      <c r="A42" t="s">
        <v>605</v>
      </c>
      <c r="B42">
        <v>13083</v>
      </c>
      <c r="C42" t="s">
        <v>79</v>
      </c>
      <c r="D42" s="5">
        <v>1.4999999999999999E-2</v>
      </c>
      <c r="E42" s="5">
        <v>1.7000000000000001E-2</v>
      </c>
      <c r="F42" s="5">
        <f>AVERAGE(EmploymentTbl[[#This Row],[% change: 2021 Jan - 2022 Jan]:[% change: 2022 Jan - 2023 Jan]])</f>
        <v>1.6E-2</v>
      </c>
    </row>
    <row r="43" spans="1:6" x14ac:dyDescent="0.35">
      <c r="A43" t="s">
        <v>606</v>
      </c>
      <c r="B43">
        <v>13085</v>
      </c>
      <c r="C43" t="s">
        <v>80</v>
      </c>
      <c r="D43" s="5">
        <v>3.3000000000000002E-2</v>
      </c>
      <c r="E43" s="5">
        <v>1.1000000000000001E-2</v>
      </c>
      <c r="F43" s="5">
        <f>AVERAGE(EmploymentTbl[[#This Row],[% change: 2021 Jan - 2022 Jan]:[% change: 2022 Jan - 2023 Jan]])</f>
        <v>2.2000000000000002E-2</v>
      </c>
    </row>
    <row r="44" spans="1:6" x14ac:dyDescent="0.35">
      <c r="A44" t="s">
        <v>607</v>
      </c>
      <c r="B44">
        <v>13087</v>
      </c>
      <c r="C44" t="s">
        <v>81</v>
      </c>
      <c r="D44" s="5">
        <v>3.5000000000000003E-2</v>
      </c>
      <c r="E44" s="5">
        <v>-0.01</v>
      </c>
      <c r="F44" s="5">
        <f>AVERAGE(EmploymentTbl[[#This Row],[% change: 2021 Jan - 2022 Jan]:[% change: 2022 Jan - 2023 Jan]])</f>
        <v>1.2500000000000001E-2</v>
      </c>
    </row>
    <row r="45" spans="1:6" x14ac:dyDescent="0.35">
      <c r="A45" t="s">
        <v>608</v>
      </c>
      <c r="B45">
        <v>13089</v>
      </c>
      <c r="C45" t="s">
        <v>82</v>
      </c>
      <c r="D45" s="5">
        <v>3.9E-2</v>
      </c>
      <c r="E45" s="5">
        <v>1.4999999999999999E-2</v>
      </c>
      <c r="F45" s="5">
        <f>AVERAGE(EmploymentTbl[[#This Row],[% change: 2021 Jan - 2022 Jan]:[% change: 2022 Jan - 2023 Jan]])</f>
        <v>2.7E-2</v>
      </c>
    </row>
    <row r="46" spans="1:6" x14ac:dyDescent="0.35">
      <c r="A46" t="s">
        <v>609</v>
      </c>
      <c r="B46">
        <v>13091</v>
      </c>
      <c r="C46" t="s">
        <v>83</v>
      </c>
      <c r="D46" s="5">
        <v>5.0000000000000001E-3</v>
      </c>
      <c r="E46" s="5">
        <v>-2.5000000000000001E-2</v>
      </c>
      <c r="F46" s="5">
        <f>AVERAGE(EmploymentTbl[[#This Row],[% change: 2021 Jan - 2022 Jan]:[% change: 2022 Jan - 2023 Jan]])</f>
        <v>-0.01</v>
      </c>
    </row>
    <row r="47" spans="1:6" x14ac:dyDescent="0.35">
      <c r="A47" t="s">
        <v>610</v>
      </c>
      <c r="B47">
        <v>13093</v>
      </c>
      <c r="C47" t="s">
        <v>84</v>
      </c>
      <c r="D47" s="5">
        <v>-4.2999999999999997E-2</v>
      </c>
      <c r="E47" s="5">
        <v>4.8000000000000001E-2</v>
      </c>
      <c r="F47" s="5">
        <f>AVERAGE(EmploymentTbl[[#This Row],[% change: 2021 Jan - 2022 Jan]:[% change: 2022 Jan - 2023 Jan]])</f>
        <v>2.5000000000000022E-3</v>
      </c>
    </row>
    <row r="48" spans="1:6" x14ac:dyDescent="0.35">
      <c r="A48" t="s">
        <v>611</v>
      </c>
      <c r="B48">
        <v>13095</v>
      </c>
      <c r="C48" t="s">
        <v>85</v>
      </c>
      <c r="D48" s="5">
        <v>-1E-3</v>
      </c>
      <c r="E48" s="5">
        <v>-3.0000000000000001E-3</v>
      </c>
      <c r="F48" s="5">
        <f>AVERAGE(EmploymentTbl[[#This Row],[% change: 2021 Jan - 2022 Jan]:[% change: 2022 Jan - 2023 Jan]])</f>
        <v>-2E-3</v>
      </c>
    </row>
    <row r="49" spans="1:6" x14ac:dyDescent="0.35">
      <c r="A49" t="s">
        <v>612</v>
      </c>
      <c r="B49">
        <v>13097</v>
      </c>
      <c r="C49" t="s">
        <v>86</v>
      </c>
      <c r="D49" s="5">
        <v>3.7999999999999999E-2</v>
      </c>
      <c r="E49" s="5">
        <v>1.3999999999999999E-2</v>
      </c>
      <c r="F49" s="5">
        <f>AVERAGE(EmploymentTbl[[#This Row],[% change: 2021 Jan - 2022 Jan]:[% change: 2022 Jan - 2023 Jan]])</f>
        <v>2.5999999999999999E-2</v>
      </c>
    </row>
    <row r="50" spans="1:6" x14ac:dyDescent="0.35">
      <c r="A50" t="s">
        <v>613</v>
      </c>
      <c r="B50">
        <v>13099</v>
      </c>
      <c r="C50" t="s">
        <v>87</v>
      </c>
      <c r="D50" s="5">
        <v>9.0000000000000011E-3</v>
      </c>
      <c r="E50" s="5">
        <v>-9.0000000000000011E-3</v>
      </c>
      <c r="F50" s="5">
        <f>AVERAGE(EmploymentTbl[[#This Row],[% change: 2021 Jan - 2022 Jan]:[% change: 2022 Jan - 2023 Jan]])</f>
        <v>0</v>
      </c>
    </row>
    <row r="51" spans="1:6" x14ac:dyDescent="0.35">
      <c r="A51" t="s">
        <v>614</v>
      </c>
      <c r="B51">
        <v>13101</v>
      </c>
      <c r="C51" t="s">
        <v>88</v>
      </c>
      <c r="D51" s="5">
        <v>-5.2000000000000005E-2</v>
      </c>
      <c r="E51" s="5">
        <v>-4.8000000000000001E-2</v>
      </c>
      <c r="F51" s="5">
        <f>AVERAGE(EmploymentTbl[[#This Row],[% change: 2021 Jan - 2022 Jan]:[% change: 2022 Jan - 2023 Jan]])</f>
        <v>-0.05</v>
      </c>
    </row>
    <row r="52" spans="1:6" x14ac:dyDescent="0.35">
      <c r="A52" t="s">
        <v>615</v>
      </c>
      <c r="B52">
        <v>13103</v>
      </c>
      <c r="C52" t="s">
        <v>89</v>
      </c>
      <c r="D52" s="5">
        <v>4.5999999999999999E-2</v>
      </c>
      <c r="E52" s="5">
        <v>0</v>
      </c>
      <c r="F52" s="5">
        <f>AVERAGE(EmploymentTbl[[#This Row],[% change: 2021 Jan - 2022 Jan]:[% change: 2022 Jan - 2023 Jan]])</f>
        <v>2.3E-2</v>
      </c>
    </row>
    <row r="53" spans="1:6" x14ac:dyDescent="0.35">
      <c r="A53" t="s">
        <v>616</v>
      </c>
      <c r="B53">
        <v>13105</v>
      </c>
      <c r="C53" t="s">
        <v>90</v>
      </c>
      <c r="D53" s="5">
        <v>-5.0000000000000001E-3</v>
      </c>
      <c r="E53" s="5">
        <v>4.2999999999999997E-2</v>
      </c>
      <c r="F53" s="5">
        <f>AVERAGE(EmploymentTbl[[#This Row],[% change: 2021 Jan - 2022 Jan]:[% change: 2022 Jan - 2023 Jan]])</f>
        <v>1.9E-2</v>
      </c>
    </row>
    <row r="54" spans="1:6" x14ac:dyDescent="0.35">
      <c r="A54" t="s">
        <v>617</v>
      </c>
      <c r="B54">
        <v>13107</v>
      </c>
      <c r="C54" t="s">
        <v>91</v>
      </c>
      <c r="D54" s="5">
        <v>1E-3</v>
      </c>
      <c r="E54" s="5">
        <v>1.7000000000000001E-2</v>
      </c>
      <c r="F54" s="5">
        <f>AVERAGE(EmploymentTbl[[#This Row],[% change: 2021 Jan - 2022 Jan]:[% change: 2022 Jan - 2023 Jan]])</f>
        <v>9.0000000000000011E-3</v>
      </c>
    </row>
    <row r="55" spans="1:6" x14ac:dyDescent="0.35">
      <c r="A55" t="s">
        <v>618</v>
      </c>
      <c r="B55">
        <v>13109</v>
      </c>
      <c r="C55" t="s">
        <v>92</v>
      </c>
      <c r="D55" s="5">
        <v>-2.7999999999999997E-2</v>
      </c>
      <c r="E55" s="5">
        <v>-1.3999999999999999E-2</v>
      </c>
      <c r="F55" s="5">
        <f>AVERAGE(EmploymentTbl[[#This Row],[% change: 2021 Jan - 2022 Jan]:[% change: 2022 Jan - 2023 Jan]])</f>
        <v>-2.0999999999999998E-2</v>
      </c>
    </row>
    <row r="56" spans="1:6" x14ac:dyDescent="0.35">
      <c r="A56" t="s">
        <v>619</v>
      </c>
      <c r="B56">
        <v>13111</v>
      </c>
      <c r="C56" t="s">
        <v>93</v>
      </c>
      <c r="D56" s="5">
        <v>1.9E-2</v>
      </c>
      <c r="E56" s="5">
        <v>3.9E-2</v>
      </c>
      <c r="F56" s="5">
        <f>AVERAGE(EmploymentTbl[[#This Row],[% change: 2021 Jan - 2022 Jan]:[% change: 2022 Jan - 2023 Jan]])</f>
        <v>2.8999999999999998E-2</v>
      </c>
    </row>
    <row r="57" spans="1:6" x14ac:dyDescent="0.35">
      <c r="A57" t="s">
        <v>620</v>
      </c>
      <c r="B57">
        <v>13113</v>
      </c>
      <c r="C57" t="s">
        <v>94</v>
      </c>
      <c r="D57" s="5">
        <v>3.7999999999999999E-2</v>
      </c>
      <c r="E57" s="5">
        <v>1.3999999999999999E-2</v>
      </c>
      <c r="F57" s="5">
        <f>AVERAGE(EmploymentTbl[[#This Row],[% change: 2021 Jan - 2022 Jan]:[% change: 2022 Jan - 2023 Jan]])</f>
        <v>2.5999999999999999E-2</v>
      </c>
    </row>
    <row r="58" spans="1:6" x14ac:dyDescent="0.35">
      <c r="A58" t="s">
        <v>621</v>
      </c>
      <c r="B58">
        <v>13115</v>
      </c>
      <c r="C58" t="s">
        <v>95</v>
      </c>
      <c r="D58" s="5">
        <v>6.9999999999999993E-3</v>
      </c>
      <c r="E58" s="5">
        <v>3.7000000000000005E-2</v>
      </c>
      <c r="F58" s="5">
        <f>AVERAGE(EmploymentTbl[[#This Row],[% change: 2021 Jan - 2022 Jan]:[% change: 2022 Jan - 2023 Jan]])</f>
        <v>2.2000000000000002E-2</v>
      </c>
    </row>
    <row r="59" spans="1:6" x14ac:dyDescent="0.35">
      <c r="A59" t="s">
        <v>622</v>
      </c>
      <c r="B59">
        <v>13117</v>
      </c>
      <c r="C59" t="s">
        <v>96</v>
      </c>
      <c r="D59" s="5">
        <v>3.7000000000000005E-2</v>
      </c>
      <c r="E59" s="5">
        <v>1.3000000000000001E-2</v>
      </c>
      <c r="F59" s="5">
        <f>AVERAGE(EmploymentTbl[[#This Row],[% change: 2021 Jan - 2022 Jan]:[% change: 2022 Jan - 2023 Jan]])</f>
        <v>2.5000000000000001E-2</v>
      </c>
    </row>
    <row r="60" spans="1:6" x14ac:dyDescent="0.35">
      <c r="A60" t="s">
        <v>623</v>
      </c>
      <c r="B60">
        <v>13119</v>
      </c>
      <c r="C60" t="s">
        <v>97</v>
      </c>
      <c r="D60" s="5">
        <v>1.1000000000000001E-2</v>
      </c>
      <c r="E60" s="5">
        <v>-3.5000000000000003E-2</v>
      </c>
      <c r="F60" s="5">
        <f>AVERAGE(EmploymentTbl[[#This Row],[% change: 2021 Jan - 2022 Jan]:[% change: 2022 Jan - 2023 Jan]])</f>
        <v>-1.2E-2</v>
      </c>
    </row>
    <row r="61" spans="1:6" x14ac:dyDescent="0.35">
      <c r="A61" t="s">
        <v>624</v>
      </c>
      <c r="B61">
        <v>13121</v>
      </c>
      <c r="C61" t="s">
        <v>98</v>
      </c>
      <c r="D61" s="5">
        <v>3.7999999999999999E-2</v>
      </c>
      <c r="E61" s="5">
        <v>1.3999999999999999E-2</v>
      </c>
      <c r="F61" s="5">
        <f>AVERAGE(EmploymentTbl[[#This Row],[% change: 2021 Jan - 2022 Jan]:[% change: 2022 Jan - 2023 Jan]])</f>
        <v>2.5999999999999999E-2</v>
      </c>
    </row>
    <row r="62" spans="1:6" x14ac:dyDescent="0.35">
      <c r="A62" t="s">
        <v>625</v>
      </c>
      <c r="B62">
        <v>13123</v>
      </c>
      <c r="C62" t="s">
        <v>99</v>
      </c>
      <c r="D62" s="5">
        <v>1.9E-2</v>
      </c>
      <c r="E62" s="5">
        <v>-5.0000000000000001E-3</v>
      </c>
      <c r="F62" s="5">
        <f>AVERAGE(EmploymentTbl[[#This Row],[% change: 2021 Jan - 2022 Jan]:[% change: 2022 Jan - 2023 Jan]])</f>
        <v>6.9999999999999993E-3</v>
      </c>
    </row>
    <row r="63" spans="1:6" x14ac:dyDescent="0.35">
      <c r="A63" t="s">
        <v>626</v>
      </c>
      <c r="B63">
        <v>13125</v>
      </c>
      <c r="C63" t="s">
        <v>100</v>
      </c>
      <c r="D63" s="5">
        <v>-2.2000000000000002E-2</v>
      </c>
      <c r="E63" s="5">
        <v>-2.4E-2</v>
      </c>
      <c r="F63" s="5">
        <f>AVERAGE(EmploymentTbl[[#This Row],[% change: 2021 Jan - 2022 Jan]:[% change: 2022 Jan - 2023 Jan]])</f>
        <v>-2.3E-2</v>
      </c>
    </row>
    <row r="64" spans="1:6" x14ac:dyDescent="0.35">
      <c r="A64" t="s">
        <v>627</v>
      </c>
      <c r="B64">
        <v>13127</v>
      </c>
      <c r="C64" t="s">
        <v>101</v>
      </c>
      <c r="D64" s="5">
        <v>3.4000000000000002E-2</v>
      </c>
      <c r="E64" s="5">
        <v>2.5000000000000001E-2</v>
      </c>
      <c r="F64" s="5">
        <f>AVERAGE(EmploymentTbl[[#This Row],[% change: 2021 Jan - 2022 Jan]:[% change: 2022 Jan - 2023 Jan]])</f>
        <v>2.9500000000000002E-2</v>
      </c>
    </row>
    <row r="65" spans="1:6" x14ac:dyDescent="0.35">
      <c r="A65" t="s">
        <v>628</v>
      </c>
      <c r="B65">
        <v>13129</v>
      </c>
      <c r="C65" t="s">
        <v>102</v>
      </c>
      <c r="D65" s="5">
        <v>0.02</v>
      </c>
      <c r="E65" s="5">
        <v>-4.0000000000000001E-3</v>
      </c>
      <c r="F65" s="5">
        <f>AVERAGE(EmploymentTbl[[#This Row],[% change: 2021 Jan - 2022 Jan]:[% change: 2022 Jan - 2023 Jan]])</f>
        <v>8.0000000000000002E-3</v>
      </c>
    </row>
    <row r="66" spans="1:6" x14ac:dyDescent="0.35">
      <c r="A66" t="s">
        <v>629</v>
      </c>
      <c r="B66">
        <v>13131</v>
      </c>
      <c r="C66" t="s">
        <v>103</v>
      </c>
      <c r="D66" s="5">
        <v>-1.4999999999999999E-2</v>
      </c>
      <c r="E66" s="5">
        <v>-1.7000000000000001E-2</v>
      </c>
      <c r="F66" s="5">
        <f>AVERAGE(EmploymentTbl[[#This Row],[% change: 2021 Jan - 2022 Jan]:[% change: 2022 Jan - 2023 Jan]])</f>
        <v>-1.6E-2</v>
      </c>
    </row>
    <row r="67" spans="1:6" x14ac:dyDescent="0.35">
      <c r="A67" t="s">
        <v>630</v>
      </c>
      <c r="B67">
        <v>13133</v>
      </c>
      <c r="C67" t="s">
        <v>104</v>
      </c>
      <c r="D67" s="5">
        <v>2E-3</v>
      </c>
      <c r="E67" s="5">
        <v>6.9999999999999993E-3</v>
      </c>
      <c r="F67" s="5">
        <f>AVERAGE(EmploymentTbl[[#This Row],[% change: 2021 Jan - 2022 Jan]:[% change: 2022 Jan - 2023 Jan]])</f>
        <v>4.4999999999999997E-3</v>
      </c>
    </row>
    <row r="68" spans="1:6" x14ac:dyDescent="0.35">
      <c r="A68" t="s">
        <v>631</v>
      </c>
      <c r="B68">
        <v>13135</v>
      </c>
      <c r="C68" t="s">
        <v>105</v>
      </c>
      <c r="D68" s="5">
        <v>3.7999999999999999E-2</v>
      </c>
      <c r="E68" s="5">
        <v>1.3999999999999999E-2</v>
      </c>
      <c r="F68" s="5">
        <f>AVERAGE(EmploymentTbl[[#This Row],[% change: 2021 Jan - 2022 Jan]:[% change: 2022 Jan - 2023 Jan]])</f>
        <v>2.5999999999999999E-2</v>
      </c>
    </row>
    <row r="69" spans="1:6" x14ac:dyDescent="0.35">
      <c r="A69" t="s">
        <v>632</v>
      </c>
      <c r="B69">
        <v>13137</v>
      </c>
      <c r="C69" t="s">
        <v>106</v>
      </c>
      <c r="D69" s="5">
        <v>4.0000000000000001E-3</v>
      </c>
      <c r="E69" s="5">
        <v>1.1000000000000001E-2</v>
      </c>
      <c r="F69" s="5">
        <f>AVERAGE(EmploymentTbl[[#This Row],[% change: 2021 Jan - 2022 Jan]:[% change: 2022 Jan - 2023 Jan]])</f>
        <v>7.5000000000000006E-3</v>
      </c>
    </row>
    <row r="70" spans="1:6" x14ac:dyDescent="0.35">
      <c r="A70" t="s">
        <v>633</v>
      </c>
      <c r="B70">
        <v>13139</v>
      </c>
      <c r="C70" t="s">
        <v>107</v>
      </c>
      <c r="D70" s="5">
        <v>2.5000000000000001E-2</v>
      </c>
      <c r="E70" s="5">
        <v>2.2000000000000002E-2</v>
      </c>
      <c r="F70" s="5">
        <f>AVERAGE(EmploymentTbl[[#This Row],[% change: 2021 Jan - 2022 Jan]:[% change: 2022 Jan - 2023 Jan]])</f>
        <v>2.35E-2</v>
      </c>
    </row>
    <row r="71" spans="1:6" x14ac:dyDescent="0.35">
      <c r="A71" t="s">
        <v>634</v>
      </c>
      <c r="B71">
        <v>13141</v>
      </c>
      <c r="C71" t="s">
        <v>108</v>
      </c>
      <c r="D71" s="5">
        <v>-1.9E-2</v>
      </c>
      <c r="E71" s="5">
        <v>1E-3</v>
      </c>
      <c r="F71" s="5">
        <f>AVERAGE(EmploymentTbl[[#This Row],[% change: 2021 Jan - 2022 Jan]:[% change: 2022 Jan - 2023 Jan]])</f>
        <v>-8.9999999999999993E-3</v>
      </c>
    </row>
    <row r="72" spans="1:6" x14ac:dyDescent="0.35">
      <c r="A72" t="s">
        <v>635</v>
      </c>
      <c r="B72">
        <v>13143</v>
      </c>
      <c r="C72" t="s">
        <v>109</v>
      </c>
      <c r="D72" s="5">
        <v>3.7000000000000005E-2</v>
      </c>
      <c r="E72" s="5">
        <v>1.3999999999999999E-2</v>
      </c>
      <c r="F72" s="5">
        <f>AVERAGE(EmploymentTbl[[#This Row],[% change: 2021 Jan - 2022 Jan]:[% change: 2022 Jan - 2023 Jan]])</f>
        <v>2.5500000000000002E-2</v>
      </c>
    </row>
    <row r="73" spans="1:6" x14ac:dyDescent="0.35">
      <c r="A73" t="s">
        <v>636</v>
      </c>
      <c r="B73">
        <v>13145</v>
      </c>
      <c r="C73" t="s">
        <v>110</v>
      </c>
      <c r="D73" s="5">
        <v>-4.0000000000000001E-3</v>
      </c>
      <c r="E73" s="5">
        <v>1.3000000000000001E-2</v>
      </c>
      <c r="F73" s="5">
        <f>AVERAGE(EmploymentTbl[[#This Row],[% change: 2021 Jan - 2022 Jan]:[% change: 2022 Jan - 2023 Jan]])</f>
        <v>4.5000000000000005E-3</v>
      </c>
    </row>
    <row r="74" spans="1:6" x14ac:dyDescent="0.35">
      <c r="A74" t="s">
        <v>637</v>
      </c>
      <c r="B74">
        <v>13147</v>
      </c>
      <c r="C74" t="s">
        <v>111</v>
      </c>
      <c r="D74" s="5">
        <v>4.9000000000000002E-2</v>
      </c>
      <c r="E74" s="5">
        <v>2.8999999999999998E-2</v>
      </c>
      <c r="F74" s="5">
        <f>AVERAGE(EmploymentTbl[[#This Row],[% change: 2021 Jan - 2022 Jan]:[% change: 2022 Jan - 2023 Jan]])</f>
        <v>3.9E-2</v>
      </c>
    </row>
    <row r="75" spans="1:6" x14ac:dyDescent="0.35">
      <c r="A75" t="s">
        <v>638</v>
      </c>
      <c r="B75">
        <v>13149</v>
      </c>
      <c r="C75" t="s">
        <v>112</v>
      </c>
      <c r="D75" s="5">
        <v>3.2000000000000001E-2</v>
      </c>
      <c r="E75" s="5">
        <v>0.01</v>
      </c>
      <c r="F75" s="5">
        <f>AVERAGE(EmploymentTbl[[#This Row],[% change: 2021 Jan - 2022 Jan]:[% change: 2022 Jan - 2023 Jan]])</f>
        <v>2.1000000000000001E-2</v>
      </c>
    </row>
    <row r="76" spans="1:6" x14ac:dyDescent="0.35">
      <c r="A76" t="s">
        <v>639</v>
      </c>
      <c r="B76">
        <v>13151</v>
      </c>
      <c r="C76" t="s">
        <v>113</v>
      </c>
      <c r="D76" s="5">
        <v>3.7999999999999999E-2</v>
      </c>
      <c r="E76" s="5">
        <v>1.3999999999999999E-2</v>
      </c>
      <c r="F76" s="5">
        <f>AVERAGE(EmploymentTbl[[#This Row],[% change: 2021 Jan - 2022 Jan]:[% change: 2022 Jan - 2023 Jan]])</f>
        <v>2.5999999999999999E-2</v>
      </c>
    </row>
    <row r="77" spans="1:6" x14ac:dyDescent="0.35">
      <c r="A77" t="s">
        <v>640</v>
      </c>
      <c r="B77">
        <v>13153</v>
      </c>
      <c r="C77" t="s">
        <v>114</v>
      </c>
      <c r="D77" s="5">
        <v>9.0000000000000011E-3</v>
      </c>
      <c r="E77" s="5">
        <v>-4.0000000000000001E-3</v>
      </c>
      <c r="F77" s="5">
        <f>AVERAGE(EmploymentTbl[[#This Row],[% change: 2021 Jan - 2022 Jan]:[% change: 2022 Jan - 2023 Jan]])</f>
        <v>2.5000000000000005E-3</v>
      </c>
    </row>
    <row r="78" spans="1:6" x14ac:dyDescent="0.35">
      <c r="A78" t="s">
        <v>641</v>
      </c>
      <c r="B78">
        <v>13155</v>
      </c>
      <c r="C78" t="s">
        <v>115</v>
      </c>
      <c r="D78" s="5">
        <v>8.0000000000000002E-3</v>
      </c>
      <c r="E78" s="5">
        <v>-4.2999999999999997E-2</v>
      </c>
      <c r="F78" s="5">
        <f>AVERAGE(EmploymentTbl[[#This Row],[% change: 2021 Jan - 2022 Jan]:[% change: 2022 Jan - 2023 Jan]])</f>
        <v>-1.7499999999999998E-2</v>
      </c>
    </row>
    <row r="79" spans="1:6" x14ac:dyDescent="0.35">
      <c r="A79" t="s">
        <v>642</v>
      </c>
      <c r="B79">
        <v>13157</v>
      </c>
      <c r="C79" t="s">
        <v>116</v>
      </c>
      <c r="D79" s="5">
        <v>0.12</v>
      </c>
      <c r="E79" s="5">
        <v>-1.7000000000000001E-2</v>
      </c>
      <c r="F79" s="5">
        <f>AVERAGE(EmploymentTbl[[#This Row],[% change: 2021 Jan - 2022 Jan]:[% change: 2022 Jan - 2023 Jan]])</f>
        <v>5.1499999999999997E-2</v>
      </c>
    </row>
    <row r="80" spans="1:6" x14ac:dyDescent="0.35">
      <c r="A80" t="s">
        <v>643</v>
      </c>
      <c r="B80">
        <v>13159</v>
      </c>
      <c r="C80" t="s">
        <v>117</v>
      </c>
      <c r="D80" s="5">
        <v>0.03</v>
      </c>
      <c r="E80" s="5">
        <v>8.0000000000000002E-3</v>
      </c>
      <c r="F80" s="5">
        <f>AVERAGE(EmploymentTbl[[#This Row],[% change: 2021 Jan - 2022 Jan]:[% change: 2022 Jan - 2023 Jan]])</f>
        <v>1.9E-2</v>
      </c>
    </row>
    <row r="81" spans="1:6" x14ac:dyDescent="0.35">
      <c r="A81" t="s">
        <v>644</v>
      </c>
      <c r="B81">
        <v>13161</v>
      </c>
      <c r="C81" t="s">
        <v>118</v>
      </c>
      <c r="D81" s="5">
        <v>8.0000000000000002E-3</v>
      </c>
      <c r="E81" s="5">
        <v>-2.1000000000000001E-2</v>
      </c>
      <c r="F81" s="5">
        <f>AVERAGE(EmploymentTbl[[#This Row],[% change: 2021 Jan - 2022 Jan]:[% change: 2022 Jan - 2023 Jan]])</f>
        <v>-6.5000000000000006E-3</v>
      </c>
    </row>
    <row r="82" spans="1:6" x14ac:dyDescent="0.35">
      <c r="A82" t="s">
        <v>645</v>
      </c>
      <c r="B82">
        <v>13163</v>
      </c>
      <c r="C82" t="s">
        <v>119</v>
      </c>
      <c r="D82" s="5">
        <v>-2.7000000000000003E-2</v>
      </c>
      <c r="E82" s="5">
        <v>5.0000000000000001E-3</v>
      </c>
      <c r="F82" s="5">
        <f>AVERAGE(EmploymentTbl[[#This Row],[% change: 2021 Jan - 2022 Jan]:[% change: 2022 Jan - 2023 Jan]])</f>
        <v>-1.1000000000000001E-2</v>
      </c>
    </row>
    <row r="83" spans="1:6" x14ac:dyDescent="0.35">
      <c r="A83" t="s">
        <v>646</v>
      </c>
      <c r="B83">
        <v>13165</v>
      </c>
      <c r="C83" t="s">
        <v>120</v>
      </c>
      <c r="D83" s="5">
        <v>2.4E-2</v>
      </c>
      <c r="E83" s="5">
        <v>3.2000000000000001E-2</v>
      </c>
      <c r="F83" s="5">
        <f>AVERAGE(EmploymentTbl[[#This Row],[% change: 2021 Jan - 2022 Jan]:[% change: 2022 Jan - 2023 Jan]])</f>
        <v>2.8000000000000001E-2</v>
      </c>
    </row>
    <row r="84" spans="1:6" x14ac:dyDescent="0.35">
      <c r="A84" t="s">
        <v>647</v>
      </c>
      <c r="B84">
        <v>13167</v>
      </c>
      <c r="C84" t="s">
        <v>121</v>
      </c>
      <c r="D84" s="5">
        <v>-1.8000000000000002E-2</v>
      </c>
      <c r="E84" s="5">
        <v>-0.04</v>
      </c>
      <c r="F84" s="5">
        <f>AVERAGE(EmploymentTbl[[#This Row],[% change: 2021 Jan - 2022 Jan]:[% change: 2022 Jan - 2023 Jan]])</f>
        <v>-2.9000000000000001E-2</v>
      </c>
    </row>
    <row r="85" spans="1:6" x14ac:dyDescent="0.35">
      <c r="A85" t="s">
        <v>648</v>
      </c>
      <c r="B85">
        <v>13169</v>
      </c>
      <c r="C85" t="s">
        <v>122</v>
      </c>
      <c r="D85" s="5">
        <v>-2E-3</v>
      </c>
      <c r="E85" s="5">
        <v>-9.0000000000000011E-3</v>
      </c>
      <c r="F85" s="5">
        <f>AVERAGE(EmploymentTbl[[#This Row],[% change: 2021 Jan - 2022 Jan]:[% change: 2022 Jan - 2023 Jan]])</f>
        <v>-5.5000000000000005E-3</v>
      </c>
    </row>
    <row r="86" spans="1:6" x14ac:dyDescent="0.35">
      <c r="A86" t="s">
        <v>649</v>
      </c>
      <c r="B86">
        <v>13171</v>
      </c>
      <c r="C86" t="s">
        <v>123</v>
      </c>
      <c r="D86" s="5">
        <v>3.7999999999999999E-2</v>
      </c>
      <c r="E86" s="5">
        <v>1.3999999999999999E-2</v>
      </c>
      <c r="F86" s="5">
        <f>AVERAGE(EmploymentTbl[[#This Row],[% change: 2021 Jan - 2022 Jan]:[% change: 2022 Jan - 2023 Jan]])</f>
        <v>2.5999999999999999E-2</v>
      </c>
    </row>
    <row r="87" spans="1:6" x14ac:dyDescent="0.35">
      <c r="A87" t="s">
        <v>650</v>
      </c>
      <c r="B87">
        <v>13173</v>
      </c>
      <c r="C87" t="s">
        <v>124</v>
      </c>
      <c r="D87" s="5">
        <v>-1.2E-2</v>
      </c>
      <c r="E87" s="5">
        <v>-1.3000000000000001E-2</v>
      </c>
      <c r="F87" s="5">
        <f>AVERAGE(EmploymentTbl[[#This Row],[% change: 2021 Jan - 2022 Jan]:[% change: 2022 Jan - 2023 Jan]])</f>
        <v>-1.2500000000000001E-2</v>
      </c>
    </row>
    <row r="88" spans="1:6" x14ac:dyDescent="0.35">
      <c r="A88" t="s">
        <v>651</v>
      </c>
      <c r="B88">
        <v>13175</v>
      </c>
      <c r="C88" t="s">
        <v>125</v>
      </c>
      <c r="D88" s="5">
        <v>-1.1000000000000001E-2</v>
      </c>
      <c r="E88" s="5">
        <v>-3.4000000000000002E-2</v>
      </c>
      <c r="F88" s="5">
        <f>AVERAGE(EmploymentTbl[[#This Row],[% change: 2021 Jan - 2022 Jan]:[% change: 2022 Jan - 2023 Jan]])</f>
        <v>-2.2500000000000003E-2</v>
      </c>
    </row>
    <row r="89" spans="1:6" x14ac:dyDescent="0.35">
      <c r="A89" t="s">
        <v>652</v>
      </c>
      <c r="B89">
        <v>13177</v>
      </c>
      <c r="C89" t="s">
        <v>126</v>
      </c>
      <c r="D89" s="5">
        <v>-2E-3</v>
      </c>
      <c r="E89" s="5">
        <v>-4.0000000000000001E-3</v>
      </c>
      <c r="F89" s="5">
        <f>AVERAGE(EmploymentTbl[[#This Row],[% change: 2021 Jan - 2022 Jan]:[% change: 2022 Jan - 2023 Jan]])</f>
        <v>-3.0000000000000001E-3</v>
      </c>
    </row>
    <row r="90" spans="1:6" x14ac:dyDescent="0.35">
      <c r="A90" t="s">
        <v>653</v>
      </c>
      <c r="B90">
        <v>13179</v>
      </c>
      <c r="C90" t="s">
        <v>127</v>
      </c>
      <c r="D90" s="5">
        <v>6.0000000000000001E-3</v>
      </c>
      <c r="E90" s="5">
        <v>6.9999999999999993E-3</v>
      </c>
      <c r="F90" s="5">
        <f>AVERAGE(EmploymentTbl[[#This Row],[% change: 2021 Jan - 2022 Jan]:[% change: 2022 Jan - 2023 Jan]])</f>
        <v>6.4999999999999997E-3</v>
      </c>
    </row>
    <row r="91" spans="1:6" x14ac:dyDescent="0.35">
      <c r="A91" t="s">
        <v>654</v>
      </c>
      <c r="B91">
        <v>13181</v>
      </c>
      <c r="C91" t="s">
        <v>128</v>
      </c>
      <c r="D91" s="5">
        <v>-1.3000000000000001E-2</v>
      </c>
      <c r="E91" s="5">
        <v>-2.8999999999999998E-2</v>
      </c>
      <c r="F91" s="5">
        <f>AVERAGE(EmploymentTbl[[#This Row],[% change: 2021 Jan - 2022 Jan]:[% change: 2022 Jan - 2023 Jan]])</f>
        <v>-2.0999999999999998E-2</v>
      </c>
    </row>
    <row r="92" spans="1:6" x14ac:dyDescent="0.35">
      <c r="A92" t="s">
        <v>655</v>
      </c>
      <c r="B92">
        <v>13183</v>
      </c>
      <c r="C92" t="s">
        <v>129</v>
      </c>
      <c r="D92" s="5">
        <v>-6.0000000000000001E-3</v>
      </c>
      <c r="E92" s="5">
        <v>-3.0000000000000001E-3</v>
      </c>
      <c r="F92" s="5">
        <f>AVERAGE(EmploymentTbl[[#This Row],[% change: 2021 Jan - 2022 Jan]:[% change: 2022 Jan - 2023 Jan]])</f>
        <v>-4.5000000000000005E-3</v>
      </c>
    </row>
    <row r="93" spans="1:6" x14ac:dyDescent="0.35">
      <c r="A93" t="s">
        <v>656</v>
      </c>
      <c r="B93">
        <v>13185</v>
      </c>
      <c r="C93" t="s">
        <v>130</v>
      </c>
      <c r="D93" s="5">
        <v>-8.0000000000000002E-3</v>
      </c>
      <c r="E93" s="5">
        <v>-0.01</v>
      </c>
      <c r="F93" s="5">
        <f>AVERAGE(EmploymentTbl[[#This Row],[% change: 2021 Jan - 2022 Jan]:[% change: 2022 Jan - 2023 Jan]])</f>
        <v>-9.0000000000000011E-3</v>
      </c>
    </row>
    <row r="94" spans="1:6" x14ac:dyDescent="0.35">
      <c r="A94" t="s">
        <v>657</v>
      </c>
      <c r="B94">
        <v>13187</v>
      </c>
      <c r="C94" t="s">
        <v>131</v>
      </c>
      <c r="D94" s="5">
        <v>7.6999999999999999E-2</v>
      </c>
      <c r="E94" s="5">
        <v>2.6000000000000002E-2</v>
      </c>
      <c r="F94" s="5">
        <f>AVERAGE(EmploymentTbl[[#This Row],[% change: 2021 Jan - 2022 Jan]:[% change: 2022 Jan - 2023 Jan]])</f>
        <v>5.1500000000000004E-2</v>
      </c>
    </row>
    <row r="95" spans="1:6" x14ac:dyDescent="0.35">
      <c r="A95" t="s">
        <v>658</v>
      </c>
      <c r="B95">
        <v>13193</v>
      </c>
      <c r="C95" t="s">
        <v>132</v>
      </c>
      <c r="D95" s="5">
        <v>-2.5000000000000001E-2</v>
      </c>
      <c r="E95" s="5">
        <v>-4.5999999999999999E-2</v>
      </c>
      <c r="F95" s="5">
        <f>AVERAGE(EmploymentTbl[[#This Row],[% change: 2021 Jan - 2022 Jan]:[% change: 2022 Jan - 2023 Jan]])</f>
        <v>-3.5500000000000004E-2</v>
      </c>
    </row>
    <row r="96" spans="1:6" x14ac:dyDescent="0.35">
      <c r="A96" t="s">
        <v>659</v>
      </c>
      <c r="B96">
        <v>13195</v>
      </c>
      <c r="C96" t="s">
        <v>133</v>
      </c>
      <c r="D96" s="5">
        <v>-2E-3</v>
      </c>
      <c r="E96" s="5">
        <v>0.02</v>
      </c>
      <c r="F96" s="5">
        <f>AVERAGE(EmploymentTbl[[#This Row],[% change: 2021 Jan - 2022 Jan]:[% change: 2022 Jan - 2023 Jan]])</f>
        <v>9.0000000000000011E-3</v>
      </c>
    </row>
    <row r="97" spans="1:6" x14ac:dyDescent="0.35">
      <c r="A97" t="s">
        <v>660</v>
      </c>
      <c r="B97">
        <v>13197</v>
      </c>
      <c r="C97" t="s">
        <v>134</v>
      </c>
      <c r="D97" s="5">
        <v>-6.9999999999999993E-3</v>
      </c>
      <c r="E97" s="5">
        <v>1.1000000000000001E-2</v>
      </c>
      <c r="F97" s="5">
        <f>AVERAGE(EmploymentTbl[[#This Row],[% change: 2021 Jan - 2022 Jan]:[% change: 2022 Jan - 2023 Jan]])</f>
        <v>2.0000000000000009E-3</v>
      </c>
    </row>
    <row r="98" spans="1:6" x14ac:dyDescent="0.35">
      <c r="A98" t="s">
        <v>661</v>
      </c>
      <c r="B98">
        <v>13189</v>
      </c>
      <c r="C98" t="s">
        <v>135</v>
      </c>
      <c r="D98" s="5">
        <v>2E-3</v>
      </c>
      <c r="E98" s="5">
        <v>-1.7000000000000001E-2</v>
      </c>
      <c r="F98" s="5">
        <f>AVERAGE(EmploymentTbl[[#This Row],[% change: 2021 Jan - 2022 Jan]:[% change: 2022 Jan - 2023 Jan]])</f>
        <v>-7.5000000000000006E-3</v>
      </c>
    </row>
    <row r="99" spans="1:6" x14ac:dyDescent="0.35">
      <c r="A99" t="s">
        <v>662</v>
      </c>
      <c r="B99">
        <v>13191</v>
      </c>
      <c r="C99" t="s">
        <v>136</v>
      </c>
      <c r="D99" s="5">
        <v>1.6E-2</v>
      </c>
      <c r="E99" s="5">
        <v>0.01</v>
      </c>
      <c r="F99" s="5">
        <f>AVERAGE(EmploymentTbl[[#This Row],[% change: 2021 Jan - 2022 Jan]:[% change: 2022 Jan - 2023 Jan]])</f>
        <v>1.3000000000000001E-2</v>
      </c>
    </row>
    <row r="100" spans="1:6" x14ac:dyDescent="0.35">
      <c r="A100" t="s">
        <v>663</v>
      </c>
      <c r="B100">
        <v>13199</v>
      </c>
      <c r="C100" t="s">
        <v>137</v>
      </c>
      <c r="D100" s="5">
        <v>0.03</v>
      </c>
      <c r="E100" s="5">
        <v>8.0000000000000002E-3</v>
      </c>
      <c r="F100" s="5">
        <f>AVERAGE(EmploymentTbl[[#This Row],[% change: 2021 Jan - 2022 Jan]:[% change: 2022 Jan - 2023 Jan]])</f>
        <v>1.9E-2</v>
      </c>
    </row>
    <row r="101" spans="1:6" x14ac:dyDescent="0.35">
      <c r="A101" t="s">
        <v>664</v>
      </c>
      <c r="B101">
        <v>13201</v>
      </c>
      <c r="C101" t="s">
        <v>138</v>
      </c>
      <c r="D101" s="5">
        <v>-1.1000000000000001E-2</v>
      </c>
      <c r="E101" s="5">
        <v>1.1000000000000001E-2</v>
      </c>
      <c r="F101" s="5">
        <f>AVERAGE(EmploymentTbl[[#This Row],[% change: 2021 Jan - 2022 Jan]:[% change: 2022 Jan - 2023 Jan]])</f>
        <v>0</v>
      </c>
    </row>
    <row r="102" spans="1:6" x14ac:dyDescent="0.35">
      <c r="A102" t="s">
        <v>665</v>
      </c>
      <c r="B102">
        <v>13205</v>
      </c>
      <c r="C102" t="s">
        <v>139</v>
      </c>
      <c r="D102" s="5">
        <v>-1.8000000000000002E-2</v>
      </c>
      <c r="E102" s="5">
        <v>-1.9E-2</v>
      </c>
      <c r="F102" s="5">
        <f>AVERAGE(EmploymentTbl[[#This Row],[% change: 2021 Jan - 2022 Jan]:[% change: 2022 Jan - 2023 Jan]])</f>
        <v>-1.8500000000000003E-2</v>
      </c>
    </row>
    <row r="103" spans="1:6" x14ac:dyDescent="0.35">
      <c r="A103" t="s">
        <v>666</v>
      </c>
      <c r="B103">
        <v>13207</v>
      </c>
      <c r="C103" t="s">
        <v>140</v>
      </c>
      <c r="D103" s="5">
        <v>-2E-3</v>
      </c>
      <c r="E103" s="5">
        <v>-0.01</v>
      </c>
      <c r="F103" s="5">
        <f>AVERAGE(EmploymentTbl[[#This Row],[% change: 2021 Jan - 2022 Jan]:[% change: 2022 Jan - 2023 Jan]])</f>
        <v>-6.0000000000000001E-3</v>
      </c>
    </row>
    <row r="104" spans="1:6" x14ac:dyDescent="0.35">
      <c r="A104" t="s">
        <v>667</v>
      </c>
      <c r="B104">
        <v>13209</v>
      </c>
      <c r="C104" t="s">
        <v>141</v>
      </c>
      <c r="D104" s="5">
        <v>-2.2000000000000002E-2</v>
      </c>
      <c r="E104" s="5">
        <v>4.0999999999999995E-2</v>
      </c>
      <c r="F104" s="5">
        <f>AVERAGE(EmploymentTbl[[#This Row],[% change: 2021 Jan - 2022 Jan]:[% change: 2022 Jan - 2023 Jan]])</f>
        <v>9.4999999999999963E-3</v>
      </c>
    </row>
    <row r="105" spans="1:6" x14ac:dyDescent="0.35">
      <c r="A105" t="s">
        <v>668</v>
      </c>
      <c r="B105">
        <v>13211</v>
      </c>
      <c r="C105" t="s">
        <v>142</v>
      </c>
      <c r="D105" s="5">
        <v>2.4E-2</v>
      </c>
      <c r="E105" s="5">
        <v>4.0000000000000001E-3</v>
      </c>
      <c r="F105" s="5">
        <f>AVERAGE(EmploymentTbl[[#This Row],[% change: 2021 Jan - 2022 Jan]:[% change: 2022 Jan - 2023 Jan]])</f>
        <v>1.4E-2</v>
      </c>
    </row>
    <row r="106" spans="1:6" x14ac:dyDescent="0.35">
      <c r="A106" t="s">
        <v>669</v>
      </c>
      <c r="B106">
        <v>13213</v>
      </c>
      <c r="C106" t="s">
        <v>143</v>
      </c>
      <c r="D106" s="5">
        <v>1.8000000000000002E-2</v>
      </c>
      <c r="E106" s="5">
        <v>-1.1000000000000001E-2</v>
      </c>
      <c r="F106" s="5">
        <f>AVERAGE(EmploymentTbl[[#This Row],[% change: 2021 Jan - 2022 Jan]:[% change: 2022 Jan - 2023 Jan]])</f>
        <v>3.5000000000000005E-3</v>
      </c>
    </row>
    <row r="107" spans="1:6" x14ac:dyDescent="0.35">
      <c r="A107" t="s">
        <v>670</v>
      </c>
      <c r="B107">
        <v>13215</v>
      </c>
      <c r="C107" t="s">
        <v>144</v>
      </c>
      <c r="D107" s="5">
        <v>0</v>
      </c>
      <c r="E107" s="5">
        <v>1.7000000000000001E-2</v>
      </c>
      <c r="F107" s="5">
        <f>AVERAGE(EmploymentTbl[[#This Row],[% change: 2021 Jan - 2022 Jan]:[% change: 2022 Jan - 2023 Jan]])</f>
        <v>8.5000000000000006E-3</v>
      </c>
    </row>
    <row r="108" spans="1:6" x14ac:dyDescent="0.35">
      <c r="A108" t="s">
        <v>671</v>
      </c>
      <c r="B108">
        <v>13217</v>
      </c>
      <c r="C108" t="s">
        <v>145</v>
      </c>
      <c r="D108" s="5">
        <v>3.6000000000000004E-2</v>
      </c>
      <c r="E108" s="5">
        <v>1.3000000000000001E-2</v>
      </c>
      <c r="F108" s="5">
        <f>AVERAGE(EmploymentTbl[[#This Row],[% change: 2021 Jan - 2022 Jan]:[% change: 2022 Jan - 2023 Jan]])</f>
        <v>2.4500000000000001E-2</v>
      </c>
    </row>
    <row r="109" spans="1:6" x14ac:dyDescent="0.35">
      <c r="A109" t="s">
        <v>672</v>
      </c>
      <c r="B109">
        <v>13219</v>
      </c>
      <c r="C109" t="s">
        <v>146</v>
      </c>
      <c r="D109" s="5">
        <v>-2E-3</v>
      </c>
      <c r="E109" s="5">
        <v>0.02</v>
      </c>
      <c r="F109" s="5">
        <f>AVERAGE(EmploymentTbl[[#This Row],[% change: 2021 Jan - 2022 Jan]:[% change: 2022 Jan - 2023 Jan]])</f>
        <v>9.0000000000000011E-3</v>
      </c>
    </row>
    <row r="110" spans="1:6" x14ac:dyDescent="0.35">
      <c r="A110" t="s">
        <v>673</v>
      </c>
      <c r="B110">
        <v>13221</v>
      </c>
      <c r="C110" t="s">
        <v>147</v>
      </c>
      <c r="D110" s="5">
        <v>-1.2E-2</v>
      </c>
      <c r="E110" s="5">
        <v>1.1000000000000001E-2</v>
      </c>
      <c r="F110" s="5">
        <f>AVERAGE(EmploymentTbl[[#This Row],[% change: 2021 Jan - 2022 Jan]:[% change: 2022 Jan - 2023 Jan]])</f>
        <v>-4.9999999999999958E-4</v>
      </c>
    </row>
    <row r="111" spans="1:6" x14ac:dyDescent="0.35">
      <c r="A111" t="s">
        <v>674</v>
      </c>
      <c r="B111">
        <v>13223</v>
      </c>
      <c r="C111" t="s">
        <v>148</v>
      </c>
      <c r="D111" s="5">
        <v>3.7000000000000005E-2</v>
      </c>
      <c r="E111" s="5">
        <v>1.3000000000000001E-2</v>
      </c>
      <c r="F111" s="5">
        <f>AVERAGE(EmploymentTbl[[#This Row],[% change: 2021 Jan - 2022 Jan]:[% change: 2022 Jan - 2023 Jan]])</f>
        <v>2.5000000000000001E-2</v>
      </c>
    </row>
    <row r="112" spans="1:6" x14ac:dyDescent="0.35">
      <c r="A112" t="s">
        <v>675</v>
      </c>
      <c r="B112">
        <v>13225</v>
      </c>
      <c r="C112" t="s">
        <v>149</v>
      </c>
      <c r="D112" s="5">
        <v>-2E-3</v>
      </c>
      <c r="E112" s="5">
        <v>-1.2E-2</v>
      </c>
      <c r="F112" s="5">
        <f>AVERAGE(EmploymentTbl[[#This Row],[% change: 2021 Jan - 2022 Jan]:[% change: 2022 Jan - 2023 Jan]])</f>
        <v>-7.0000000000000001E-3</v>
      </c>
    </row>
    <row r="113" spans="1:6" x14ac:dyDescent="0.35">
      <c r="A113" t="s">
        <v>676</v>
      </c>
      <c r="B113">
        <v>13227</v>
      </c>
      <c r="C113" t="s">
        <v>150</v>
      </c>
      <c r="D113" s="5">
        <v>3.7999999999999999E-2</v>
      </c>
      <c r="E113" s="5">
        <v>1.3999999999999999E-2</v>
      </c>
      <c r="F113" s="5">
        <f>AVERAGE(EmploymentTbl[[#This Row],[% change: 2021 Jan - 2022 Jan]:[% change: 2022 Jan - 2023 Jan]])</f>
        <v>2.5999999999999999E-2</v>
      </c>
    </row>
    <row r="114" spans="1:6" x14ac:dyDescent="0.35">
      <c r="A114" t="s">
        <v>677</v>
      </c>
      <c r="B114">
        <v>13229</v>
      </c>
      <c r="C114" t="s">
        <v>151</v>
      </c>
      <c r="D114" s="5">
        <v>2.6000000000000002E-2</v>
      </c>
      <c r="E114" s="5">
        <v>-3.0000000000000001E-3</v>
      </c>
      <c r="F114" s="5">
        <f>AVERAGE(EmploymentTbl[[#This Row],[% change: 2021 Jan - 2022 Jan]:[% change: 2022 Jan - 2023 Jan]])</f>
        <v>1.1500000000000002E-2</v>
      </c>
    </row>
    <row r="115" spans="1:6" x14ac:dyDescent="0.35">
      <c r="A115" t="s">
        <v>678</v>
      </c>
      <c r="B115">
        <v>13231</v>
      </c>
      <c r="C115" t="s">
        <v>152</v>
      </c>
      <c r="D115" s="5">
        <v>3.4000000000000002E-2</v>
      </c>
      <c r="E115" s="5">
        <v>1.1000000000000001E-2</v>
      </c>
      <c r="F115" s="5">
        <f>AVERAGE(EmploymentTbl[[#This Row],[% change: 2021 Jan - 2022 Jan]:[% change: 2022 Jan - 2023 Jan]])</f>
        <v>2.2500000000000003E-2</v>
      </c>
    </row>
    <row r="116" spans="1:6" x14ac:dyDescent="0.35">
      <c r="A116" t="s">
        <v>679</v>
      </c>
      <c r="B116">
        <v>13233</v>
      </c>
      <c r="C116" t="s">
        <v>153</v>
      </c>
      <c r="D116" s="5">
        <v>1.7000000000000001E-2</v>
      </c>
      <c r="E116" s="5">
        <v>-1.1000000000000001E-2</v>
      </c>
      <c r="F116" s="5">
        <f>AVERAGE(EmploymentTbl[[#This Row],[% change: 2021 Jan - 2022 Jan]:[% change: 2022 Jan - 2023 Jan]])</f>
        <v>3.0000000000000001E-3</v>
      </c>
    </row>
    <row r="117" spans="1:6" x14ac:dyDescent="0.35">
      <c r="A117" t="s">
        <v>680</v>
      </c>
      <c r="B117">
        <v>13235</v>
      </c>
      <c r="C117" t="s">
        <v>154</v>
      </c>
      <c r="D117" s="5">
        <v>-4.0000000000000001E-3</v>
      </c>
      <c r="E117" s="5">
        <v>-1.4999999999999999E-2</v>
      </c>
      <c r="F117" s="5">
        <f>AVERAGE(EmploymentTbl[[#This Row],[% change: 2021 Jan - 2022 Jan]:[% change: 2022 Jan - 2023 Jan]])</f>
        <v>-9.4999999999999998E-3</v>
      </c>
    </row>
    <row r="118" spans="1:6" x14ac:dyDescent="0.35">
      <c r="A118" t="s">
        <v>681</v>
      </c>
      <c r="B118">
        <v>13237</v>
      </c>
      <c r="C118" t="s">
        <v>155</v>
      </c>
      <c r="D118" s="5">
        <v>0.05</v>
      </c>
      <c r="E118" s="5">
        <v>-2.1000000000000001E-2</v>
      </c>
      <c r="F118" s="5">
        <f>AVERAGE(EmploymentTbl[[#This Row],[% change: 2021 Jan - 2022 Jan]:[% change: 2022 Jan - 2023 Jan]])</f>
        <v>1.4500000000000001E-2</v>
      </c>
    </row>
    <row r="119" spans="1:6" x14ac:dyDescent="0.35">
      <c r="A119" t="s">
        <v>682</v>
      </c>
      <c r="B119">
        <v>13239</v>
      </c>
      <c r="C119" t="s">
        <v>156</v>
      </c>
      <c r="D119" s="5">
        <v>-4.4000000000000004E-2</v>
      </c>
      <c r="E119" s="5">
        <v>-3.6000000000000004E-2</v>
      </c>
      <c r="F119" s="5">
        <f>AVERAGE(EmploymentTbl[[#This Row],[% change: 2021 Jan - 2022 Jan]:[% change: 2022 Jan - 2023 Jan]])</f>
        <v>-4.0000000000000008E-2</v>
      </c>
    </row>
    <row r="120" spans="1:6" x14ac:dyDescent="0.35">
      <c r="A120" t="s">
        <v>683</v>
      </c>
      <c r="B120">
        <v>13241</v>
      </c>
      <c r="C120" t="s">
        <v>157</v>
      </c>
      <c r="D120" s="5">
        <v>7.400000000000001E-2</v>
      </c>
      <c r="E120" s="5">
        <v>1E-3</v>
      </c>
      <c r="F120" s="5">
        <f>AVERAGE(EmploymentTbl[[#This Row],[% change: 2021 Jan - 2022 Jan]:[% change: 2022 Jan - 2023 Jan]])</f>
        <v>3.7500000000000006E-2</v>
      </c>
    </row>
    <row r="121" spans="1:6" x14ac:dyDescent="0.35">
      <c r="A121" t="s">
        <v>684</v>
      </c>
      <c r="B121">
        <v>13243</v>
      </c>
      <c r="C121" t="s">
        <v>158</v>
      </c>
      <c r="D121" s="5">
        <v>-1.4999999999999999E-2</v>
      </c>
      <c r="E121" s="5">
        <v>-3.0000000000000001E-3</v>
      </c>
      <c r="F121" s="5">
        <f>AVERAGE(EmploymentTbl[[#This Row],[% change: 2021 Jan - 2022 Jan]:[% change: 2022 Jan - 2023 Jan]])</f>
        <v>-8.9999999999999993E-3</v>
      </c>
    </row>
    <row r="122" spans="1:6" x14ac:dyDescent="0.35">
      <c r="A122" t="s">
        <v>685</v>
      </c>
      <c r="B122">
        <v>13245</v>
      </c>
      <c r="C122" t="s">
        <v>159</v>
      </c>
      <c r="D122" s="5">
        <v>4.0000000000000001E-3</v>
      </c>
      <c r="E122" s="5">
        <v>-1.4999999999999999E-2</v>
      </c>
      <c r="F122" s="5">
        <f>AVERAGE(EmploymentTbl[[#This Row],[% change: 2021 Jan - 2022 Jan]:[% change: 2022 Jan - 2023 Jan]])</f>
        <v>-5.4999999999999997E-3</v>
      </c>
    </row>
    <row r="123" spans="1:6" x14ac:dyDescent="0.35">
      <c r="A123" t="s">
        <v>686</v>
      </c>
      <c r="B123">
        <v>13247</v>
      </c>
      <c r="C123" t="s">
        <v>160</v>
      </c>
      <c r="D123" s="5">
        <v>3.7999999999999999E-2</v>
      </c>
      <c r="E123" s="5">
        <v>1.3999999999999999E-2</v>
      </c>
      <c r="F123" s="5">
        <f>AVERAGE(EmploymentTbl[[#This Row],[% change: 2021 Jan - 2022 Jan]:[% change: 2022 Jan - 2023 Jan]])</f>
        <v>2.5999999999999999E-2</v>
      </c>
    </row>
    <row r="124" spans="1:6" x14ac:dyDescent="0.35">
      <c r="A124" t="s">
        <v>687</v>
      </c>
      <c r="B124">
        <v>13249</v>
      </c>
      <c r="C124" t="s">
        <v>161</v>
      </c>
      <c r="D124" s="5">
        <v>0</v>
      </c>
      <c r="E124" s="5">
        <v>2.4E-2</v>
      </c>
      <c r="F124" s="5">
        <f>AVERAGE(EmploymentTbl[[#This Row],[% change: 2021 Jan - 2022 Jan]:[% change: 2022 Jan - 2023 Jan]])</f>
        <v>1.2E-2</v>
      </c>
    </row>
    <row r="125" spans="1:6" x14ac:dyDescent="0.35">
      <c r="A125" t="s">
        <v>688</v>
      </c>
      <c r="B125">
        <v>13251</v>
      </c>
      <c r="C125" t="s">
        <v>162</v>
      </c>
      <c r="D125" s="5">
        <v>-1.3999999999999999E-2</v>
      </c>
      <c r="E125" s="5">
        <v>-5.0000000000000001E-3</v>
      </c>
      <c r="F125" s="5">
        <f>AVERAGE(EmploymentTbl[[#This Row],[% change: 2021 Jan - 2022 Jan]:[% change: 2022 Jan - 2023 Jan]])</f>
        <v>-9.4999999999999998E-3</v>
      </c>
    </row>
    <row r="126" spans="1:6" x14ac:dyDescent="0.35">
      <c r="A126" t="s">
        <v>689</v>
      </c>
      <c r="B126">
        <v>13253</v>
      </c>
      <c r="C126" t="s">
        <v>163</v>
      </c>
      <c r="D126" s="5">
        <v>-1.2E-2</v>
      </c>
      <c r="E126" s="5">
        <v>-3.6000000000000004E-2</v>
      </c>
      <c r="F126" s="5">
        <f>AVERAGE(EmploymentTbl[[#This Row],[% change: 2021 Jan - 2022 Jan]:[% change: 2022 Jan - 2023 Jan]])</f>
        <v>-2.4E-2</v>
      </c>
    </row>
    <row r="127" spans="1:6" x14ac:dyDescent="0.35">
      <c r="A127" t="s">
        <v>690</v>
      </c>
      <c r="B127">
        <v>13255</v>
      </c>
      <c r="C127" t="s">
        <v>164</v>
      </c>
      <c r="D127" s="5">
        <v>3.6000000000000004E-2</v>
      </c>
      <c r="E127" s="5">
        <v>1.3000000000000001E-2</v>
      </c>
      <c r="F127" s="5">
        <f>AVERAGE(EmploymentTbl[[#This Row],[% change: 2021 Jan - 2022 Jan]:[% change: 2022 Jan - 2023 Jan]])</f>
        <v>2.4500000000000001E-2</v>
      </c>
    </row>
    <row r="128" spans="1:6" x14ac:dyDescent="0.35">
      <c r="A128" t="s">
        <v>691</v>
      </c>
      <c r="B128">
        <v>13257</v>
      </c>
      <c r="C128" t="s">
        <v>165</v>
      </c>
      <c r="D128" s="5">
        <v>4.4000000000000004E-2</v>
      </c>
      <c r="E128" s="5">
        <v>-1.8000000000000002E-2</v>
      </c>
      <c r="F128" s="5">
        <f>AVERAGE(EmploymentTbl[[#This Row],[% change: 2021 Jan - 2022 Jan]:[% change: 2022 Jan - 2023 Jan]])</f>
        <v>1.3000000000000001E-2</v>
      </c>
    </row>
    <row r="129" spans="1:6" x14ac:dyDescent="0.35">
      <c r="A129" t="s">
        <v>692</v>
      </c>
      <c r="B129">
        <v>13259</v>
      </c>
      <c r="C129" t="s">
        <v>166</v>
      </c>
      <c r="D129" s="5">
        <v>1.8000000000000002E-2</v>
      </c>
      <c r="E129" s="5">
        <v>0.01</v>
      </c>
      <c r="F129" s="5">
        <f>AVERAGE(EmploymentTbl[[#This Row],[% change: 2021 Jan - 2022 Jan]:[% change: 2022 Jan - 2023 Jan]])</f>
        <v>1.4000000000000002E-2</v>
      </c>
    </row>
    <row r="130" spans="1:6" x14ac:dyDescent="0.35">
      <c r="A130" t="s">
        <v>693</v>
      </c>
      <c r="B130">
        <v>13261</v>
      </c>
      <c r="C130" t="s">
        <v>167</v>
      </c>
      <c r="D130" s="5">
        <v>-4.0000000000000001E-3</v>
      </c>
      <c r="E130" s="5">
        <v>2.1000000000000001E-2</v>
      </c>
      <c r="F130" s="5">
        <f>AVERAGE(EmploymentTbl[[#This Row],[% change: 2021 Jan - 2022 Jan]:[% change: 2022 Jan - 2023 Jan]])</f>
        <v>8.5000000000000006E-3</v>
      </c>
    </row>
    <row r="131" spans="1:6" x14ac:dyDescent="0.35">
      <c r="A131" t="s">
        <v>694</v>
      </c>
      <c r="B131">
        <v>13263</v>
      </c>
      <c r="C131" t="s">
        <v>168</v>
      </c>
      <c r="D131" s="5">
        <v>2.2000000000000002E-2</v>
      </c>
      <c r="E131" s="5">
        <v>2E-3</v>
      </c>
      <c r="F131" s="5">
        <f>AVERAGE(EmploymentTbl[[#This Row],[% change: 2021 Jan - 2022 Jan]:[% change: 2022 Jan - 2023 Jan]])</f>
        <v>1.2E-2</v>
      </c>
    </row>
    <row r="132" spans="1:6" x14ac:dyDescent="0.35">
      <c r="A132" t="s">
        <v>695</v>
      </c>
      <c r="B132">
        <v>13265</v>
      </c>
      <c r="C132" t="s">
        <v>169</v>
      </c>
      <c r="D132" s="5">
        <v>-4.0000000000000001E-3</v>
      </c>
      <c r="E132" s="5">
        <v>0</v>
      </c>
      <c r="F132" s="5">
        <f>AVERAGE(EmploymentTbl[[#This Row],[% change: 2021 Jan - 2022 Jan]:[% change: 2022 Jan - 2023 Jan]])</f>
        <v>-2E-3</v>
      </c>
    </row>
    <row r="133" spans="1:6" x14ac:dyDescent="0.35">
      <c r="A133" t="s">
        <v>696</v>
      </c>
      <c r="B133">
        <v>13267</v>
      </c>
      <c r="C133" t="s">
        <v>170</v>
      </c>
      <c r="D133" s="5">
        <v>-2.2000000000000002E-2</v>
      </c>
      <c r="E133" s="5">
        <v>-6.2000000000000006E-2</v>
      </c>
      <c r="F133" s="5">
        <f>AVERAGE(EmploymentTbl[[#This Row],[% change: 2021 Jan - 2022 Jan]:[% change: 2022 Jan - 2023 Jan]])</f>
        <v>-4.2000000000000003E-2</v>
      </c>
    </row>
    <row r="134" spans="1:6" x14ac:dyDescent="0.35">
      <c r="A134" t="s">
        <v>697</v>
      </c>
      <c r="B134">
        <v>13269</v>
      </c>
      <c r="C134" t="s">
        <v>171</v>
      </c>
      <c r="D134" s="5">
        <v>-5.9000000000000004E-2</v>
      </c>
      <c r="E134" s="5">
        <v>-0.01</v>
      </c>
      <c r="F134" s="5">
        <f>AVERAGE(EmploymentTbl[[#This Row],[% change: 2021 Jan - 2022 Jan]:[% change: 2022 Jan - 2023 Jan]])</f>
        <v>-3.4500000000000003E-2</v>
      </c>
    </row>
    <row r="135" spans="1:6" x14ac:dyDescent="0.35">
      <c r="A135" t="s">
        <v>698</v>
      </c>
      <c r="B135">
        <v>13271</v>
      </c>
      <c r="C135" t="s">
        <v>172</v>
      </c>
      <c r="D135" s="5">
        <v>-2E-3</v>
      </c>
      <c r="E135" s="5">
        <v>-8.5999999999999993E-2</v>
      </c>
      <c r="F135" s="5">
        <f>AVERAGE(EmploymentTbl[[#This Row],[% change: 2021 Jan - 2022 Jan]:[% change: 2022 Jan - 2023 Jan]])</f>
        <v>-4.3999999999999997E-2</v>
      </c>
    </row>
    <row r="136" spans="1:6" x14ac:dyDescent="0.35">
      <c r="A136" t="s">
        <v>699</v>
      </c>
      <c r="B136">
        <v>13273</v>
      </c>
      <c r="C136" t="s">
        <v>173</v>
      </c>
      <c r="D136" s="5">
        <v>-6.0000000000000001E-3</v>
      </c>
      <c r="E136" s="5">
        <v>-8.0000000000000002E-3</v>
      </c>
      <c r="F136" s="5">
        <f>AVERAGE(EmploymentTbl[[#This Row],[% change: 2021 Jan - 2022 Jan]:[% change: 2022 Jan - 2023 Jan]])</f>
        <v>-7.0000000000000001E-3</v>
      </c>
    </row>
    <row r="137" spans="1:6" x14ac:dyDescent="0.35">
      <c r="A137" t="s">
        <v>700</v>
      </c>
      <c r="B137">
        <v>13275</v>
      </c>
      <c r="C137" t="s">
        <v>174</v>
      </c>
      <c r="D137" s="5">
        <v>-8.0000000000000002E-3</v>
      </c>
      <c r="E137" s="5">
        <v>-2.5000000000000001E-2</v>
      </c>
      <c r="F137" s="5">
        <f>AVERAGE(EmploymentTbl[[#This Row],[% change: 2021 Jan - 2022 Jan]:[% change: 2022 Jan - 2023 Jan]])</f>
        <v>-1.6500000000000001E-2</v>
      </c>
    </row>
    <row r="138" spans="1:6" x14ac:dyDescent="0.35">
      <c r="A138" t="s">
        <v>701</v>
      </c>
      <c r="B138">
        <v>13277</v>
      </c>
      <c r="C138" t="s">
        <v>175</v>
      </c>
      <c r="D138" s="5">
        <v>3.0000000000000001E-3</v>
      </c>
      <c r="E138" s="5">
        <v>-2.4E-2</v>
      </c>
      <c r="F138" s="5">
        <f>AVERAGE(EmploymentTbl[[#This Row],[% change: 2021 Jan - 2022 Jan]:[% change: 2022 Jan - 2023 Jan]])</f>
        <v>-1.0500000000000001E-2</v>
      </c>
    </row>
    <row r="139" spans="1:6" x14ac:dyDescent="0.35">
      <c r="A139" t="s">
        <v>702</v>
      </c>
      <c r="B139">
        <v>13279</v>
      </c>
      <c r="C139" t="s">
        <v>176</v>
      </c>
      <c r="D139" s="5">
        <v>-2.1000000000000001E-2</v>
      </c>
      <c r="E139" s="5">
        <v>0.04</v>
      </c>
      <c r="F139" s="5">
        <f>AVERAGE(EmploymentTbl[[#This Row],[% change: 2021 Jan - 2022 Jan]:[% change: 2022 Jan - 2023 Jan]])</f>
        <v>9.4999999999999998E-3</v>
      </c>
    </row>
    <row r="140" spans="1:6" x14ac:dyDescent="0.35">
      <c r="A140" t="s">
        <v>703</v>
      </c>
      <c r="B140">
        <v>13281</v>
      </c>
      <c r="C140" t="s">
        <v>177</v>
      </c>
      <c r="D140" s="5">
        <v>6.9999999999999993E-3</v>
      </c>
      <c r="E140" s="5">
        <v>6.4000000000000001E-2</v>
      </c>
      <c r="F140" s="5">
        <f>AVERAGE(EmploymentTbl[[#This Row],[% change: 2021 Jan - 2022 Jan]:[% change: 2022 Jan - 2023 Jan]])</f>
        <v>3.5500000000000004E-2</v>
      </c>
    </row>
    <row r="141" spans="1:6" x14ac:dyDescent="0.35">
      <c r="A141" t="s">
        <v>704</v>
      </c>
      <c r="B141">
        <v>13283</v>
      </c>
      <c r="C141" t="s">
        <v>178</v>
      </c>
      <c r="D141" s="5">
        <v>-4.0000000000000001E-3</v>
      </c>
      <c r="E141" s="5">
        <v>0.02</v>
      </c>
      <c r="F141" s="5">
        <f>AVERAGE(EmploymentTbl[[#This Row],[% change: 2021 Jan - 2022 Jan]:[% change: 2022 Jan - 2023 Jan]])</f>
        <v>8.0000000000000002E-3</v>
      </c>
    </row>
    <row r="142" spans="1:6" x14ac:dyDescent="0.35">
      <c r="A142" t="s">
        <v>705</v>
      </c>
      <c r="B142">
        <v>13285</v>
      </c>
      <c r="C142" t="s">
        <v>179</v>
      </c>
      <c r="D142" s="5">
        <v>-3.0000000000000001E-3</v>
      </c>
      <c r="E142" s="5">
        <v>-1.3999999999999999E-2</v>
      </c>
      <c r="F142" s="5">
        <f>AVERAGE(EmploymentTbl[[#This Row],[% change: 2021 Jan - 2022 Jan]:[% change: 2022 Jan - 2023 Jan]])</f>
        <v>-8.4999999999999989E-3</v>
      </c>
    </row>
    <row r="143" spans="1:6" x14ac:dyDescent="0.35">
      <c r="A143" t="s">
        <v>706</v>
      </c>
      <c r="B143">
        <v>13287</v>
      </c>
      <c r="C143" t="s">
        <v>180</v>
      </c>
      <c r="D143" s="5">
        <v>-1.1000000000000001E-2</v>
      </c>
      <c r="E143" s="5">
        <v>-1.9E-2</v>
      </c>
      <c r="F143" s="5">
        <f>AVERAGE(EmploymentTbl[[#This Row],[% change: 2021 Jan - 2022 Jan]:[% change: 2022 Jan - 2023 Jan]])</f>
        <v>-1.4999999999999999E-2</v>
      </c>
    </row>
    <row r="144" spans="1:6" x14ac:dyDescent="0.35">
      <c r="A144" t="s">
        <v>707</v>
      </c>
      <c r="B144">
        <v>13289</v>
      </c>
      <c r="C144" t="s">
        <v>181</v>
      </c>
      <c r="D144" s="5">
        <v>-2E-3</v>
      </c>
      <c r="E144" s="5">
        <v>-9.0000000000000011E-3</v>
      </c>
      <c r="F144" s="5">
        <f>AVERAGE(EmploymentTbl[[#This Row],[% change: 2021 Jan - 2022 Jan]:[% change: 2022 Jan - 2023 Jan]])</f>
        <v>-5.5000000000000005E-3</v>
      </c>
    </row>
    <row r="145" spans="1:6" x14ac:dyDescent="0.35">
      <c r="A145" t="s">
        <v>708</v>
      </c>
      <c r="B145">
        <v>13291</v>
      </c>
      <c r="C145" t="s">
        <v>182</v>
      </c>
      <c r="D145" s="5">
        <v>3.1000000000000003E-2</v>
      </c>
      <c r="E145" s="5">
        <v>0</v>
      </c>
      <c r="F145" s="5">
        <f>AVERAGE(EmploymentTbl[[#This Row],[% change: 2021 Jan - 2022 Jan]:[% change: 2022 Jan - 2023 Jan]])</f>
        <v>1.5500000000000002E-2</v>
      </c>
    </row>
    <row r="146" spans="1:6" x14ac:dyDescent="0.35">
      <c r="A146" t="s">
        <v>709</v>
      </c>
      <c r="B146">
        <v>13293</v>
      </c>
      <c r="C146" t="s">
        <v>183</v>
      </c>
      <c r="D146" s="5">
        <v>0.03</v>
      </c>
      <c r="E146" s="5">
        <v>1.1000000000000001E-2</v>
      </c>
      <c r="F146" s="5">
        <f>AVERAGE(EmploymentTbl[[#This Row],[% change: 2021 Jan - 2022 Jan]:[% change: 2022 Jan - 2023 Jan]])</f>
        <v>2.0500000000000001E-2</v>
      </c>
    </row>
    <row r="147" spans="1:6" x14ac:dyDescent="0.35">
      <c r="A147" t="s">
        <v>710</v>
      </c>
      <c r="B147">
        <v>13295</v>
      </c>
      <c r="C147" t="s">
        <v>184</v>
      </c>
      <c r="D147" s="5">
        <v>1.3999999999999999E-2</v>
      </c>
      <c r="E147" s="5">
        <v>1.8000000000000002E-2</v>
      </c>
      <c r="F147" s="5">
        <f>AVERAGE(EmploymentTbl[[#This Row],[% change: 2021 Jan - 2022 Jan]:[% change: 2022 Jan - 2023 Jan]])</f>
        <v>1.6E-2</v>
      </c>
    </row>
    <row r="148" spans="1:6" x14ac:dyDescent="0.35">
      <c r="A148" t="s">
        <v>711</v>
      </c>
      <c r="B148">
        <v>13297</v>
      </c>
      <c r="C148" t="s">
        <v>185</v>
      </c>
      <c r="D148" s="5">
        <v>3.7000000000000005E-2</v>
      </c>
      <c r="E148" s="5">
        <v>1.3000000000000001E-2</v>
      </c>
      <c r="F148" s="5">
        <f>AVERAGE(EmploymentTbl[[#This Row],[% change: 2021 Jan - 2022 Jan]:[% change: 2022 Jan - 2023 Jan]])</f>
        <v>2.5000000000000001E-2</v>
      </c>
    </row>
    <row r="149" spans="1:6" x14ac:dyDescent="0.35">
      <c r="A149" t="s">
        <v>712</v>
      </c>
      <c r="B149">
        <v>13299</v>
      </c>
      <c r="C149" t="s">
        <v>186</v>
      </c>
      <c r="D149" s="5">
        <v>2.8999999999999998E-2</v>
      </c>
      <c r="E149" s="5">
        <v>-1E-3</v>
      </c>
      <c r="F149" s="5">
        <f>AVERAGE(EmploymentTbl[[#This Row],[% change: 2021 Jan - 2022 Jan]:[% change: 2022 Jan - 2023 Jan]])</f>
        <v>1.3999999999999999E-2</v>
      </c>
    </row>
    <row r="150" spans="1:6" x14ac:dyDescent="0.35">
      <c r="A150" t="s">
        <v>713</v>
      </c>
      <c r="B150">
        <v>13301</v>
      </c>
      <c r="C150" t="s">
        <v>187</v>
      </c>
      <c r="D150" s="5">
        <v>2.1000000000000001E-2</v>
      </c>
      <c r="E150" s="5">
        <v>-5.0000000000000001E-3</v>
      </c>
      <c r="F150" s="5">
        <f>AVERAGE(EmploymentTbl[[#This Row],[% change: 2021 Jan - 2022 Jan]:[% change: 2022 Jan - 2023 Jan]])</f>
        <v>8.0000000000000002E-3</v>
      </c>
    </row>
    <row r="151" spans="1:6" x14ac:dyDescent="0.35">
      <c r="A151" t="s">
        <v>714</v>
      </c>
      <c r="B151">
        <v>13303</v>
      </c>
      <c r="C151" t="s">
        <v>188</v>
      </c>
      <c r="D151" s="5">
        <v>2.6000000000000002E-2</v>
      </c>
      <c r="E151" s="5">
        <v>0.01</v>
      </c>
      <c r="F151" s="5">
        <f>AVERAGE(EmploymentTbl[[#This Row],[% change: 2021 Jan - 2022 Jan]:[% change: 2022 Jan - 2023 Jan]])</f>
        <v>1.8000000000000002E-2</v>
      </c>
    </row>
    <row r="152" spans="1:6" x14ac:dyDescent="0.35">
      <c r="A152" t="s">
        <v>715</v>
      </c>
      <c r="B152">
        <v>13305</v>
      </c>
      <c r="C152" t="s">
        <v>189</v>
      </c>
      <c r="D152" s="5">
        <v>2.2000000000000002E-2</v>
      </c>
      <c r="E152" s="5">
        <v>1.8000000000000002E-2</v>
      </c>
      <c r="F152" s="5">
        <f>AVERAGE(EmploymentTbl[[#This Row],[% change: 2021 Jan - 2022 Jan]:[% change: 2022 Jan - 2023 Jan]])</f>
        <v>2.0000000000000004E-2</v>
      </c>
    </row>
    <row r="153" spans="1:6" x14ac:dyDescent="0.35">
      <c r="A153" t="s">
        <v>716</v>
      </c>
      <c r="B153">
        <v>13307</v>
      </c>
      <c r="C153" t="s">
        <v>190</v>
      </c>
      <c r="D153" s="5">
        <v>-1E-3</v>
      </c>
      <c r="E153" s="5">
        <v>-0.06</v>
      </c>
      <c r="F153" s="5">
        <f>AVERAGE(EmploymentTbl[[#This Row],[% change: 2021 Jan - 2022 Jan]:[% change: 2022 Jan - 2023 Jan]])</f>
        <v>-3.0499999999999999E-2</v>
      </c>
    </row>
    <row r="154" spans="1:6" x14ac:dyDescent="0.35">
      <c r="A154" t="s">
        <v>717</v>
      </c>
      <c r="B154">
        <v>13309</v>
      </c>
      <c r="C154" t="s">
        <v>191</v>
      </c>
      <c r="D154" s="5">
        <v>-0.04</v>
      </c>
      <c r="E154" s="5">
        <v>4.0999999999999995E-2</v>
      </c>
      <c r="F154" s="5">
        <f>AVERAGE(EmploymentTbl[[#This Row],[% change: 2021 Jan - 2022 Jan]:[% change: 2022 Jan - 2023 Jan]])</f>
        <v>4.9999999999999697E-4</v>
      </c>
    </row>
    <row r="155" spans="1:6" x14ac:dyDescent="0.35">
      <c r="A155" t="s">
        <v>718</v>
      </c>
      <c r="B155">
        <v>13311</v>
      </c>
      <c r="C155" t="s">
        <v>192</v>
      </c>
      <c r="D155" s="5">
        <v>3.2000000000000001E-2</v>
      </c>
      <c r="E155" s="5">
        <v>2.6000000000000002E-2</v>
      </c>
      <c r="F155" s="5">
        <f>AVERAGE(EmploymentTbl[[#This Row],[% change: 2021 Jan - 2022 Jan]:[% change: 2022 Jan - 2023 Jan]])</f>
        <v>2.9000000000000001E-2</v>
      </c>
    </row>
    <row r="156" spans="1:6" x14ac:dyDescent="0.35">
      <c r="A156" t="s">
        <v>719</v>
      </c>
      <c r="B156">
        <v>13313</v>
      </c>
      <c r="C156" t="s">
        <v>193</v>
      </c>
      <c r="D156" s="5">
        <v>2.2000000000000002E-2</v>
      </c>
      <c r="E156" s="5">
        <v>-8.0000000000000002E-3</v>
      </c>
      <c r="F156" s="5">
        <f>AVERAGE(EmploymentTbl[[#This Row],[% change: 2021 Jan - 2022 Jan]:[% change: 2022 Jan - 2023 Jan]])</f>
        <v>7.000000000000001E-3</v>
      </c>
    </row>
    <row r="157" spans="1:6" x14ac:dyDescent="0.35">
      <c r="A157" t="s">
        <v>720</v>
      </c>
      <c r="B157">
        <v>13315</v>
      </c>
      <c r="C157" t="s">
        <v>194</v>
      </c>
      <c r="D157" s="5">
        <v>-6.0999999999999999E-2</v>
      </c>
      <c r="E157" s="5">
        <v>-3.0000000000000001E-3</v>
      </c>
      <c r="F157" s="5">
        <f>AVERAGE(EmploymentTbl[[#This Row],[% change: 2021 Jan - 2022 Jan]:[% change: 2022 Jan - 2023 Jan]])</f>
        <v>-3.2000000000000001E-2</v>
      </c>
    </row>
    <row r="158" spans="1:6" x14ac:dyDescent="0.35">
      <c r="A158" t="s">
        <v>721</v>
      </c>
      <c r="B158">
        <v>13317</v>
      </c>
      <c r="C158" t="s">
        <v>195</v>
      </c>
      <c r="D158" s="5">
        <v>-1.2E-2</v>
      </c>
      <c r="E158" s="5">
        <v>-5.0000000000000001E-3</v>
      </c>
      <c r="F158" s="5">
        <f>AVERAGE(EmploymentTbl[[#This Row],[% change: 2021 Jan - 2022 Jan]:[% change: 2022 Jan - 2023 Jan]])</f>
        <v>-8.5000000000000006E-3</v>
      </c>
    </row>
    <row r="159" spans="1:6" x14ac:dyDescent="0.35">
      <c r="A159" t="s">
        <v>722</v>
      </c>
      <c r="B159">
        <v>13319</v>
      </c>
      <c r="C159" t="s">
        <v>196</v>
      </c>
      <c r="D159" s="5">
        <v>-0.04</v>
      </c>
      <c r="E159" s="5">
        <v>8.199999999999999E-2</v>
      </c>
      <c r="F159" s="5">
        <f>AVERAGE(EmploymentTbl[[#This Row],[% change: 2021 Jan - 2022 Jan]:[% change: 2022 Jan - 2023 Jan]])</f>
        <v>2.0999999999999994E-2</v>
      </c>
    </row>
    <row r="160" spans="1:6" x14ac:dyDescent="0.35">
      <c r="A160" t="s">
        <v>723</v>
      </c>
      <c r="B160">
        <v>13321</v>
      </c>
      <c r="C160" t="s">
        <v>197</v>
      </c>
      <c r="D160" s="5">
        <v>-1.2E-2</v>
      </c>
      <c r="E160" s="5">
        <v>-1.3000000000000001E-2</v>
      </c>
      <c r="F160" s="5">
        <f>AVERAGE(EmploymentTbl[[#This Row],[% change: 2021 Jan - 2022 Jan]:[% change: 2022 Jan - 2023 Jan]])</f>
        <v>-1.2500000000000001E-2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29" ma:contentTypeDescription="Create a new document." ma:contentTypeScope="" ma:versionID="2efd77c618412e8968f733a63b9ef8c5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bb2bc792dc2787258c498f933954a811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4B2EA-7EC8-46A8-95E3-EA03747D61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2C862-910F-44D4-B75A-027E6BC7157B}">
  <ds:schemaRefs>
    <ds:schemaRef ds:uri="http://schemas.microsoft.com/office/2006/metadata/properties"/>
    <ds:schemaRef ds:uri="http://schemas.microsoft.com/office/infopath/2007/PartnerControls"/>
    <ds:schemaRef ds:uri="431100d4-4470-42c1-96bc-46686c1829ae"/>
    <ds:schemaRef ds:uri="07da3740-463b-4cf7-bfb8-6875f2c449a4"/>
  </ds:schemaRefs>
</ds:datastoreItem>
</file>

<file path=customXml/itemProps3.xml><?xml version="1.0" encoding="utf-8"?>
<ds:datastoreItem xmlns:ds="http://schemas.openxmlformats.org/officeDocument/2006/customXml" ds:itemID="{61A0C407-014D-458C-8A3E-52B52D786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07da3740-463b-4cf7-bfb8-6875f2c44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 Sources</vt:lpstr>
      <vt:lpstr>Summary</vt:lpstr>
      <vt:lpstr>Housing Problems</vt:lpstr>
      <vt:lpstr>Housing Problems (Cost Burden)</vt:lpstr>
      <vt:lpstr>Housing Problems (Facilities)</vt:lpstr>
      <vt:lpstr>Housing Problems (Overcrowd)</vt:lpstr>
      <vt:lpstr>Housing Problems v1</vt:lpstr>
      <vt:lpstr>Population Growth</vt:lpstr>
      <vt:lpstr>Employment Growth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Conville</dc:creator>
  <cp:keywords/>
  <dc:description/>
  <cp:lastModifiedBy>Megan Conville</cp:lastModifiedBy>
  <cp:revision/>
  <dcterms:created xsi:type="dcterms:W3CDTF">2023-08-10T23:58:20Z</dcterms:created>
  <dcterms:modified xsi:type="dcterms:W3CDTF">2023-09-05T21:37:26Z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