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C:\Users\Stephen.Barrett\Documents\FundgRds\2019\PreApp\"/>
    </mc:Choice>
  </mc:AlternateContent>
  <xr:revisionPtr revIDLastSave="0" documentId="13_ncr:1_{0A3CE61E-14DE-4FEF-A7FC-0D8F9108A8D5}" xr6:coauthVersionLast="36" xr6:coauthVersionMax="36" xr10:uidLastSave="{00000000-0000-0000-0000-000000000000}"/>
  <bookViews>
    <workbookView xWindow="315" yWindow="60" windowWidth="12690" windowHeight="11760" tabRatio="790" xr2:uid="{00000000-000D-0000-FFFF-FFFF00000000}"/>
  </bookViews>
  <sheets>
    <sheet name="INSTRUCTIONS" sheetId="2" r:id="rId1"/>
    <sheet name="Submission Form and Checklist" sheetId="1" r:id="rId2"/>
    <sheet name="Project Narrative" sheetId="4" r:id="rId3"/>
    <sheet name="Rent Schedule and Summary" sheetId="11" r:id="rId4"/>
    <sheet name="HOME Consent" sheetId="3" r:id="rId5"/>
    <sheet name="Rural HOME Preservatn Setaside" sheetId="10" r:id="rId6"/>
    <sheet name="DCAUSEONLYSB" sheetId="13" state="hidden" r:id="rId7"/>
    <sheet name="General Set Aside Request" sheetId="9" state="hidden" r:id="rId8"/>
  </sheets>
  <definedNames>
    <definedName name="_xlnm.Print_Area" localSheetId="7">'General Set Aside Request'!$A$1:$W$115</definedName>
    <definedName name="_xlnm.Print_Area" localSheetId="4">'HOME Consent'!$A$1:$W$101</definedName>
    <definedName name="_xlnm.Print_Area" localSheetId="0">INSTRUCTIONS!$A$5:$AC$115</definedName>
    <definedName name="_xlnm.Print_Area" localSheetId="2">'Project Narrative'!$A$1:$A$24</definedName>
    <definedName name="_xlnm.Print_Area" localSheetId="3">'Rent Schedule and Summary'!$A$1:$P$161</definedName>
    <definedName name="_xlnm.Print_Area" localSheetId="5">'Rural HOME Preservatn Setaside'!$A$1:$W$76</definedName>
    <definedName name="_xlnm.Print_Area" localSheetId="1">'Submission Form and Checklist'!$A$1:$Q$79</definedName>
    <definedName name="_xlnm.Print_Titles" localSheetId="7">'General Set Aside Request'!$1:$2</definedName>
    <definedName name="_xlnm.Print_Titles" localSheetId="4">'HOME Consent'!$1:$2</definedName>
    <definedName name="_xlnm.Print_Titles" localSheetId="0">INSTRUCTIONS!$1:$2</definedName>
    <definedName name="_xlnm.Print_Titles" localSheetId="2">'Project Narrative'!$1:$5</definedName>
    <definedName name="_xlnm.Print_Titles" localSheetId="3">'Rent Schedule and Summary'!$1:$2</definedName>
    <definedName name="_xlnm.Print_Titles" localSheetId="5">'Rural HOME Preservatn Setaside'!$1:$5</definedName>
    <definedName name="_xlnm.Print_Titles" localSheetId="1">'Submission Form and Checklist'!$1:$11</definedName>
    <definedName name="rf"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2"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5"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1" i="13" l="1"/>
  <c r="N21" i="13"/>
  <c r="M21" i="13"/>
  <c r="L21" i="13"/>
  <c r="K21" i="13"/>
  <c r="U22" i="3" l="1"/>
  <c r="T22" i="3"/>
  <c r="S22" i="3"/>
  <c r="R22" i="3"/>
  <c r="Q22" i="3"/>
  <c r="O21" i="1" l="1"/>
  <c r="N21" i="1"/>
  <c r="M21" i="1"/>
  <c r="L21" i="1"/>
  <c r="K21" i="1"/>
  <c r="Q446" i="13" l="1"/>
  <c r="Q442" i="13"/>
  <c r="A442" i="13"/>
  <c r="A420" i="13"/>
  <c r="A418" i="13"/>
  <c r="B413" i="13"/>
  <c r="B410" i="13"/>
  <c r="B408" i="13"/>
  <c r="B406" i="13"/>
  <c r="B404" i="13"/>
  <c r="B402" i="13"/>
  <c r="B392" i="13"/>
  <c r="P394" i="13"/>
  <c r="P388" i="13"/>
  <c r="P386" i="13"/>
  <c r="W382" i="13"/>
  <c r="W381" i="13"/>
  <c r="L382" i="13"/>
  <c r="L381" i="13"/>
  <c r="Q375" i="13"/>
  <c r="H375" i="13"/>
  <c r="W374" i="13"/>
  <c r="Q374" i="13"/>
  <c r="H374" i="13"/>
  <c r="V373" i="13"/>
  <c r="Q368" i="13"/>
  <c r="Q364" i="13"/>
  <c r="A364" i="13"/>
  <c r="A339" i="13"/>
  <c r="B337" i="13"/>
  <c r="B332" i="13"/>
  <c r="B330" i="13"/>
  <c r="B326" i="13"/>
  <c r="B323" i="13"/>
  <c r="B321" i="13"/>
  <c r="B319" i="13"/>
  <c r="B315" i="13"/>
  <c r="B311" i="13"/>
  <c r="B308" i="13"/>
  <c r="B298" i="13"/>
  <c r="Q326" i="13"/>
  <c r="Q315" i="13"/>
  <c r="Q313" i="13"/>
  <c r="Q300" i="13"/>
  <c r="Q296" i="13"/>
  <c r="K282" i="13"/>
  <c r="U290" i="13"/>
  <c r="T290" i="13"/>
  <c r="S290" i="13"/>
  <c r="R290" i="13"/>
  <c r="Q290" i="13"/>
  <c r="M289" i="13"/>
  <c r="H289" i="13"/>
  <c r="M288" i="13"/>
  <c r="L288" i="13"/>
  <c r="H288" i="13"/>
  <c r="V287" i="13"/>
  <c r="H287" i="13"/>
  <c r="V286" i="13"/>
  <c r="U286" i="13"/>
  <c r="S286" i="13"/>
  <c r="R286" i="13"/>
  <c r="R287" i="13" s="1"/>
  <c r="Q286" i="13"/>
  <c r="H286" i="13"/>
  <c r="V285" i="13"/>
  <c r="U285" i="13"/>
  <c r="S285" i="13"/>
  <c r="R285" i="13"/>
  <c r="Q285" i="13"/>
  <c r="T285" i="13" s="1"/>
  <c r="H285" i="13"/>
  <c r="V284" i="13"/>
  <c r="U284" i="13"/>
  <c r="S284" i="13"/>
  <c r="R284" i="13"/>
  <c r="Q284" i="13"/>
  <c r="H284" i="13"/>
  <c r="H283" i="13"/>
  <c r="N282" i="13"/>
  <c r="U281" i="13"/>
  <c r="Q281" i="13"/>
  <c r="K281" i="13"/>
  <c r="H281" i="13"/>
  <c r="V280" i="13"/>
  <c r="T280" i="13"/>
  <c r="Q280" i="13"/>
  <c r="H280" i="13"/>
  <c r="V279" i="13"/>
  <c r="Q279" i="13"/>
  <c r="H279" i="13"/>
  <c r="U278" i="13"/>
  <c r="Q278" i="13"/>
  <c r="H278" i="13"/>
  <c r="V274" i="13"/>
  <c r="Q274" i="13"/>
  <c r="Q273" i="13"/>
  <c r="H273" i="13"/>
  <c r="V272" i="13"/>
  <c r="A266" i="13"/>
  <c r="K214" i="13"/>
  <c r="L214" i="13"/>
  <c r="M214" i="13"/>
  <c r="N214" i="13"/>
  <c r="K215" i="13"/>
  <c r="L215" i="13"/>
  <c r="M215" i="13"/>
  <c r="N215" i="13"/>
  <c r="J215" i="13"/>
  <c r="J214" i="13"/>
  <c r="P152" i="13"/>
  <c r="O152" i="13"/>
  <c r="N152" i="13"/>
  <c r="M152" i="13"/>
  <c r="J152" i="13"/>
  <c r="H152" i="13"/>
  <c r="Q152" i="13" s="1"/>
  <c r="G152" i="13"/>
  <c r="F152" i="13"/>
  <c r="E152" i="13"/>
  <c r="D152" i="13"/>
  <c r="C152" i="13"/>
  <c r="AY152" i="13" s="1"/>
  <c r="B152" i="13"/>
  <c r="P151" i="13"/>
  <c r="O151" i="13"/>
  <c r="N151" i="13"/>
  <c r="M151" i="13"/>
  <c r="J151" i="13"/>
  <c r="H151" i="13"/>
  <c r="Q151" i="13" s="1"/>
  <c r="G151" i="13"/>
  <c r="F151" i="13"/>
  <c r="E151" i="13"/>
  <c r="D151" i="13"/>
  <c r="C151" i="13"/>
  <c r="MN151" i="13" s="1"/>
  <c r="B151" i="13"/>
  <c r="P150" i="13"/>
  <c r="O150" i="13"/>
  <c r="N150" i="13"/>
  <c r="M150" i="13"/>
  <c r="J150" i="13"/>
  <c r="H150" i="13"/>
  <c r="G150" i="13"/>
  <c r="F150" i="13"/>
  <c r="E150" i="13"/>
  <c r="D150" i="13"/>
  <c r="C150" i="13"/>
  <c r="B150" i="13"/>
  <c r="P149" i="13"/>
  <c r="O149" i="13"/>
  <c r="N149" i="13"/>
  <c r="M149" i="13"/>
  <c r="J149" i="13"/>
  <c r="H149" i="13"/>
  <c r="G149" i="13"/>
  <c r="F149" i="13"/>
  <c r="E149" i="13"/>
  <c r="D149" i="13"/>
  <c r="C149" i="13"/>
  <c r="B149" i="13"/>
  <c r="FF149" i="13" s="1"/>
  <c r="P148" i="13"/>
  <c r="O148" i="13"/>
  <c r="N148" i="13"/>
  <c r="M148" i="13"/>
  <c r="J148" i="13"/>
  <c r="H148" i="13"/>
  <c r="Q148" i="13" s="1"/>
  <c r="G148" i="13"/>
  <c r="F148" i="13"/>
  <c r="E148" i="13"/>
  <c r="D148" i="13"/>
  <c r="C148" i="13"/>
  <c r="B148" i="13"/>
  <c r="P147" i="13"/>
  <c r="O147" i="13"/>
  <c r="N147" i="13"/>
  <c r="M147" i="13"/>
  <c r="J147" i="13"/>
  <c r="H147" i="13"/>
  <c r="G147" i="13"/>
  <c r="F147" i="13"/>
  <c r="E147" i="13"/>
  <c r="D147" i="13"/>
  <c r="C147" i="13"/>
  <c r="B147" i="13"/>
  <c r="P146" i="13"/>
  <c r="O146" i="13"/>
  <c r="N146" i="13"/>
  <c r="M146" i="13"/>
  <c r="J146" i="13"/>
  <c r="H146" i="13"/>
  <c r="G146" i="13"/>
  <c r="F146" i="13"/>
  <c r="E146" i="13"/>
  <c r="D146" i="13"/>
  <c r="C146" i="13"/>
  <c r="B146" i="13"/>
  <c r="P145" i="13"/>
  <c r="O145" i="13"/>
  <c r="N145" i="13"/>
  <c r="M145" i="13"/>
  <c r="J145" i="13"/>
  <c r="H145" i="13"/>
  <c r="Q145" i="13" s="1"/>
  <c r="G145" i="13"/>
  <c r="A145" i="13" s="1"/>
  <c r="F145" i="13"/>
  <c r="E145" i="13"/>
  <c r="D145" i="13"/>
  <c r="C145" i="13"/>
  <c r="B145" i="13"/>
  <c r="P144" i="13"/>
  <c r="O144" i="13"/>
  <c r="N144" i="13"/>
  <c r="M144" i="13"/>
  <c r="J144" i="13"/>
  <c r="H144" i="13"/>
  <c r="G144" i="13"/>
  <c r="F144" i="13"/>
  <c r="E144" i="13"/>
  <c r="D144" i="13"/>
  <c r="A144" i="13" s="1"/>
  <c r="C144" i="13"/>
  <c r="B144" i="13"/>
  <c r="P143" i="13"/>
  <c r="O143" i="13"/>
  <c r="N143" i="13"/>
  <c r="M143" i="13"/>
  <c r="J143" i="13"/>
  <c r="FV143" i="13" s="1"/>
  <c r="H143" i="13"/>
  <c r="G143" i="13"/>
  <c r="F143" i="13"/>
  <c r="E143" i="13"/>
  <c r="D143" i="13"/>
  <c r="C143" i="13"/>
  <c r="B143" i="13"/>
  <c r="P142" i="13"/>
  <c r="O142" i="13"/>
  <c r="N142" i="13"/>
  <c r="M142" i="13"/>
  <c r="J142" i="13"/>
  <c r="H142" i="13"/>
  <c r="G142" i="13"/>
  <c r="F142" i="13"/>
  <c r="E142" i="13"/>
  <c r="D142" i="13"/>
  <c r="C142" i="13"/>
  <c r="B142" i="13"/>
  <c r="P141" i="13"/>
  <c r="O141" i="13"/>
  <c r="N141" i="13"/>
  <c r="M141" i="13"/>
  <c r="J141" i="13"/>
  <c r="H141" i="13"/>
  <c r="G141" i="13"/>
  <c r="F141" i="13"/>
  <c r="E141" i="13"/>
  <c r="D141" i="13"/>
  <c r="C141" i="13"/>
  <c r="B141" i="13"/>
  <c r="P140" i="13"/>
  <c r="O140" i="13"/>
  <c r="N140" i="13"/>
  <c r="M140" i="13"/>
  <c r="J140" i="13"/>
  <c r="H140" i="13"/>
  <c r="G140" i="13"/>
  <c r="F140" i="13"/>
  <c r="E140" i="13"/>
  <c r="D140" i="13"/>
  <c r="C140" i="13"/>
  <c r="B140" i="13"/>
  <c r="P139" i="13"/>
  <c r="O139" i="13"/>
  <c r="N139" i="13"/>
  <c r="M139" i="13"/>
  <c r="J139" i="13"/>
  <c r="H139" i="13"/>
  <c r="G139" i="13"/>
  <c r="F139" i="13"/>
  <c r="E139" i="13"/>
  <c r="D139" i="13"/>
  <c r="C139" i="13"/>
  <c r="B139" i="13"/>
  <c r="P138" i="13"/>
  <c r="O138" i="13"/>
  <c r="N138" i="13"/>
  <c r="M138" i="13"/>
  <c r="J138" i="13"/>
  <c r="H138" i="13"/>
  <c r="G138" i="13"/>
  <c r="F138" i="13"/>
  <c r="E138" i="13"/>
  <c r="D138" i="13"/>
  <c r="C138" i="13"/>
  <c r="B138" i="13"/>
  <c r="P137" i="13"/>
  <c r="O137" i="13"/>
  <c r="N137" i="13"/>
  <c r="M137" i="13"/>
  <c r="J137" i="13"/>
  <c r="H137" i="13"/>
  <c r="G137" i="13"/>
  <c r="A137" i="13" s="1"/>
  <c r="F137" i="13"/>
  <c r="E137" i="13"/>
  <c r="D137" i="13"/>
  <c r="C137" i="13"/>
  <c r="B137" i="13"/>
  <c r="P136" i="13"/>
  <c r="O136" i="13"/>
  <c r="N136" i="13"/>
  <c r="M136" i="13"/>
  <c r="J136" i="13"/>
  <c r="H136" i="13"/>
  <c r="G136" i="13"/>
  <c r="F136" i="13"/>
  <c r="E136" i="13"/>
  <c r="D136" i="13"/>
  <c r="A136" i="13" s="1"/>
  <c r="C136" i="13"/>
  <c r="B136" i="13"/>
  <c r="P135" i="13"/>
  <c r="O135" i="13"/>
  <c r="N135" i="13"/>
  <c r="M135" i="13"/>
  <c r="J135" i="13"/>
  <c r="H135" i="13"/>
  <c r="G135" i="13"/>
  <c r="F135" i="13"/>
  <c r="E135" i="13"/>
  <c r="D135" i="13"/>
  <c r="C135" i="13"/>
  <c r="B135" i="13"/>
  <c r="P134" i="13"/>
  <c r="O134" i="13"/>
  <c r="N134" i="13"/>
  <c r="M134" i="13"/>
  <c r="J134" i="13"/>
  <c r="H134" i="13"/>
  <c r="G134" i="13"/>
  <c r="F134" i="13"/>
  <c r="A134" i="13" s="1"/>
  <c r="E134" i="13"/>
  <c r="D134" i="13"/>
  <c r="C134" i="13"/>
  <c r="B134" i="13"/>
  <c r="P133" i="13"/>
  <c r="O133" i="13"/>
  <c r="N133" i="13"/>
  <c r="M133" i="13"/>
  <c r="J133" i="13"/>
  <c r="H133" i="13"/>
  <c r="G133" i="13"/>
  <c r="F133" i="13"/>
  <c r="E133" i="13"/>
  <c r="D133" i="13"/>
  <c r="C133" i="13"/>
  <c r="B133" i="13"/>
  <c r="P132" i="13"/>
  <c r="O132" i="13"/>
  <c r="N132" i="13"/>
  <c r="M132" i="13"/>
  <c r="J132" i="13"/>
  <c r="H132" i="13"/>
  <c r="G132" i="13"/>
  <c r="F132" i="13"/>
  <c r="E132" i="13"/>
  <c r="D132" i="13"/>
  <c r="C132" i="13"/>
  <c r="B132" i="13"/>
  <c r="P131" i="13"/>
  <c r="O131" i="13"/>
  <c r="N131" i="13"/>
  <c r="M131" i="13"/>
  <c r="J131" i="13"/>
  <c r="H131" i="13"/>
  <c r="G131" i="13"/>
  <c r="F131" i="13"/>
  <c r="E131" i="13"/>
  <c r="D131" i="13"/>
  <c r="C131" i="13"/>
  <c r="B131" i="13"/>
  <c r="P130" i="13"/>
  <c r="O130" i="13"/>
  <c r="N130" i="13"/>
  <c r="M130" i="13"/>
  <c r="J130" i="13"/>
  <c r="H130" i="13"/>
  <c r="G130" i="13"/>
  <c r="F130" i="13"/>
  <c r="E130" i="13"/>
  <c r="D130" i="13"/>
  <c r="C130" i="13"/>
  <c r="B130" i="13"/>
  <c r="P129" i="13"/>
  <c r="O129" i="13"/>
  <c r="N129" i="13"/>
  <c r="M129" i="13"/>
  <c r="J129" i="13"/>
  <c r="H129" i="13"/>
  <c r="G129" i="13"/>
  <c r="F129" i="13"/>
  <c r="E129" i="13"/>
  <c r="D129" i="13"/>
  <c r="C129" i="13"/>
  <c r="B129" i="13"/>
  <c r="P128" i="13"/>
  <c r="O128" i="13"/>
  <c r="N128" i="13"/>
  <c r="M128" i="13"/>
  <c r="J128" i="13"/>
  <c r="H128" i="13"/>
  <c r="G128" i="13"/>
  <c r="F128" i="13"/>
  <c r="E128" i="13"/>
  <c r="D128" i="13"/>
  <c r="A128" i="13" s="1"/>
  <c r="C128" i="13"/>
  <c r="B128" i="13"/>
  <c r="P127" i="13"/>
  <c r="O127" i="13"/>
  <c r="N127" i="13"/>
  <c r="M127" i="13"/>
  <c r="J127" i="13"/>
  <c r="H127" i="13"/>
  <c r="G127" i="13"/>
  <c r="F127" i="13"/>
  <c r="E127" i="13"/>
  <c r="D127" i="13"/>
  <c r="C127" i="13"/>
  <c r="B127" i="13"/>
  <c r="P126" i="13"/>
  <c r="KQ126" i="13" s="1"/>
  <c r="O126" i="13"/>
  <c r="N126" i="13"/>
  <c r="M126" i="13"/>
  <c r="J126" i="13"/>
  <c r="H126" i="13"/>
  <c r="G126" i="13"/>
  <c r="F126" i="13"/>
  <c r="A126" i="13" s="1"/>
  <c r="E126" i="13"/>
  <c r="D126" i="13"/>
  <c r="C126" i="13"/>
  <c r="B126" i="13"/>
  <c r="P125" i="13"/>
  <c r="O125" i="13"/>
  <c r="N125" i="13"/>
  <c r="M125" i="13"/>
  <c r="J125" i="13"/>
  <c r="H125" i="13"/>
  <c r="G125" i="13"/>
  <c r="F125" i="13"/>
  <c r="E125" i="13"/>
  <c r="D125" i="13"/>
  <c r="C125" i="13"/>
  <c r="B125" i="13"/>
  <c r="P124" i="13"/>
  <c r="O124" i="13"/>
  <c r="N124" i="13"/>
  <c r="M124" i="13"/>
  <c r="J124" i="13"/>
  <c r="H124" i="13"/>
  <c r="G124" i="13"/>
  <c r="F124" i="13"/>
  <c r="E124" i="13"/>
  <c r="D124" i="13"/>
  <c r="C124" i="13"/>
  <c r="B124" i="13"/>
  <c r="P123" i="13"/>
  <c r="O123" i="13"/>
  <c r="N123" i="13"/>
  <c r="M123" i="13"/>
  <c r="J123" i="13"/>
  <c r="H123" i="13"/>
  <c r="G123" i="13"/>
  <c r="F123" i="13"/>
  <c r="E123" i="13"/>
  <c r="MP123" i="13" s="1"/>
  <c r="D123" i="13"/>
  <c r="C123" i="13"/>
  <c r="B123" i="13"/>
  <c r="P122" i="13"/>
  <c r="O122" i="13"/>
  <c r="N122" i="13"/>
  <c r="M122" i="13"/>
  <c r="J122" i="13"/>
  <c r="BL122" i="13" s="1"/>
  <c r="H122" i="13"/>
  <c r="G122" i="13"/>
  <c r="F122" i="13"/>
  <c r="E122" i="13"/>
  <c r="D122" i="13"/>
  <c r="C122" i="13"/>
  <c r="B122" i="13"/>
  <c r="P121" i="13"/>
  <c r="O121" i="13"/>
  <c r="N121" i="13"/>
  <c r="M121" i="13"/>
  <c r="J121" i="13"/>
  <c r="H121" i="13"/>
  <c r="G121" i="13"/>
  <c r="F121" i="13"/>
  <c r="E121" i="13"/>
  <c r="D121" i="13"/>
  <c r="C121" i="13"/>
  <c r="B121" i="13"/>
  <c r="P120" i="13"/>
  <c r="O120" i="13"/>
  <c r="N120" i="13"/>
  <c r="MS120" i="13" s="1"/>
  <c r="M120" i="13"/>
  <c r="J120" i="13"/>
  <c r="H120" i="13"/>
  <c r="G120" i="13"/>
  <c r="F120" i="13"/>
  <c r="E120" i="13"/>
  <c r="D120" i="13"/>
  <c r="A120" i="13" s="1"/>
  <c r="C120" i="13"/>
  <c r="B120" i="13"/>
  <c r="P119" i="13"/>
  <c r="O119" i="13"/>
  <c r="N119" i="13"/>
  <c r="M119" i="13"/>
  <c r="J119" i="13"/>
  <c r="H119" i="13"/>
  <c r="G119" i="13"/>
  <c r="F119" i="13"/>
  <c r="E119" i="13"/>
  <c r="D119" i="13"/>
  <c r="C119" i="13"/>
  <c r="B119" i="13"/>
  <c r="P118" i="13"/>
  <c r="MH118" i="13" s="1"/>
  <c r="O118" i="13"/>
  <c r="N118" i="13"/>
  <c r="M118" i="13"/>
  <c r="J118" i="13"/>
  <c r="H118" i="13"/>
  <c r="G118" i="13"/>
  <c r="F118" i="13"/>
  <c r="E118" i="13"/>
  <c r="D118" i="13"/>
  <c r="C118" i="13"/>
  <c r="B118" i="13"/>
  <c r="P117" i="13"/>
  <c r="O117" i="13"/>
  <c r="N117" i="13"/>
  <c r="M117" i="13"/>
  <c r="J117" i="13"/>
  <c r="H117" i="13"/>
  <c r="G117" i="13"/>
  <c r="F117" i="13"/>
  <c r="E117" i="13"/>
  <c r="D117" i="13"/>
  <c r="C117" i="13"/>
  <c r="MM117" i="13" s="1"/>
  <c r="B117" i="13"/>
  <c r="P116" i="13"/>
  <c r="O116" i="13"/>
  <c r="N116" i="13"/>
  <c r="M116" i="13"/>
  <c r="J116" i="13"/>
  <c r="H116" i="13"/>
  <c r="G116" i="13"/>
  <c r="F116" i="13"/>
  <c r="E116" i="13"/>
  <c r="D116" i="13"/>
  <c r="C116" i="13"/>
  <c r="B116" i="13"/>
  <c r="P115" i="13"/>
  <c r="O115" i="13"/>
  <c r="MD115" i="13" s="1"/>
  <c r="N115" i="13"/>
  <c r="M115" i="13"/>
  <c r="J115" i="13"/>
  <c r="H115" i="13"/>
  <c r="G115" i="13"/>
  <c r="F115" i="13"/>
  <c r="E115" i="13"/>
  <c r="ML115" i="13" s="1"/>
  <c r="D115" i="13"/>
  <c r="C115" i="13"/>
  <c r="B115" i="13"/>
  <c r="O111" i="13"/>
  <c r="M111" i="13"/>
  <c r="F111" i="13"/>
  <c r="H110" i="13"/>
  <c r="N262" i="13"/>
  <c r="M262" i="13"/>
  <c r="L262" i="13"/>
  <c r="K262" i="13"/>
  <c r="J262" i="13"/>
  <c r="R248" i="13"/>
  <c r="R246" i="13"/>
  <c r="K246" i="13"/>
  <c r="R236" i="13"/>
  <c r="R218" i="13"/>
  <c r="R203" i="13"/>
  <c r="K203" i="13"/>
  <c r="R193" i="13"/>
  <c r="R184" i="13"/>
  <c r="R158" i="13"/>
  <c r="K158" i="13"/>
  <c r="MT153" i="13"/>
  <c r="MQ151" i="13"/>
  <c r="MB151" i="13"/>
  <c r="LZ151" i="13"/>
  <c r="LU151" i="13"/>
  <c r="LL151" i="13"/>
  <c r="LJ151" i="13"/>
  <c r="LD151" i="13"/>
  <c r="JW151" i="13"/>
  <c r="JO151" i="13"/>
  <c r="IR151" i="13"/>
  <c r="HX151" i="13"/>
  <c r="HV151" i="13"/>
  <c r="HQ151" i="13"/>
  <c r="HH151" i="13"/>
  <c r="HF151" i="13"/>
  <c r="HA151" i="13"/>
  <c r="GR151" i="13"/>
  <c r="GP151" i="13"/>
  <c r="GK151" i="13"/>
  <c r="GB151" i="13"/>
  <c r="FZ151" i="13"/>
  <c r="FY151" i="13"/>
  <c r="FQ151" i="13"/>
  <c r="FL151" i="13"/>
  <c r="FK151" i="13"/>
  <c r="FC151" i="13"/>
  <c r="FA151" i="13"/>
  <c r="EW151" i="13"/>
  <c r="EO151" i="13"/>
  <c r="EM151" i="13"/>
  <c r="EL151" i="13"/>
  <c r="ED151" i="13"/>
  <c r="DY151" i="13"/>
  <c r="DX151" i="13"/>
  <c r="DP151" i="13"/>
  <c r="DN151" i="13"/>
  <c r="DM151" i="13"/>
  <c r="DE151" i="13"/>
  <c r="CZ151" i="13"/>
  <c r="CY151" i="13"/>
  <c r="CQ151" i="13"/>
  <c r="CO151" i="13"/>
  <c r="CK151" i="13"/>
  <c r="CC151" i="13"/>
  <c r="CA151" i="13"/>
  <c r="BZ151" i="13"/>
  <c r="BR151" i="13"/>
  <c r="BM151" i="13"/>
  <c r="BL151" i="13"/>
  <c r="BD151" i="13"/>
  <c r="BB151" i="13"/>
  <c r="BA151" i="13"/>
  <c r="AS151" i="13"/>
  <c r="AN151" i="13"/>
  <c r="AM151" i="13"/>
  <c r="AE151" i="13"/>
  <c r="AC151" i="13"/>
  <c r="Y151" i="13"/>
  <c r="LO150" i="13"/>
  <c r="LN150" i="13"/>
  <c r="LM150" i="13"/>
  <c r="LL150" i="13"/>
  <c r="LH150" i="13"/>
  <c r="LG150" i="13"/>
  <c r="LF150" i="13"/>
  <c r="IR150" i="13"/>
  <c r="IC150" i="13"/>
  <c r="IB150" i="13"/>
  <c r="IA150" i="13"/>
  <c r="HZ150" i="13"/>
  <c r="HY150" i="13"/>
  <c r="GE150" i="13"/>
  <c r="GD150" i="13"/>
  <c r="GC150" i="13"/>
  <c r="GB150" i="13"/>
  <c r="GA150" i="13"/>
  <c r="FZ150" i="13"/>
  <c r="FY150" i="13"/>
  <c r="FU150" i="13"/>
  <c r="FT150" i="13"/>
  <c r="FS150" i="13"/>
  <c r="FR150" i="13"/>
  <c r="FQ150" i="13"/>
  <c r="FM150" i="13"/>
  <c r="FL150" i="13"/>
  <c r="FK150" i="13"/>
  <c r="FJ150" i="13"/>
  <c r="FI150" i="13"/>
  <c r="FE150" i="13"/>
  <c r="FD150" i="13"/>
  <c r="FC150" i="13"/>
  <c r="FB150" i="13"/>
  <c r="FA150" i="13"/>
  <c r="EW150" i="13"/>
  <c r="EV150" i="13"/>
  <c r="EU150" i="13"/>
  <c r="ET150" i="13"/>
  <c r="ES150" i="13"/>
  <c r="EO150" i="13"/>
  <c r="EN150" i="13"/>
  <c r="EM150" i="13"/>
  <c r="EL150" i="13"/>
  <c r="EK150" i="13"/>
  <c r="EG150" i="13"/>
  <c r="EF150" i="13"/>
  <c r="EE150" i="13"/>
  <c r="ED150" i="13"/>
  <c r="EC150" i="13"/>
  <c r="DY150" i="13"/>
  <c r="DX150" i="13"/>
  <c r="DW150" i="13"/>
  <c r="DV150" i="13"/>
  <c r="DU150" i="13"/>
  <c r="DQ150" i="13"/>
  <c r="DP150" i="13"/>
  <c r="DO150" i="13"/>
  <c r="DN150" i="13"/>
  <c r="DM150" i="13"/>
  <c r="DI150" i="13"/>
  <c r="DH150" i="13"/>
  <c r="DG150" i="13"/>
  <c r="DF150" i="13"/>
  <c r="DE150" i="13"/>
  <c r="DA150" i="13"/>
  <c r="CZ150" i="13"/>
  <c r="CY150" i="13"/>
  <c r="CX150" i="13"/>
  <c r="CW150" i="13"/>
  <c r="CS150" i="13"/>
  <c r="CR150" i="13"/>
  <c r="CQ150" i="13"/>
  <c r="CP150" i="13"/>
  <c r="CO150" i="13"/>
  <c r="CK150" i="13"/>
  <c r="CJ150" i="13"/>
  <c r="CI150" i="13"/>
  <c r="CH150" i="13"/>
  <c r="CG150" i="13"/>
  <c r="CC150" i="13"/>
  <c r="CB150" i="13"/>
  <c r="CA150" i="13"/>
  <c r="BZ150" i="13"/>
  <c r="BY150" i="13"/>
  <c r="BU150" i="13"/>
  <c r="BT150" i="13"/>
  <c r="BS150" i="13"/>
  <c r="BR150" i="13"/>
  <c r="BQ150" i="13"/>
  <c r="BM150" i="13"/>
  <c r="BL150" i="13"/>
  <c r="BK150" i="13"/>
  <c r="BJ150" i="13"/>
  <c r="BI150" i="13"/>
  <c r="BE150" i="13"/>
  <c r="BD150" i="13"/>
  <c r="BC150" i="13"/>
  <c r="BB150" i="13"/>
  <c r="BA150" i="13"/>
  <c r="AW150" i="13"/>
  <c r="AV150" i="13"/>
  <c r="AU150" i="13"/>
  <c r="AT150" i="13"/>
  <c r="AS150" i="13"/>
  <c r="AO150" i="13"/>
  <c r="AN150" i="13"/>
  <c r="AM150" i="13"/>
  <c r="AL150" i="13"/>
  <c r="AK150" i="13"/>
  <c r="AG150" i="13"/>
  <c r="AF150" i="13"/>
  <c r="AE150" i="13"/>
  <c r="AD150" i="13"/>
  <c r="AC150" i="13"/>
  <c r="Y150" i="13"/>
  <c r="X150" i="13"/>
  <c r="W150" i="13"/>
  <c r="MS149" i="13"/>
  <c r="JT149" i="13"/>
  <c r="JI149" i="13"/>
  <c r="GD149" i="13"/>
  <c r="Q149" i="13"/>
  <c r="MO148" i="13"/>
  <c r="MN148" i="13"/>
  <c r="MG148" i="13"/>
  <c r="MF148" i="13"/>
  <c r="LX148" i="13"/>
  <c r="LP148" i="13"/>
  <c r="LH148" i="13"/>
  <c r="LA148" i="13"/>
  <c r="KZ148" i="13"/>
  <c r="KS148" i="13"/>
  <c r="KR148" i="13"/>
  <c r="KK148" i="13"/>
  <c r="KJ148" i="13"/>
  <c r="KC148" i="13"/>
  <c r="KB148" i="13"/>
  <c r="JU148" i="13"/>
  <c r="JT148" i="13"/>
  <c r="JM148" i="13"/>
  <c r="JL148" i="13"/>
  <c r="JE148" i="13"/>
  <c r="JD148" i="13"/>
  <c r="IW148" i="13"/>
  <c r="IV148" i="13"/>
  <c r="IO148" i="13"/>
  <c r="IN148" i="13"/>
  <c r="IG148" i="13"/>
  <c r="IF148" i="13"/>
  <c r="HY148" i="13"/>
  <c r="HX148" i="13"/>
  <c r="HP148" i="13"/>
  <c r="HH148" i="13"/>
  <c r="GZ148" i="13"/>
  <c r="GR148" i="13"/>
  <c r="GJ148" i="13"/>
  <c r="GB148" i="13"/>
  <c r="FT148" i="13"/>
  <c r="FL148" i="13"/>
  <c r="FD148" i="13"/>
  <c r="EV148" i="13"/>
  <c r="EN148" i="13"/>
  <c r="EF148" i="13"/>
  <c r="DX148" i="13"/>
  <c r="DP148" i="13"/>
  <c r="DH148" i="13"/>
  <c r="CZ148" i="13"/>
  <c r="CR148" i="13"/>
  <c r="CJ148" i="13"/>
  <c r="CB148" i="13"/>
  <c r="BT148" i="13"/>
  <c r="BL148" i="13"/>
  <c r="BD148" i="13"/>
  <c r="AV148" i="13"/>
  <c r="AN148" i="13"/>
  <c r="AF148" i="13"/>
  <c r="X148" i="13"/>
  <c r="LW147" i="13"/>
  <c r="LU147" i="13"/>
  <c r="LO147" i="13"/>
  <c r="LN147" i="13"/>
  <c r="LM147" i="13"/>
  <c r="LL147" i="13"/>
  <c r="LK147" i="13"/>
  <c r="LJ147" i="13"/>
  <c r="LI147" i="13"/>
  <c r="LH147" i="13"/>
  <c r="LG147" i="13"/>
  <c r="LF147" i="13"/>
  <c r="HQ147" i="13"/>
  <c r="HO147" i="13"/>
  <c r="HH147" i="13"/>
  <c r="HG147" i="13"/>
  <c r="GZ147" i="13"/>
  <c r="GR147" i="13"/>
  <c r="GQ147" i="13"/>
  <c r="GJ147" i="13"/>
  <c r="GI147" i="13"/>
  <c r="GE147" i="13"/>
  <c r="GD147" i="13"/>
  <c r="GC147" i="13"/>
  <c r="GB147" i="13"/>
  <c r="GA147" i="13"/>
  <c r="FZ147" i="13"/>
  <c r="FY147" i="13"/>
  <c r="FX147" i="13"/>
  <c r="FW147" i="13"/>
  <c r="FV147" i="13"/>
  <c r="FU147" i="13"/>
  <c r="FT147" i="13"/>
  <c r="FS147" i="13"/>
  <c r="FR147" i="13"/>
  <c r="FQ147" i="13"/>
  <c r="FP147" i="13"/>
  <c r="FO147" i="13"/>
  <c r="FN147" i="13"/>
  <c r="FM147" i="13"/>
  <c r="FL147" i="13"/>
  <c r="FK147" i="13"/>
  <c r="FJ147" i="13"/>
  <c r="FI147" i="13"/>
  <c r="FH147" i="13"/>
  <c r="FG147" i="13"/>
  <c r="FF147" i="13"/>
  <c r="FE147" i="13"/>
  <c r="FD147" i="13"/>
  <c r="FC147" i="13"/>
  <c r="FB147" i="13"/>
  <c r="FA147" i="13"/>
  <c r="EZ147" i="13"/>
  <c r="EY147" i="13"/>
  <c r="EX147" i="13"/>
  <c r="EW147" i="13"/>
  <c r="EV147" i="13"/>
  <c r="EU147" i="13"/>
  <c r="ET147" i="13"/>
  <c r="ES147" i="13"/>
  <c r="ER147" i="13"/>
  <c r="EQ147" i="13"/>
  <c r="EP147" i="13"/>
  <c r="EO147" i="13"/>
  <c r="EN147" i="13"/>
  <c r="EM147" i="13"/>
  <c r="EL147" i="13"/>
  <c r="EK147" i="13"/>
  <c r="EJ147" i="13"/>
  <c r="EI147" i="13"/>
  <c r="EH147" i="13"/>
  <c r="EG147" i="13"/>
  <c r="EF147" i="13"/>
  <c r="EE147" i="13"/>
  <c r="ED147" i="13"/>
  <c r="EC147" i="13"/>
  <c r="EB147" i="13"/>
  <c r="EA147" i="13"/>
  <c r="DZ147" i="13"/>
  <c r="DY147" i="13"/>
  <c r="DX147" i="13"/>
  <c r="DW147" i="13"/>
  <c r="DV147" i="13"/>
  <c r="DU147" i="13"/>
  <c r="DT147" i="13"/>
  <c r="DS147" i="13"/>
  <c r="DR147" i="13"/>
  <c r="DQ147" i="13"/>
  <c r="DP147" i="13"/>
  <c r="DO147" i="13"/>
  <c r="DN147" i="13"/>
  <c r="DM147" i="13"/>
  <c r="DL147" i="13"/>
  <c r="DK147" i="13"/>
  <c r="DJ147" i="13"/>
  <c r="DI147" i="13"/>
  <c r="DH147" i="13"/>
  <c r="DG147" i="13"/>
  <c r="DF147" i="13"/>
  <c r="DE147" i="13"/>
  <c r="DD147" i="13"/>
  <c r="DC147" i="13"/>
  <c r="DB147" i="13"/>
  <c r="DA147" i="13"/>
  <c r="CZ147" i="13"/>
  <c r="CY147" i="13"/>
  <c r="CX147" i="13"/>
  <c r="CW147" i="13"/>
  <c r="CV147" i="13"/>
  <c r="CU147" i="13"/>
  <c r="CT147" i="13"/>
  <c r="CS147" i="13"/>
  <c r="CR147" i="13"/>
  <c r="CQ147" i="13"/>
  <c r="CP147" i="13"/>
  <c r="CO147" i="13"/>
  <c r="CN147" i="13"/>
  <c r="CM147" i="13"/>
  <c r="CL147" i="13"/>
  <c r="CK147" i="13"/>
  <c r="CJ147" i="13"/>
  <c r="CI147" i="13"/>
  <c r="CH147" i="13"/>
  <c r="CG147" i="13"/>
  <c r="CF147" i="13"/>
  <c r="CE147" i="13"/>
  <c r="CD147" i="13"/>
  <c r="CC147" i="13"/>
  <c r="CB147" i="13"/>
  <c r="CA147" i="13"/>
  <c r="BZ147" i="13"/>
  <c r="BY147" i="13"/>
  <c r="BX147" i="13"/>
  <c r="BW147" i="13"/>
  <c r="BV147" i="13"/>
  <c r="BU147" i="13"/>
  <c r="BT147" i="13"/>
  <c r="BS147" i="13"/>
  <c r="BR147" i="13"/>
  <c r="BQ147" i="13"/>
  <c r="BP147" i="13"/>
  <c r="BO147" i="13"/>
  <c r="BN147" i="13"/>
  <c r="BM147" i="13"/>
  <c r="BL147" i="13"/>
  <c r="BK147" i="13"/>
  <c r="BJ147" i="13"/>
  <c r="BI147" i="13"/>
  <c r="BH147" i="13"/>
  <c r="BG147" i="13"/>
  <c r="BF147" i="13"/>
  <c r="BE147" i="13"/>
  <c r="BD147" i="13"/>
  <c r="BC147" i="13"/>
  <c r="BB147" i="13"/>
  <c r="BA147" i="13"/>
  <c r="AZ147" i="13"/>
  <c r="AY147" i="13"/>
  <c r="AX147" i="13"/>
  <c r="AW147" i="13"/>
  <c r="AV147" i="13"/>
  <c r="AU147" i="13"/>
  <c r="AT147" i="13"/>
  <c r="AS147" i="13"/>
  <c r="AR147" i="13"/>
  <c r="AQ147" i="13"/>
  <c r="AP147" i="13"/>
  <c r="AO147" i="13"/>
  <c r="AN147" i="13"/>
  <c r="AM147" i="13"/>
  <c r="AL147" i="13"/>
  <c r="AK147" i="13"/>
  <c r="AJ147" i="13"/>
  <c r="AI147" i="13"/>
  <c r="AH147" i="13"/>
  <c r="AG147" i="13"/>
  <c r="AF147" i="13"/>
  <c r="AE147" i="13"/>
  <c r="AD147" i="13"/>
  <c r="AC147" i="13"/>
  <c r="AB147" i="13"/>
  <c r="AA147" i="13"/>
  <c r="Z147" i="13"/>
  <c r="Y147" i="13"/>
  <c r="X147" i="13"/>
  <c r="W147" i="13"/>
  <c r="Q147" i="13"/>
  <c r="MF146" i="13"/>
  <c r="KP146" i="13"/>
  <c r="KN146" i="13"/>
  <c r="JT146" i="13"/>
  <c r="JR146" i="13"/>
  <c r="IZ146" i="13"/>
  <c r="IV146" i="13"/>
  <c r="ID146" i="13"/>
  <c r="IB146" i="13"/>
  <c r="Q146" i="13"/>
  <c r="MS145" i="13"/>
  <c r="MR145" i="13"/>
  <c r="MQ145" i="13"/>
  <c r="MP145" i="13"/>
  <c r="MO145" i="13"/>
  <c r="MN145" i="13"/>
  <c r="MM145" i="13"/>
  <c r="ML145" i="13"/>
  <c r="MK145" i="13"/>
  <c r="MJ145" i="13"/>
  <c r="MI145" i="13"/>
  <c r="MH145" i="13"/>
  <c r="MG145" i="13"/>
  <c r="MF145" i="13"/>
  <c r="ME145" i="13"/>
  <c r="MD145" i="13"/>
  <c r="MC145" i="13"/>
  <c r="MB145" i="13"/>
  <c r="MA145" i="13"/>
  <c r="LZ145" i="13"/>
  <c r="LY145" i="13"/>
  <c r="LX145" i="13"/>
  <c r="LW145" i="13"/>
  <c r="LV145" i="13"/>
  <c r="LU145" i="13"/>
  <c r="LT145" i="13"/>
  <c r="LS145" i="13"/>
  <c r="LR145" i="13"/>
  <c r="LQ145" i="13"/>
  <c r="LP145" i="13"/>
  <c r="LO145" i="13"/>
  <c r="LN145" i="13"/>
  <c r="LM145" i="13"/>
  <c r="LL145" i="13"/>
  <c r="LK145" i="13"/>
  <c r="LJ145" i="13"/>
  <c r="LI145" i="13"/>
  <c r="LH145" i="13"/>
  <c r="LG145" i="13"/>
  <c r="LF145" i="13"/>
  <c r="LE145" i="13"/>
  <c r="LD145" i="13"/>
  <c r="LC145" i="13"/>
  <c r="LB145" i="13"/>
  <c r="LA145" i="13"/>
  <c r="KZ145" i="13"/>
  <c r="KY145" i="13"/>
  <c r="KX145" i="13"/>
  <c r="KW145" i="13"/>
  <c r="KV145" i="13"/>
  <c r="KU145" i="13"/>
  <c r="KT145" i="13"/>
  <c r="KS145" i="13"/>
  <c r="KR145" i="13"/>
  <c r="KQ145" i="13"/>
  <c r="KP145" i="13"/>
  <c r="KO145" i="13"/>
  <c r="KN145" i="13"/>
  <c r="KM145" i="13"/>
  <c r="KL145" i="13"/>
  <c r="KK145" i="13"/>
  <c r="KJ145" i="13"/>
  <c r="KI145" i="13"/>
  <c r="KH145" i="13"/>
  <c r="KG145" i="13"/>
  <c r="KF145" i="13"/>
  <c r="KE145" i="13"/>
  <c r="KD145" i="13"/>
  <c r="KC145" i="13"/>
  <c r="KB145" i="13"/>
  <c r="KA145" i="13"/>
  <c r="JZ145" i="13"/>
  <c r="JY145" i="13"/>
  <c r="JX145" i="13"/>
  <c r="JW145" i="13"/>
  <c r="JV145" i="13"/>
  <c r="JU145" i="13"/>
  <c r="JT145" i="13"/>
  <c r="JS145" i="13"/>
  <c r="JR145" i="13"/>
  <c r="JQ145" i="13"/>
  <c r="JP145" i="13"/>
  <c r="JO145" i="13"/>
  <c r="JN145" i="13"/>
  <c r="JM145" i="13"/>
  <c r="JL145" i="13"/>
  <c r="JK145" i="13"/>
  <c r="JJ145" i="13"/>
  <c r="JI145" i="13"/>
  <c r="JH145" i="13"/>
  <c r="JG145" i="13"/>
  <c r="JF145" i="13"/>
  <c r="JE145" i="13"/>
  <c r="JD145" i="13"/>
  <c r="JC145" i="13"/>
  <c r="JB145" i="13"/>
  <c r="JA145" i="13"/>
  <c r="IZ145" i="13"/>
  <c r="IY145" i="13"/>
  <c r="IX145" i="13"/>
  <c r="IW145" i="13"/>
  <c r="IV145" i="13"/>
  <c r="IU145" i="13"/>
  <c r="IT145" i="13"/>
  <c r="IS145" i="13"/>
  <c r="IR145" i="13"/>
  <c r="IQ145" i="13"/>
  <c r="IP145" i="13"/>
  <c r="IO145" i="13"/>
  <c r="IN145" i="13"/>
  <c r="IM145" i="13"/>
  <c r="IL145" i="13"/>
  <c r="IK145" i="13"/>
  <c r="IJ145" i="13"/>
  <c r="II145" i="13"/>
  <c r="IH145" i="13"/>
  <c r="IG145" i="13"/>
  <c r="IF145" i="13"/>
  <c r="IE145" i="13"/>
  <c r="ID145" i="13"/>
  <c r="IC145" i="13"/>
  <c r="IB145" i="13"/>
  <c r="IA145" i="13"/>
  <c r="HZ145" i="13"/>
  <c r="HY145" i="13"/>
  <c r="HX145" i="13"/>
  <c r="HW145" i="13"/>
  <c r="HV145" i="13"/>
  <c r="HU145" i="13"/>
  <c r="HT145" i="13"/>
  <c r="HS145" i="13"/>
  <c r="HR145" i="13"/>
  <c r="HQ145" i="13"/>
  <c r="HP145" i="13"/>
  <c r="HO145" i="13"/>
  <c r="HN145" i="13"/>
  <c r="HM145" i="13"/>
  <c r="HL145" i="13"/>
  <c r="HK145" i="13"/>
  <c r="HJ145" i="13"/>
  <c r="HI145" i="13"/>
  <c r="HH145" i="13"/>
  <c r="HG145" i="13"/>
  <c r="HF145" i="13"/>
  <c r="HE145" i="13"/>
  <c r="HD145" i="13"/>
  <c r="HC145" i="13"/>
  <c r="HB145" i="13"/>
  <c r="HA145" i="13"/>
  <c r="GZ145" i="13"/>
  <c r="GY145" i="13"/>
  <c r="GX145" i="13"/>
  <c r="GW145" i="13"/>
  <c r="GV145" i="13"/>
  <c r="GU145" i="13"/>
  <c r="GT145" i="13"/>
  <c r="GS145" i="13"/>
  <c r="GR145" i="13"/>
  <c r="GQ145" i="13"/>
  <c r="GP145" i="13"/>
  <c r="GO145" i="13"/>
  <c r="GN145" i="13"/>
  <c r="GM145" i="13"/>
  <c r="GL145" i="13"/>
  <c r="GK145" i="13"/>
  <c r="GJ145" i="13"/>
  <c r="GI145" i="13"/>
  <c r="GH145" i="13"/>
  <c r="GG145" i="13"/>
  <c r="GF145" i="13"/>
  <c r="GE145" i="13"/>
  <c r="GD145" i="13"/>
  <c r="GC145" i="13"/>
  <c r="GB145" i="13"/>
  <c r="GA145" i="13"/>
  <c r="FZ145" i="13"/>
  <c r="FY145" i="13"/>
  <c r="FX145" i="13"/>
  <c r="FW145" i="13"/>
  <c r="FV145" i="13"/>
  <c r="FU145" i="13"/>
  <c r="FT145" i="13"/>
  <c r="FS145" i="13"/>
  <c r="FR145" i="13"/>
  <c r="FQ145" i="13"/>
  <c r="FP145" i="13"/>
  <c r="FO145" i="13"/>
  <c r="FN145" i="13"/>
  <c r="FM145" i="13"/>
  <c r="FL145" i="13"/>
  <c r="FK145" i="13"/>
  <c r="FJ145" i="13"/>
  <c r="FI145" i="13"/>
  <c r="FH145" i="13"/>
  <c r="FG145" i="13"/>
  <c r="FF145" i="13"/>
  <c r="FE145" i="13"/>
  <c r="FD145" i="13"/>
  <c r="FC145" i="13"/>
  <c r="FB145" i="13"/>
  <c r="FA145" i="13"/>
  <c r="EZ145" i="13"/>
  <c r="EY145" i="13"/>
  <c r="EX145" i="13"/>
  <c r="EW145" i="13"/>
  <c r="EV145" i="13"/>
  <c r="EU145" i="13"/>
  <c r="ET145" i="13"/>
  <c r="ES145" i="13"/>
  <c r="ER145" i="13"/>
  <c r="EQ145" i="13"/>
  <c r="EP145" i="13"/>
  <c r="EO145" i="13"/>
  <c r="EN145" i="13"/>
  <c r="EM145" i="13"/>
  <c r="EL145" i="13"/>
  <c r="EK145" i="13"/>
  <c r="EJ145" i="13"/>
  <c r="EI145" i="13"/>
  <c r="EH145" i="13"/>
  <c r="EG145" i="13"/>
  <c r="EF145" i="13"/>
  <c r="EE145" i="13"/>
  <c r="ED145" i="13"/>
  <c r="EC145" i="13"/>
  <c r="EB145" i="13"/>
  <c r="EA145" i="13"/>
  <c r="DZ145" i="13"/>
  <c r="DY145" i="13"/>
  <c r="DX145" i="13"/>
  <c r="DW145" i="13"/>
  <c r="DV145" i="13"/>
  <c r="DU145" i="13"/>
  <c r="DT145" i="13"/>
  <c r="DS145" i="13"/>
  <c r="DR145" i="13"/>
  <c r="DQ145" i="13"/>
  <c r="DP145" i="13"/>
  <c r="DO145" i="13"/>
  <c r="DN145" i="13"/>
  <c r="DM145" i="13"/>
  <c r="DL145" i="13"/>
  <c r="DK145" i="13"/>
  <c r="DJ145" i="13"/>
  <c r="DI145" i="13"/>
  <c r="DH145" i="13"/>
  <c r="DG145" i="13"/>
  <c r="DF145" i="13"/>
  <c r="DE145" i="13"/>
  <c r="DD145" i="13"/>
  <c r="DC145" i="13"/>
  <c r="DB145" i="13"/>
  <c r="DA145" i="13"/>
  <c r="CZ145" i="13"/>
  <c r="CY145" i="13"/>
  <c r="CX145" i="13"/>
  <c r="CW145" i="13"/>
  <c r="CV145" i="13"/>
  <c r="CU145" i="13"/>
  <c r="CT145" i="13"/>
  <c r="CS145" i="13"/>
  <c r="CR145" i="13"/>
  <c r="CQ145" i="13"/>
  <c r="CP145" i="13"/>
  <c r="CO145" i="13"/>
  <c r="CN145" i="13"/>
  <c r="CM145" i="13"/>
  <c r="CL145" i="13"/>
  <c r="CK145" i="13"/>
  <c r="CJ145" i="13"/>
  <c r="CI145" i="13"/>
  <c r="CH145" i="13"/>
  <c r="CG145" i="13"/>
  <c r="CF145" i="13"/>
  <c r="CE145" i="13"/>
  <c r="CD145" i="13"/>
  <c r="CC145" i="13"/>
  <c r="CB145" i="13"/>
  <c r="CA145" i="13"/>
  <c r="BZ145" i="13"/>
  <c r="BY145" i="13"/>
  <c r="BX145" i="13"/>
  <c r="BW145" i="13"/>
  <c r="BV145" i="13"/>
  <c r="BU145" i="13"/>
  <c r="BT145" i="13"/>
  <c r="BS145" i="13"/>
  <c r="BR145" i="13"/>
  <c r="BQ145" i="13"/>
  <c r="BP145" i="13"/>
  <c r="BO145" i="13"/>
  <c r="BN145" i="13"/>
  <c r="BM145" i="13"/>
  <c r="BL145" i="13"/>
  <c r="BK145" i="13"/>
  <c r="BJ145" i="13"/>
  <c r="BI145" i="13"/>
  <c r="BH145" i="13"/>
  <c r="BG145" i="13"/>
  <c r="BF145" i="13"/>
  <c r="BE145" i="13"/>
  <c r="BD145" i="13"/>
  <c r="BC145" i="13"/>
  <c r="BB145" i="13"/>
  <c r="BA145" i="13"/>
  <c r="AZ145" i="13"/>
  <c r="AY145" i="13"/>
  <c r="AX145" i="13"/>
  <c r="AW145" i="13"/>
  <c r="AV145" i="13"/>
  <c r="AU145" i="13"/>
  <c r="AT145" i="13"/>
  <c r="AS145" i="13"/>
  <c r="AR145" i="13"/>
  <c r="AQ145" i="13"/>
  <c r="AP145" i="13"/>
  <c r="AO145" i="13"/>
  <c r="AN145" i="13"/>
  <c r="AM145" i="13"/>
  <c r="AL145" i="13"/>
  <c r="AK145" i="13"/>
  <c r="AJ145" i="13"/>
  <c r="AI145" i="13"/>
  <c r="AH145" i="13"/>
  <c r="AG145" i="13"/>
  <c r="AF145" i="13"/>
  <c r="AE145" i="13"/>
  <c r="AD145" i="13"/>
  <c r="AC145" i="13"/>
  <c r="AB145" i="13"/>
  <c r="AA145" i="13"/>
  <c r="Z145" i="13"/>
  <c r="Y145" i="13"/>
  <c r="X145" i="13"/>
  <c r="W145" i="13"/>
  <c r="MC144" i="13"/>
  <c r="MB144" i="13"/>
  <c r="LU144" i="13"/>
  <c r="LT144" i="13"/>
  <c r="LO144" i="13"/>
  <c r="LN144" i="13"/>
  <c r="LM144" i="13"/>
  <c r="LL144" i="13"/>
  <c r="LK144" i="13"/>
  <c r="LJ144" i="13"/>
  <c r="LI144" i="13"/>
  <c r="LH144" i="13"/>
  <c r="LG144" i="13"/>
  <c r="LF144" i="13"/>
  <c r="HU144" i="13"/>
  <c r="HT144" i="13"/>
  <c r="HM144" i="13"/>
  <c r="HL144" i="13"/>
  <c r="HE144" i="13"/>
  <c r="HD144" i="13"/>
  <c r="GW144" i="13"/>
  <c r="GV144" i="13"/>
  <c r="GO144" i="13"/>
  <c r="GN144" i="13"/>
  <c r="GG144" i="13"/>
  <c r="GF144" i="13"/>
  <c r="GE144" i="13"/>
  <c r="GD144" i="13"/>
  <c r="GC144" i="13"/>
  <c r="GB144" i="13"/>
  <c r="GA144" i="13"/>
  <c r="FZ144" i="13"/>
  <c r="FY144" i="13"/>
  <c r="FX144" i="13"/>
  <c r="FW144" i="13"/>
  <c r="FV144" i="13"/>
  <c r="FU144" i="13"/>
  <c r="FT144" i="13"/>
  <c r="FS144" i="13"/>
  <c r="FR144" i="13"/>
  <c r="FQ144" i="13"/>
  <c r="FP144" i="13"/>
  <c r="FO144" i="13"/>
  <c r="FN144" i="13"/>
  <c r="FM144" i="13"/>
  <c r="FL144" i="13"/>
  <c r="FK144" i="13"/>
  <c r="FJ144" i="13"/>
  <c r="FI144" i="13"/>
  <c r="FH144" i="13"/>
  <c r="FG144" i="13"/>
  <c r="FF144" i="13"/>
  <c r="FE144" i="13"/>
  <c r="FD144" i="13"/>
  <c r="FC144" i="13"/>
  <c r="FB144" i="13"/>
  <c r="FA144" i="13"/>
  <c r="EZ144" i="13"/>
  <c r="EY144" i="13"/>
  <c r="EX144" i="13"/>
  <c r="EW144" i="13"/>
  <c r="EV144" i="13"/>
  <c r="EU144" i="13"/>
  <c r="ET144" i="13"/>
  <c r="ES144" i="13"/>
  <c r="ER144" i="13"/>
  <c r="EQ144" i="13"/>
  <c r="EP144" i="13"/>
  <c r="EO144" i="13"/>
  <c r="EN144" i="13"/>
  <c r="EM144" i="13"/>
  <c r="EL144" i="13"/>
  <c r="EK144" i="13"/>
  <c r="EJ144" i="13"/>
  <c r="EI144" i="13"/>
  <c r="EH144" i="13"/>
  <c r="EG144" i="13"/>
  <c r="EF144" i="13"/>
  <c r="EE144" i="13"/>
  <c r="ED144" i="13"/>
  <c r="EC144" i="13"/>
  <c r="EB144" i="13"/>
  <c r="EA144" i="13"/>
  <c r="DZ144" i="13"/>
  <c r="DY144" i="13"/>
  <c r="DX144" i="13"/>
  <c r="DW144" i="13"/>
  <c r="DV144" i="13"/>
  <c r="DU144" i="13"/>
  <c r="DT144" i="13"/>
  <c r="DS144" i="13"/>
  <c r="DR144" i="13"/>
  <c r="DQ144" i="13"/>
  <c r="DP144" i="13"/>
  <c r="DO144" i="13"/>
  <c r="DN144" i="13"/>
  <c r="DM144" i="13"/>
  <c r="DL144" i="13"/>
  <c r="DK144" i="13"/>
  <c r="DJ144" i="13"/>
  <c r="DI144" i="13"/>
  <c r="DH144" i="13"/>
  <c r="DG144" i="13"/>
  <c r="DF144" i="13"/>
  <c r="DE144" i="13"/>
  <c r="DD144" i="13"/>
  <c r="DC144" i="13"/>
  <c r="DB144" i="13"/>
  <c r="DA144" i="13"/>
  <c r="CZ144" i="13"/>
  <c r="CY144" i="13"/>
  <c r="CX144" i="13"/>
  <c r="CW144" i="13"/>
  <c r="CV144" i="13"/>
  <c r="CU144" i="13"/>
  <c r="CT144" i="13"/>
  <c r="CS144" i="13"/>
  <c r="CR144" i="13"/>
  <c r="CQ144" i="13"/>
  <c r="CP144" i="13"/>
  <c r="CO144" i="13"/>
  <c r="CN144" i="13"/>
  <c r="CM144" i="13"/>
  <c r="CL144" i="13"/>
  <c r="CK144" i="13"/>
  <c r="CJ144" i="13"/>
  <c r="CI144" i="13"/>
  <c r="CH144" i="13"/>
  <c r="CG144" i="13"/>
  <c r="CF144" i="13"/>
  <c r="CE144" i="13"/>
  <c r="CD144" i="13"/>
  <c r="CC144" i="13"/>
  <c r="CB144" i="13"/>
  <c r="CA144" i="13"/>
  <c r="BZ144" i="13"/>
  <c r="BY144" i="13"/>
  <c r="BX144" i="13"/>
  <c r="BW144" i="13"/>
  <c r="BV144" i="13"/>
  <c r="BU144" i="13"/>
  <c r="BT144" i="13"/>
  <c r="BS144" i="13"/>
  <c r="BR144" i="13"/>
  <c r="BQ144" i="13"/>
  <c r="BP144" i="13"/>
  <c r="BO144" i="13"/>
  <c r="BN144" i="13"/>
  <c r="BM144" i="13"/>
  <c r="BL144" i="13"/>
  <c r="BK144" i="13"/>
  <c r="BJ144" i="13"/>
  <c r="BI144" i="13"/>
  <c r="BH144" i="13"/>
  <c r="BG144" i="13"/>
  <c r="BF144" i="13"/>
  <c r="BE144" i="13"/>
  <c r="BD144" i="13"/>
  <c r="BC144" i="13"/>
  <c r="BB144" i="13"/>
  <c r="BA144" i="13"/>
  <c r="AZ144" i="13"/>
  <c r="AY144" i="13"/>
  <c r="AX144" i="13"/>
  <c r="AW144" i="13"/>
  <c r="AV144" i="13"/>
  <c r="AU144" i="13"/>
  <c r="AT144" i="13"/>
  <c r="AS144" i="13"/>
  <c r="AR144" i="13"/>
  <c r="AQ144" i="13"/>
  <c r="AP144" i="13"/>
  <c r="AO144" i="13"/>
  <c r="AN144" i="13"/>
  <c r="AM144" i="13"/>
  <c r="AL144" i="13"/>
  <c r="AK144" i="13"/>
  <c r="AJ144" i="13"/>
  <c r="AI144" i="13"/>
  <c r="AH144" i="13"/>
  <c r="AG144" i="13"/>
  <c r="AF144" i="13"/>
  <c r="AE144" i="13"/>
  <c r="AD144" i="13"/>
  <c r="AC144" i="13"/>
  <c r="AB144" i="13"/>
  <c r="AA144" i="13"/>
  <c r="Z144" i="13"/>
  <c r="Y144" i="13"/>
  <c r="X144" i="13"/>
  <c r="W144" i="13"/>
  <c r="Q144" i="13"/>
  <c r="MS143" i="13"/>
  <c r="MR143" i="13"/>
  <c r="MQ143" i="13"/>
  <c r="MP143" i="13"/>
  <c r="MO143" i="13"/>
  <c r="MN143" i="13"/>
  <c r="MM143" i="13"/>
  <c r="ML143" i="13"/>
  <c r="MK143" i="13"/>
  <c r="MJ143" i="13"/>
  <c r="MI143" i="13"/>
  <c r="MH143" i="13"/>
  <c r="MG143" i="13"/>
  <c r="MF143" i="13"/>
  <c r="ME143" i="13"/>
  <c r="MD143" i="13"/>
  <c r="MC143" i="13"/>
  <c r="MA143" i="13"/>
  <c r="LY143" i="13"/>
  <c r="LX143" i="13"/>
  <c r="LV143" i="13"/>
  <c r="LU143" i="13"/>
  <c r="LS143" i="13"/>
  <c r="LQ143" i="13"/>
  <c r="LP143" i="13"/>
  <c r="LN143" i="13"/>
  <c r="LM143" i="13"/>
  <c r="LK143" i="13"/>
  <c r="LI143" i="13"/>
  <c r="LH143" i="13"/>
  <c r="LF143" i="13"/>
  <c r="LE143" i="13"/>
  <c r="LD143" i="13"/>
  <c r="LC143" i="13"/>
  <c r="LB143" i="13"/>
  <c r="LA143" i="13"/>
  <c r="KZ143" i="13"/>
  <c r="KY143" i="13"/>
  <c r="KX143" i="13"/>
  <c r="KW143" i="13"/>
  <c r="KV143" i="13"/>
  <c r="KU143" i="13"/>
  <c r="KT143" i="13"/>
  <c r="KS143" i="13"/>
  <c r="KR143" i="13"/>
  <c r="KQ143" i="13"/>
  <c r="KP143" i="13"/>
  <c r="KO143" i="13"/>
  <c r="KN143" i="13"/>
  <c r="KM143" i="13"/>
  <c r="KL143" i="13"/>
  <c r="KK143" i="13"/>
  <c r="KJ143" i="13"/>
  <c r="KI143" i="13"/>
  <c r="KH143" i="13"/>
  <c r="KG143" i="13"/>
  <c r="KF143" i="13"/>
  <c r="KE143" i="13"/>
  <c r="KD143" i="13"/>
  <c r="KC143" i="13"/>
  <c r="KB143" i="13"/>
  <c r="KA143" i="13"/>
  <c r="JZ143" i="13"/>
  <c r="JY143" i="13"/>
  <c r="JX143" i="13"/>
  <c r="JW143" i="13"/>
  <c r="JV143" i="13"/>
  <c r="JU143" i="13"/>
  <c r="JT143" i="13"/>
  <c r="JS143" i="13"/>
  <c r="JR143" i="13"/>
  <c r="JQ143" i="13"/>
  <c r="JP143" i="13"/>
  <c r="JO143" i="13"/>
  <c r="JN143" i="13"/>
  <c r="JM143" i="13"/>
  <c r="JL143" i="13"/>
  <c r="JK143" i="13"/>
  <c r="JJ143" i="13"/>
  <c r="JI143" i="13"/>
  <c r="JH143" i="13"/>
  <c r="JG143" i="13"/>
  <c r="JF143" i="13"/>
  <c r="JE143" i="13"/>
  <c r="JD143" i="13"/>
  <c r="JC143" i="13"/>
  <c r="JB143" i="13"/>
  <c r="JA143" i="13"/>
  <c r="IZ143" i="13"/>
  <c r="IY143" i="13"/>
  <c r="IX143" i="13"/>
  <c r="IW143" i="13"/>
  <c r="IV143" i="13"/>
  <c r="IU143" i="13"/>
  <c r="IT143" i="13"/>
  <c r="IS143" i="13"/>
  <c r="IR143" i="13"/>
  <c r="IQ143" i="13"/>
  <c r="IP143" i="13"/>
  <c r="IO143" i="13"/>
  <c r="IN143" i="13"/>
  <c r="IM143" i="13"/>
  <c r="IL143" i="13"/>
  <c r="IK143" i="13"/>
  <c r="IJ143" i="13"/>
  <c r="II143" i="13"/>
  <c r="IH143" i="13"/>
  <c r="IG143" i="13"/>
  <c r="IF143" i="13"/>
  <c r="IE143" i="13"/>
  <c r="ID143" i="13"/>
  <c r="IC143" i="13"/>
  <c r="IB143" i="13"/>
  <c r="IA143" i="13"/>
  <c r="HZ143" i="13"/>
  <c r="HY143" i="13"/>
  <c r="HX143" i="13"/>
  <c r="HW143" i="13"/>
  <c r="HV143" i="13"/>
  <c r="HU143" i="13"/>
  <c r="HS143" i="13"/>
  <c r="HQ143" i="13"/>
  <c r="HP143" i="13"/>
  <c r="HO143" i="13"/>
  <c r="HN143" i="13"/>
  <c r="HM143" i="13"/>
  <c r="HK143" i="13"/>
  <c r="HI143" i="13"/>
  <c r="HH143" i="13"/>
  <c r="HG143" i="13"/>
  <c r="HF143" i="13"/>
  <c r="HE143" i="13"/>
  <c r="HC143" i="13"/>
  <c r="HA143" i="13"/>
  <c r="GZ143" i="13"/>
  <c r="GY143" i="13"/>
  <c r="GX143" i="13"/>
  <c r="GW143" i="13"/>
  <c r="GU143" i="13"/>
  <c r="GS143" i="13"/>
  <c r="GR143" i="13"/>
  <c r="GQ143" i="13"/>
  <c r="GP143" i="13"/>
  <c r="GO143" i="13"/>
  <c r="GM143" i="13"/>
  <c r="GK143" i="13"/>
  <c r="GJ143" i="13"/>
  <c r="GI143" i="13"/>
  <c r="GH143" i="13"/>
  <c r="GG143" i="13"/>
  <c r="GF143" i="13"/>
  <c r="GE143" i="13"/>
  <c r="GD143" i="13"/>
  <c r="GC143" i="13"/>
  <c r="GB143" i="13"/>
  <c r="GA143" i="13"/>
  <c r="FZ143" i="13"/>
  <c r="FY143" i="13"/>
  <c r="FX143" i="13"/>
  <c r="FW143" i="13"/>
  <c r="FU143" i="13"/>
  <c r="FT143" i="13"/>
  <c r="FS143" i="13"/>
  <c r="FR143" i="13"/>
  <c r="FQ143" i="13"/>
  <c r="FP143" i="13"/>
  <c r="FO143" i="13"/>
  <c r="FM143" i="13"/>
  <c r="FL143" i="13"/>
  <c r="FK143" i="13"/>
  <c r="FJ143" i="13"/>
  <c r="FI143" i="13"/>
  <c r="FH143" i="13"/>
  <c r="FG143" i="13"/>
  <c r="FE143" i="13"/>
  <c r="FD143" i="13"/>
  <c r="FC143" i="13"/>
  <c r="FB143" i="13"/>
  <c r="FA143" i="13"/>
  <c r="EZ143" i="13"/>
  <c r="EY143" i="13"/>
  <c r="EX143" i="13"/>
  <c r="EW143" i="13"/>
  <c r="EV143" i="13"/>
  <c r="EU143" i="13"/>
  <c r="ET143" i="13"/>
  <c r="ES143" i="13"/>
  <c r="ER143" i="13"/>
  <c r="EQ143" i="13"/>
  <c r="EP143" i="13"/>
  <c r="EO143" i="13"/>
  <c r="EN143" i="13"/>
  <c r="EM143" i="13"/>
  <c r="EL143" i="13"/>
  <c r="EK143" i="13"/>
  <c r="EJ143" i="13"/>
  <c r="EI143" i="13"/>
  <c r="EH143" i="13"/>
  <c r="EG143" i="13"/>
  <c r="EF143" i="13"/>
  <c r="EE143" i="13"/>
  <c r="ED143" i="13"/>
  <c r="EC143" i="13"/>
  <c r="EB143" i="13"/>
  <c r="EA143" i="13"/>
  <c r="DZ143" i="13"/>
  <c r="DY143" i="13"/>
  <c r="DX143" i="13"/>
  <c r="DW143" i="13"/>
  <c r="DV143" i="13"/>
  <c r="DU143" i="13"/>
  <c r="DT143" i="13"/>
  <c r="DS143" i="13"/>
  <c r="DR143" i="13"/>
  <c r="DQ143" i="13"/>
  <c r="DP143" i="13"/>
  <c r="DO143" i="13"/>
  <c r="DN143" i="13"/>
  <c r="DM143" i="13"/>
  <c r="DL143" i="13"/>
  <c r="DK143" i="13"/>
  <c r="DJ143" i="13"/>
  <c r="DI143" i="13"/>
  <c r="DH143" i="13"/>
  <c r="DG143" i="13"/>
  <c r="DF143" i="13"/>
  <c r="DE143" i="13"/>
  <c r="DD143" i="13"/>
  <c r="DC143" i="13"/>
  <c r="DB143" i="13"/>
  <c r="DA143" i="13"/>
  <c r="CZ143" i="13"/>
  <c r="CY143" i="13"/>
  <c r="CX143" i="13"/>
  <c r="CW143" i="13"/>
  <c r="CV143" i="13"/>
  <c r="CU143" i="13"/>
  <c r="CT143" i="13"/>
  <c r="CS143" i="13"/>
  <c r="CR143" i="13"/>
  <c r="CQ143" i="13"/>
  <c r="CP143" i="13"/>
  <c r="CO143" i="13"/>
  <c r="CN143" i="13"/>
  <c r="CM143" i="13"/>
  <c r="CL143" i="13"/>
  <c r="CK143" i="13"/>
  <c r="CJ143" i="13"/>
  <c r="CI143" i="13"/>
  <c r="CH143" i="13"/>
  <c r="CG143" i="13"/>
  <c r="CF143" i="13"/>
  <c r="CE143" i="13"/>
  <c r="CD143" i="13"/>
  <c r="CC143" i="13"/>
  <c r="CB143" i="13"/>
  <c r="CA143" i="13"/>
  <c r="BZ143" i="13"/>
  <c r="BY143" i="13"/>
  <c r="BX143" i="13"/>
  <c r="BW143" i="13"/>
  <c r="BV143" i="13"/>
  <c r="BU143" i="13"/>
  <c r="BT143" i="13"/>
  <c r="BS143" i="13"/>
  <c r="BR143" i="13"/>
  <c r="BQ143" i="13"/>
  <c r="BP143" i="13"/>
  <c r="BO143" i="13"/>
  <c r="BN143" i="13"/>
  <c r="BM143" i="13"/>
  <c r="BL143" i="13"/>
  <c r="BK143" i="13"/>
  <c r="BJ143" i="13"/>
  <c r="BI143" i="13"/>
  <c r="BH143" i="13"/>
  <c r="BG143" i="13"/>
  <c r="BF143" i="13"/>
  <c r="BE143" i="13"/>
  <c r="BD143" i="13"/>
  <c r="BC143" i="13"/>
  <c r="BB143" i="13"/>
  <c r="BA143" i="13"/>
  <c r="AZ143" i="13"/>
  <c r="AY143" i="13"/>
  <c r="AX143" i="13"/>
  <c r="AW143" i="13"/>
  <c r="AV143" i="13"/>
  <c r="AU143" i="13"/>
  <c r="AT143" i="13"/>
  <c r="AS143" i="13"/>
  <c r="AR143" i="13"/>
  <c r="AQ143" i="13"/>
  <c r="AP143" i="13"/>
  <c r="AO143" i="13"/>
  <c r="AN143" i="13"/>
  <c r="AM143" i="13"/>
  <c r="AL143" i="13"/>
  <c r="AK143" i="13"/>
  <c r="AJ143" i="13"/>
  <c r="AI143" i="13"/>
  <c r="AH143" i="13"/>
  <c r="AG143" i="13"/>
  <c r="AF143" i="13"/>
  <c r="AE143" i="13"/>
  <c r="AD143" i="13"/>
  <c r="AC143" i="13"/>
  <c r="AB143" i="13"/>
  <c r="AA143" i="13"/>
  <c r="Z143" i="13"/>
  <c r="Y143" i="13"/>
  <c r="X143" i="13"/>
  <c r="W143" i="13"/>
  <c r="Q143" i="13"/>
  <c r="A143" i="13"/>
  <c r="MN142" i="13"/>
  <c r="MM142" i="13"/>
  <c r="ML142" i="13"/>
  <c r="MK142" i="13"/>
  <c r="MJ142" i="13"/>
  <c r="MD142" i="13"/>
  <c r="MC142" i="13"/>
  <c r="MB142" i="13"/>
  <c r="MA142" i="13"/>
  <c r="LZ142" i="13"/>
  <c r="LY142" i="13"/>
  <c r="LX142" i="13"/>
  <c r="LW142" i="13"/>
  <c r="LV142" i="13"/>
  <c r="LU142" i="13"/>
  <c r="LT142" i="13"/>
  <c r="LS142" i="13"/>
  <c r="LR142" i="13"/>
  <c r="LQ142" i="13"/>
  <c r="LP142" i="13"/>
  <c r="LO142" i="13"/>
  <c r="LN142" i="13"/>
  <c r="LM142" i="13"/>
  <c r="LL142" i="13"/>
  <c r="LK142" i="13"/>
  <c r="LJ142" i="13"/>
  <c r="LI142" i="13"/>
  <c r="LH142" i="13"/>
  <c r="LG142" i="13"/>
  <c r="LF142" i="13"/>
  <c r="IC142" i="13"/>
  <c r="IB142" i="13"/>
  <c r="IA142" i="13"/>
  <c r="HZ142" i="13"/>
  <c r="HY142" i="13"/>
  <c r="HX142" i="13"/>
  <c r="HW142" i="13"/>
  <c r="HV142" i="13"/>
  <c r="HU142" i="13"/>
  <c r="HT142" i="13"/>
  <c r="HS142" i="13"/>
  <c r="HR142" i="13"/>
  <c r="HQ142" i="13"/>
  <c r="HP142" i="13"/>
  <c r="HO142" i="13"/>
  <c r="HN142" i="13"/>
  <c r="HM142" i="13"/>
  <c r="HL142" i="13"/>
  <c r="HK142" i="13"/>
  <c r="HJ142" i="13"/>
  <c r="HI142" i="13"/>
  <c r="HH142" i="13"/>
  <c r="HG142" i="13"/>
  <c r="HF142" i="13"/>
  <c r="HE142" i="13"/>
  <c r="HD142" i="13"/>
  <c r="HC142" i="13"/>
  <c r="HB142" i="13"/>
  <c r="HA142" i="13"/>
  <c r="GZ142" i="13"/>
  <c r="GY142" i="13"/>
  <c r="GX142" i="13"/>
  <c r="GW142" i="13"/>
  <c r="GV142" i="13"/>
  <c r="GU142" i="13"/>
  <c r="GT142" i="13"/>
  <c r="GS142" i="13"/>
  <c r="GR142" i="13"/>
  <c r="GQ142" i="13"/>
  <c r="GP142" i="13"/>
  <c r="GO142" i="13"/>
  <c r="GN142" i="13"/>
  <c r="GM142" i="13"/>
  <c r="GL142" i="13"/>
  <c r="GK142" i="13"/>
  <c r="GJ142" i="13"/>
  <c r="GI142" i="13"/>
  <c r="GH142" i="13"/>
  <c r="GG142" i="13"/>
  <c r="GF142" i="13"/>
  <c r="GE142" i="13"/>
  <c r="GD142" i="13"/>
  <c r="GC142" i="13"/>
  <c r="GB142" i="13"/>
  <c r="GA142" i="13"/>
  <c r="FZ142" i="13"/>
  <c r="FY142" i="13"/>
  <c r="FX142" i="13"/>
  <c r="FW142" i="13"/>
  <c r="FV142" i="13"/>
  <c r="FU142" i="13"/>
  <c r="FT142" i="13"/>
  <c r="FS142" i="13"/>
  <c r="FR142" i="13"/>
  <c r="FQ142" i="13"/>
  <c r="FP142" i="13"/>
  <c r="FO142" i="13"/>
  <c r="FN142" i="13"/>
  <c r="FM142" i="13"/>
  <c r="FL142" i="13"/>
  <c r="FK142" i="13"/>
  <c r="FJ142" i="13"/>
  <c r="FI142" i="13"/>
  <c r="FH142" i="13"/>
  <c r="FG142" i="13"/>
  <c r="FF142" i="13"/>
  <c r="FE142" i="13"/>
  <c r="FD142" i="13"/>
  <c r="FC142" i="13"/>
  <c r="FB142" i="13"/>
  <c r="FA142" i="13"/>
  <c r="EZ142" i="13"/>
  <c r="EY142" i="13"/>
  <c r="EX142" i="13"/>
  <c r="EW142" i="13"/>
  <c r="EV142" i="13"/>
  <c r="EU142" i="13"/>
  <c r="ET142" i="13"/>
  <c r="ES142" i="13"/>
  <c r="ER142" i="13"/>
  <c r="EQ142" i="13"/>
  <c r="EP142" i="13"/>
  <c r="EO142" i="13"/>
  <c r="EN142" i="13"/>
  <c r="EM142" i="13"/>
  <c r="EL142" i="13"/>
  <c r="EK142" i="13"/>
  <c r="EJ142" i="13"/>
  <c r="EI142" i="13"/>
  <c r="EH142" i="13"/>
  <c r="EG142" i="13"/>
  <c r="EF142" i="13"/>
  <c r="EE142" i="13"/>
  <c r="ED142" i="13"/>
  <c r="EC142" i="13"/>
  <c r="EB142" i="13"/>
  <c r="EA142" i="13"/>
  <c r="DZ142" i="13"/>
  <c r="DY142" i="13"/>
  <c r="DX142" i="13"/>
  <c r="DW142" i="13"/>
  <c r="DV142" i="13"/>
  <c r="DU142" i="13"/>
  <c r="DT142" i="13"/>
  <c r="DS142" i="13"/>
  <c r="DR142" i="13"/>
  <c r="DQ142" i="13"/>
  <c r="DP142" i="13"/>
  <c r="DO142" i="13"/>
  <c r="DN142" i="13"/>
  <c r="DM142" i="13"/>
  <c r="DL142" i="13"/>
  <c r="DK142" i="13"/>
  <c r="DJ142" i="13"/>
  <c r="DI142" i="13"/>
  <c r="DH142" i="13"/>
  <c r="DG142" i="13"/>
  <c r="DF142" i="13"/>
  <c r="DE142" i="13"/>
  <c r="DD142" i="13"/>
  <c r="DC142" i="13"/>
  <c r="DB142" i="13"/>
  <c r="DA142" i="13"/>
  <c r="CZ142" i="13"/>
  <c r="CY142" i="13"/>
  <c r="CX142" i="13"/>
  <c r="CW142" i="13"/>
  <c r="CV142" i="13"/>
  <c r="CU142" i="13"/>
  <c r="CT142" i="13"/>
  <c r="CS142" i="13"/>
  <c r="CR142" i="13"/>
  <c r="CQ142" i="13"/>
  <c r="CP142" i="13"/>
  <c r="CO142" i="13"/>
  <c r="CN142" i="13"/>
  <c r="CM142" i="13"/>
  <c r="CL142" i="13"/>
  <c r="CK142" i="13"/>
  <c r="CJ142" i="13"/>
  <c r="CI142" i="13"/>
  <c r="CH142" i="13"/>
  <c r="CG142" i="13"/>
  <c r="CF142" i="13"/>
  <c r="CE142" i="13"/>
  <c r="CD142" i="13"/>
  <c r="CC142" i="13"/>
  <c r="CB142" i="13"/>
  <c r="CA142" i="13"/>
  <c r="BZ142" i="13"/>
  <c r="BY142" i="13"/>
  <c r="BX142" i="13"/>
  <c r="BW142" i="13"/>
  <c r="BV142" i="13"/>
  <c r="BU142" i="13"/>
  <c r="BT142" i="13"/>
  <c r="BS142" i="13"/>
  <c r="BR142" i="13"/>
  <c r="BQ142" i="13"/>
  <c r="BP142" i="13"/>
  <c r="BO142" i="13"/>
  <c r="BN142" i="13"/>
  <c r="BM142" i="13"/>
  <c r="BL142" i="13"/>
  <c r="BK142" i="13"/>
  <c r="BJ142" i="13"/>
  <c r="BI142" i="13"/>
  <c r="BH142" i="13"/>
  <c r="BG142" i="13"/>
  <c r="BF142" i="13"/>
  <c r="BE142" i="13"/>
  <c r="BD142" i="13"/>
  <c r="BC142" i="13"/>
  <c r="BB142" i="13"/>
  <c r="BA142" i="13"/>
  <c r="AZ142" i="13"/>
  <c r="AY142" i="13"/>
  <c r="AX142" i="13"/>
  <c r="AW142" i="13"/>
  <c r="AV142" i="13"/>
  <c r="AU142" i="13"/>
  <c r="AT142" i="13"/>
  <c r="AS142" i="13"/>
  <c r="AR142" i="13"/>
  <c r="AQ142" i="13"/>
  <c r="AP142" i="13"/>
  <c r="AO142" i="13"/>
  <c r="AN142" i="13"/>
  <c r="AM142" i="13"/>
  <c r="AL142" i="13"/>
  <c r="AK142" i="13"/>
  <c r="AJ142" i="13"/>
  <c r="AI142" i="13"/>
  <c r="AH142" i="13"/>
  <c r="AG142" i="13"/>
  <c r="AF142" i="13"/>
  <c r="AE142" i="13"/>
  <c r="AD142" i="13"/>
  <c r="AC142" i="13"/>
  <c r="AB142" i="13"/>
  <c r="AA142" i="13"/>
  <c r="Z142" i="13"/>
  <c r="Y142" i="13"/>
  <c r="X142" i="13"/>
  <c r="W142" i="13"/>
  <c r="Q142" i="13"/>
  <c r="Q141" i="13"/>
  <c r="MS140" i="13"/>
  <c r="MR140" i="13"/>
  <c r="MQ140" i="13"/>
  <c r="MP140" i="13"/>
  <c r="MO140" i="13"/>
  <c r="MN140" i="13"/>
  <c r="MM140" i="13"/>
  <c r="ML140" i="13"/>
  <c r="MK140" i="13"/>
  <c r="MJ140" i="13"/>
  <c r="MI140" i="13"/>
  <c r="MH140" i="13"/>
  <c r="MG140" i="13"/>
  <c r="MF140" i="13"/>
  <c r="ME140" i="13"/>
  <c r="MD140" i="13"/>
  <c r="MC140" i="13"/>
  <c r="MB140" i="13"/>
  <c r="MA140" i="13"/>
  <c r="LZ140" i="13"/>
  <c r="LY140" i="13"/>
  <c r="LX140" i="13"/>
  <c r="LW140" i="13"/>
  <c r="LV140" i="13"/>
  <c r="LU140" i="13"/>
  <c r="LT140" i="13"/>
  <c r="LS140" i="13"/>
  <c r="LR140" i="13"/>
  <c r="LQ140" i="13"/>
  <c r="LP140" i="13"/>
  <c r="LO140" i="13"/>
  <c r="LN140" i="13"/>
  <c r="LM140" i="13"/>
  <c r="LL140" i="13"/>
  <c r="LK140" i="13"/>
  <c r="LJ140" i="13"/>
  <c r="LI140" i="13"/>
  <c r="LH140" i="13"/>
  <c r="LG140" i="13"/>
  <c r="LF140" i="13"/>
  <c r="LE140" i="13"/>
  <c r="LD140" i="13"/>
  <c r="LC140" i="13"/>
  <c r="LB140" i="13"/>
  <c r="LA140" i="13"/>
  <c r="KZ140" i="13"/>
  <c r="KY140" i="13"/>
  <c r="KX140" i="13"/>
  <c r="KW140" i="13"/>
  <c r="KV140" i="13"/>
  <c r="KU140" i="13"/>
  <c r="KT140" i="13"/>
  <c r="KS140" i="13"/>
  <c r="KR140" i="13"/>
  <c r="KQ140" i="13"/>
  <c r="KP140" i="13"/>
  <c r="KO140" i="13"/>
  <c r="KN140" i="13"/>
  <c r="KM140" i="13"/>
  <c r="KL140" i="13"/>
  <c r="KK140" i="13"/>
  <c r="KJ140" i="13"/>
  <c r="KI140" i="13"/>
  <c r="KH140" i="13"/>
  <c r="KG140" i="13"/>
  <c r="KF140" i="13"/>
  <c r="KE140" i="13"/>
  <c r="KD140" i="13"/>
  <c r="KC140" i="13"/>
  <c r="KB140" i="13"/>
  <c r="KA140" i="13"/>
  <c r="JZ140" i="13"/>
  <c r="JY140" i="13"/>
  <c r="JX140" i="13"/>
  <c r="JW140" i="13"/>
  <c r="JV140" i="13"/>
  <c r="JU140" i="13"/>
  <c r="JT140" i="13"/>
  <c r="JS140" i="13"/>
  <c r="JR140" i="13"/>
  <c r="JQ140" i="13"/>
  <c r="JP140" i="13"/>
  <c r="JO140" i="13"/>
  <c r="JN140" i="13"/>
  <c r="JM140" i="13"/>
  <c r="JL140" i="13"/>
  <c r="JK140" i="13"/>
  <c r="JJ140" i="13"/>
  <c r="JI140" i="13"/>
  <c r="JH140" i="13"/>
  <c r="JG140" i="13"/>
  <c r="JF140" i="13"/>
  <c r="JE140" i="13"/>
  <c r="JD140" i="13"/>
  <c r="JC140" i="13"/>
  <c r="JB140" i="13"/>
  <c r="JA140" i="13"/>
  <c r="IZ140" i="13"/>
  <c r="IY140" i="13"/>
  <c r="IX140" i="13"/>
  <c r="IW140" i="13"/>
  <c r="IV140" i="13"/>
  <c r="IU140" i="13"/>
  <c r="IT140" i="13"/>
  <c r="IS140" i="13"/>
  <c r="IR140" i="13"/>
  <c r="IQ140" i="13"/>
  <c r="IP140" i="13"/>
  <c r="IO140" i="13"/>
  <c r="IN140" i="13"/>
  <c r="IM140" i="13"/>
  <c r="IL140" i="13"/>
  <c r="IK140" i="13"/>
  <c r="IJ140" i="13"/>
  <c r="II140" i="13"/>
  <c r="IH140" i="13"/>
  <c r="IG140" i="13"/>
  <c r="IF140" i="13"/>
  <c r="IE140" i="13"/>
  <c r="ID140" i="13"/>
  <c r="IC140" i="13"/>
  <c r="IB140" i="13"/>
  <c r="IA140" i="13"/>
  <c r="HZ140" i="13"/>
  <c r="HY140" i="13"/>
  <c r="HX140" i="13"/>
  <c r="HW140" i="13"/>
  <c r="HV140" i="13"/>
  <c r="HU140" i="13"/>
  <c r="HT140" i="13"/>
  <c r="HS140" i="13"/>
  <c r="HR140" i="13"/>
  <c r="HQ140" i="13"/>
  <c r="HP140" i="13"/>
  <c r="HO140" i="13"/>
  <c r="HN140" i="13"/>
  <c r="HM140" i="13"/>
  <c r="HL140" i="13"/>
  <c r="HK140" i="13"/>
  <c r="HJ140" i="13"/>
  <c r="HI140" i="13"/>
  <c r="HH140" i="13"/>
  <c r="HG140" i="13"/>
  <c r="HF140" i="13"/>
  <c r="HE140" i="13"/>
  <c r="HD140" i="13"/>
  <c r="HC140" i="13"/>
  <c r="HB140" i="13"/>
  <c r="HA140" i="13"/>
  <c r="GZ140" i="13"/>
  <c r="GY140" i="13"/>
  <c r="GX140" i="13"/>
  <c r="GW140" i="13"/>
  <c r="GV140" i="13"/>
  <c r="GU140" i="13"/>
  <c r="GT140" i="13"/>
  <c r="GS140" i="13"/>
  <c r="GR140" i="13"/>
  <c r="GQ140" i="13"/>
  <c r="GP140" i="13"/>
  <c r="GO140" i="13"/>
  <c r="GN140" i="13"/>
  <c r="GM140" i="13"/>
  <c r="GL140" i="13"/>
  <c r="GK140" i="13"/>
  <c r="GJ140" i="13"/>
  <c r="GI140" i="13"/>
  <c r="GH140" i="13"/>
  <c r="GG140" i="13"/>
  <c r="GF140" i="13"/>
  <c r="GE140" i="13"/>
  <c r="GD140" i="13"/>
  <c r="GC140" i="13"/>
  <c r="GB140" i="13"/>
  <c r="GA140" i="13"/>
  <c r="FZ140" i="13"/>
  <c r="FY140" i="13"/>
  <c r="FX140" i="13"/>
  <c r="FW140" i="13"/>
  <c r="FV140" i="13"/>
  <c r="FU140" i="13"/>
  <c r="FT140" i="13"/>
  <c r="FS140" i="13"/>
  <c r="FR140" i="13"/>
  <c r="FQ140" i="13"/>
  <c r="FP140" i="13"/>
  <c r="FO140" i="13"/>
  <c r="FN140" i="13"/>
  <c r="FM140" i="13"/>
  <c r="FL140" i="13"/>
  <c r="FK140" i="13"/>
  <c r="FJ140" i="13"/>
  <c r="FI140" i="13"/>
  <c r="FH140" i="13"/>
  <c r="FG140" i="13"/>
  <c r="FF140" i="13"/>
  <c r="FE140" i="13"/>
  <c r="FD140" i="13"/>
  <c r="FC140" i="13"/>
  <c r="FB140" i="13"/>
  <c r="FA140" i="13"/>
  <c r="EZ140" i="13"/>
  <c r="EY140" i="13"/>
  <c r="EX140" i="13"/>
  <c r="EW140" i="13"/>
  <c r="EV140" i="13"/>
  <c r="EU140" i="13"/>
  <c r="ET140" i="13"/>
  <c r="ES140" i="13"/>
  <c r="ER140" i="13"/>
  <c r="EQ140" i="13"/>
  <c r="EP140" i="13"/>
  <c r="EO140" i="13"/>
  <c r="EN140" i="13"/>
  <c r="EM140" i="13"/>
  <c r="EL140" i="13"/>
  <c r="EK140" i="13"/>
  <c r="EJ140" i="13"/>
  <c r="EI140" i="13"/>
  <c r="EH140" i="13"/>
  <c r="EG140" i="13"/>
  <c r="EF140" i="13"/>
  <c r="EE140" i="13"/>
  <c r="ED140" i="13"/>
  <c r="EC140" i="13"/>
  <c r="EB140" i="13"/>
  <c r="EA140" i="13"/>
  <c r="DZ140" i="13"/>
  <c r="DY140" i="13"/>
  <c r="DX140" i="13"/>
  <c r="DW140" i="13"/>
  <c r="DV140" i="13"/>
  <c r="DU140" i="13"/>
  <c r="DT140" i="13"/>
  <c r="DS140" i="13"/>
  <c r="DR140" i="13"/>
  <c r="DQ140" i="13"/>
  <c r="DP140" i="13"/>
  <c r="DO140" i="13"/>
  <c r="DN140" i="13"/>
  <c r="DM140" i="13"/>
  <c r="DL140" i="13"/>
  <c r="DK140" i="13"/>
  <c r="DJ140" i="13"/>
  <c r="DI140" i="13"/>
  <c r="DH140" i="13"/>
  <c r="DG140" i="13"/>
  <c r="DF140" i="13"/>
  <c r="DE140" i="13"/>
  <c r="DD140" i="13"/>
  <c r="DC140" i="13"/>
  <c r="DB140" i="13"/>
  <c r="DA140" i="13"/>
  <c r="CZ140" i="13"/>
  <c r="CY140" i="13"/>
  <c r="CX140" i="13"/>
  <c r="CW140" i="13"/>
  <c r="CV140" i="13"/>
  <c r="CU140" i="13"/>
  <c r="CT140" i="13"/>
  <c r="CS140" i="13"/>
  <c r="CR140" i="13"/>
  <c r="CQ140" i="13"/>
  <c r="CP140" i="13"/>
  <c r="CO140" i="13"/>
  <c r="CN140" i="13"/>
  <c r="CM140" i="13"/>
  <c r="CL140" i="13"/>
  <c r="CK140" i="13"/>
  <c r="CJ140" i="13"/>
  <c r="CI140" i="13"/>
  <c r="CH140" i="13"/>
  <c r="CG140" i="13"/>
  <c r="CF140" i="13"/>
  <c r="CE140" i="13"/>
  <c r="CD140" i="13"/>
  <c r="CC140" i="13"/>
  <c r="CB140" i="13"/>
  <c r="CA140" i="13"/>
  <c r="BZ140" i="13"/>
  <c r="BY140" i="13"/>
  <c r="BX140" i="13"/>
  <c r="BW140" i="13"/>
  <c r="BV140" i="13"/>
  <c r="BU140" i="13"/>
  <c r="BT140" i="13"/>
  <c r="BS140" i="13"/>
  <c r="BR140" i="13"/>
  <c r="BQ140" i="13"/>
  <c r="BP140" i="13"/>
  <c r="BO140" i="13"/>
  <c r="BN140" i="13"/>
  <c r="BM140" i="13"/>
  <c r="BL140" i="13"/>
  <c r="BK140" i="13"/>
  <c r="BJ140" i="13"/>
  <c r="BI140" i="13"/>
  <c r="BH140" i="13"/>
  <c r="BG140" i="13"/>
  <c r="BF140" i="13"/>
  <c r="BE140" i="13"/>
  <c r="BD140" i="13"/>
  <c r="BC140" i="13"/>
  <c r="BB140" i="13"/>
  <c r="BA140" i="13"/>
  <c r="AZ140" i="13"/>
  <c r="AY140" i="13"/>
  <c r="AX140" i="13"/>
  <c r="AW140" i="13"/>
  <c r="AV140" i="13"/>
  <c r="AU140" i="13"/>
  <c r="AT140" i="13"/>
  <c r="AS140" i="13"/>
  <c r="AR140" i="13"/>
  <c r="AQ140" i="13"/>
  <c r="AP140" i="13"/>
  <c r="AO140" i="13"/>
  <c r="AN140" i="13"/>
  <c r="AM140" i="13"/>
  <c r="AL140" i="13"/>
  <c r="AK140" i="13"/>
  <c r="AJ140" i="13"/>
  <c r="AI140" i="13"/>
  <c r="AH140" i="13"/>
  <c r="AG140" i="13"/>
  <c r="AF140" i="13"/>
  <c r="AE140" i="13"/>
  <c r="AD140" i="13"/>
  <c r="AC140" i="13"/>
  <c r="AB140" i="13"/>
  <c r="AA140" i="13"/>
  <c r="Z140" i="13"/>
  <c r="Y140" i="13"/>
  <c r="X140" i="13"/>
  <c r="W140" i="13"/>
  <c r="LO139" i="13"/>
  <c r="LN139" i="13"/>
  <c r="LM139" i="13"/>
  <c r="LL139" i="13"/>
  <c r="LK139" i="13"/>
  <c r="LJ139" i="13"/>
  <c r="LI139" i="13"/>
  <c r="LH139" i="13"/>
  <c r="LG139" i="13"/>
  <c r="LF139" i="13"/>
  <c r="LE139" i="13"/>
  <c r="LD139" i="13"/>
  <c r="LC139" i="13"/>
  <c r="LB139" i="13"/>
  <c r="LA139" i="13"/>
  <c r="KZ139" i="13"/>
  <c r="KY139" i="13"/>
  <c r="KX139" i="13"/>
  <c r="KW139" i="13"/>
  <c r="KV139" i="13"/>
  <c r="KU139" i="13"/>
  <c r="KT139" i="13"/>
  <c r="KS139" i="13"/>
  <c r="KR139" i="13"/>
  <c r="KQ139" i="13"/>
  <c r="KP139" i="13"/>
  <c r="KO139" i="13"/>
  <c r="KN139" i="13"/>
  <c r="KM139" i="13"/>
  <c r="KL139" i="13"/>
  <c r="KK139" i="13"/>
  <c r="KJ139" i="13"/>
  <c r="KI139" i="13"/>
  <c r="KH139" i="13"/>
  <c r="KG139" i="13"/>
  <c r="KF139" i="13"/>
  <c r="KE139" i="13"/>
  <c r="KD139" i="13"/>
  <c r="KC139" i="13"/>
  <c r="KB139" i="13"/>
  <c r="KA139" i="13"/>
  <c r="JZ139" i="13"/>
  <c r="JY139" i="13"/>
  <c r="JX139" i="13"/>
  <c r="JW139" i="13"/>
  <c r="JV139" i="13"/>
  <c r="JU139" i="13"/>
  <c r="JT139" i="13"/>
  <c r="JS139" i="13"/>
  <c r="JR139" i="13"/>
  <c r="JQ139" i="13"/>
  <c r="JP139" i="13"/>
  <c r="JO139" i="13"/>
  <c r="JN139" i="13"/>
  <c r="JM139" i="13"/>
  <c r="JL139" i="13"/>
  <c r="JK139" i="13"/>
  <c r="JJ139" i="13"/>
  <c r="JI139" i="13"/>
  <c r="JH139" i="13"/>
  <c r="JG139" i="13"/>
  <c r="JF139" i="13"/>
  <c r="JE139" i="13"/>
  <c r="JD139" i="13"/>
  <c r="JC139" i="13"/>
  <c r="JB139" i="13"/>
  <c r="JA139" i="13"/>
  <c r="IZ139" i="13"/>
  <c r="IY139" i="13"/>
  <c r="IX139" i="13"/>
  <c r="IW139" i="13"/>
  <c r="IV139" i="13"/>
  <c r="IU139" i="13"/>
  <c r="IT139" i="13"/>
  <c r="IS139" i="13"/>
  <c r="IR139" i="13"/>
  <c r="IQ139" i="13"/>
  <c r="IP139" i="13"/>
  <c r="IO139" i="13"/>
  <c r="IN139" i="13"/>
  <c r="IM139" i="13"/>
  <c r="IL139" i="13"/>
  <c r="IK139" i="13"/>
  <c r="IJ139" i="13"/>
  <c r="II139" i="13"/>
  <c r="IH139" i="13"/>
  <c r="IG139" i="13"/>
  <c r="IF139" i="13"/>
  <c r="IE139" i="13"/>
  <c r="ID139" i="13"/>
  <c r="IC139" i="13"/>
  <c r="IB139" i="13"/>
  <c r="IA139" i="13"/>
  <c r="HZ139" i="13"/>
  <c r="HY139" i="13"/>
  <c r="GE139" i="13"/>
  <c r="GD139" i="13"/>
  <c r="GC139" i="13"/>
  <c r="GB139" i="13"/>
  <c r="GA139" i="13"/>
  <c r="FZ139" i="13"/>
  <c r="FY139" i="13"/>
  <c r="FX139" i="13"/>
  <c r="FW139" i="13"/>
  <c r="FV139" i="13"/>
  <c r="FU139" i="13"/>
  <c r="FT139" i="13"/>
  <c r="FS139" i="13"/>
  <c r="FR139" i="13"/>
  <c r="FQ139" i="13"/>
  <c r="FP139" i="13"/>
  <c r="FO139" i="13"/>
  <c r="FN139" i="13"/>
  <c r="FM139" i="13"/>
  <c r="FL139" i="13"/>
  <c r="FK139" i="13"/>
  <c r="FJ139" i="13"/>
  <c r="FI139" i="13"/>
  <c r="FH139" i="13"/>
  <c r="FG139" i="13"/>
  <c r="FF139" i="13"/>
  <c r="FE139" i="13"/>
  <c r="FD139" i="13"/>
  <c r="FC139" i="13"/>
  <c r="FB139" i="13"/>
  <c r="FA139" i="13"/>
  <c r="EZ139" i="13"/>
  <c r="EY139" i="13"/>
  <c r="EX139" i="13"/>
  <c r="EW139" i="13"/>
  <c r="EV139" i="13"/>
  <c r="EU139" i="13"/>
  <c r="ET139" i="13"/>
  <c r="ES139" i="13"/>
  <c r="ER139" i="13"/>
  <c r="EQ139" i="13"/>
  <c r="EP139" i="13"/>
  <c r="EO139" i="13"/>
  <c r="EN139" i="13"/>
  <c r="EM139" i="13"/>
  <c r="EL139" i="13"/>
  <c r="EK139" i="13"/>
  <c r="EJ139" i="13"/>
  <c r="EI139" i="13"/>
  <c r="EH139" i="13"/>
  <c r="EG139" i="13"/>
  <c r="EF139" i="13"/>
  <c r="EE139" i="13"/>
  <c r="ED139" i="13"/>
  <c r="EC139" i="13"/>
  <c r="EB139" i="13"/>
  <c r="EA139" i="13"/>
  <c r="DZ139" i="13"/>
  <c r="DY139" i="13"/>
  <c r="DX139" i="13"/>
  <c r="DW139" i="13"/>
  <c r="DV139" i="13"/>
  <c r="DU139" i="13"/>
  <c r="DT139" i="13"/>
  <c r="DS139" i="13"/>
  <c r="DR139" i="13"/>
  <c r="DQ139" i="13"/>
  <c r="DP139" i="13"/>
  <c r="DO139" i="13"/>
  <c r="DN139" i="13"/>
  <c r="DM139" i="13"/>
  <c r="DL139" i="13"/>
  <c r="DK139" i="13"/>
  <c r="DJ139" i="13"/>
  <c r="DI139" i="13"/>
  <c r="DH139" i="13"/>
  <c r="DG139" i="13"/>
  <c r="DF139" i="13"/>
  <c r="DE139" i="13"/>
  <c r="DD139" i="13"/>
  <c r="DC139" i="13"/>
  <c r="DB139" i="13"/>
  <c r="DA139" i="13"/>
  <c r="CZ139" i="13"/>
  <c r="CY139" i="13"/>
  <c r="CX139" i="13"/>
  <c r="CW139" i="13"/>
  <c r="CV139" i="13"/>
  <c r="CU139" i="13"/>
  <c r="CT139" i="13"/>
  <c r="CS139" i="13"/>
  <c r="CR139" i="13"/>
  <c r="CQ139" i="13"/>
  <c r="CP139" i="13"/>
  <c r="CO139" i="13"/>
  <c r="CN139" i="13"/>
  <c r="CM139" i="13"/>
  <c r="CL139" i="13"/>
  <c r="CK139" i="13"/>
  <c r="CJ139" i="13"/>
  <c r="CI139" i="13"/>
  <c r="CH139" i="13"/>
  <c r="CG139" i="13"/>
  <c r="CF139" i="13"/>
  <c r="CE139" i="13"/>
  <c r="CD139" i="13"/>
  <c r="CC139" i="13"/>
  <c r="CB139" i="13"/>
  <c r="CA139" i="13"/>
  <c r="BZ139" i="13"/>
  <c r="BY139" i="13"/>
  <c r="BX139" i="13"/>
  <c r="BW139" i="13"/>
  <c r="BV139" i="13"/>
  <c r="BU139" i="13"/>
  <c r="BT139" i="13"/>
  <c r="BS139" i="13"/>
  <c r="BR139" i="13"/>
  <c r="BQ139" i="13"/>
  <c r="BP139" i="13"/>
  <c r="BO139" i="13"/>
  <c r="BN139" i="13"/>
  <c r="BM139" i="13"/>
  <c r="BL139" i="13"/>
  <c r="BK139" i="13"/>
  <c r="BJ139" i="13"/>
  <c r="BI139" i="13"/>
  <c r="BH139" i="13"/>
  <c r="BG139" i="13"/>
  <c r="BF139" i="13"/>
  <c r="BE139" i="13"/>
  <c r="BD139" i="13"/>
  <c r="BC139" i="13"/>
  <c r="BB139" i="13"/>
  <c r="BA139" i="13"/>
  <c r="AZ139" i="13"/>
  <c r="AY139" i="13"/>
  <c r="AX139" i="13"/>
  <c r="AW139" i="13"/>
  <c r="AV139" i="13"/>
  <c r="AU139" i="13"/>
  <c r="AT139" i="13"/>
  <c r="AS139" i="13"/>
  <c r="AR139" i="13"/>
  <c r="AQ139" i="13"/>
  <c r="AP139" i="13"/>
  <c r="AO139" i="13"/>
  <c r="AN139" i="13"/>
  <c r="AM139" i="13"/>
  <c r="AL139" i="13"/>
  <c r="AK139" i="13"/>
  <c r="AJ139" i="13"/>
  <c r="AI139" i="13"/>
  <c r="AH139" i="13"/>
  <c r="AG139" i="13"/>
  <c r="AF139" i="13"/>
  <c r="AE139" i="13"/>
  <c r="AD139" i="13"/>
  <c r="AC139" i="13"/>
  <c r="AB139" i="13"/>
  <c r="AA139" i="13"/>
  <c r="Z139" i="13"/>
  <c r="Y139" i="13"/>
  <c r="X139" i="13"/>
  <c r="W139" i="13"/>
  <c r="Q139" i="13"/>
  <c r="MS138" i="13"/>
  <c r="MR138" i="13"/>
  <c r="MQ138" i="13"/>
  <c r="MP138" i="13"/>
  <c r="MO138" i="13"/>
  <c r="MN138" i="13"/>
  <c r="MM138" i="13"/>
  <c r="ML138" i="13"/>
  <c r="MK138" i="13"/>
  <c r="MJ138" i="13"/>
  <c r="MI138" i="13"/>
  <c r="MH138" i="13"/>
  <c r="MG138" i="13"/>
  <c r="MF138" i="13"/>
  <c r="ME138" i="13"/>
  <c r="LE138" i="13"/>
  <c r="LD138" i="13"/>
  <c r="LC138" i="13"/>
  <c r="LB138" i="13"/>
  <c r="LA138" i="13"/>
  <c r="KZ138" i="13"/>
  <c r="KY138" i="13"/>
  <c r="KX138" i="13"/>
  <c r="KW138" i="13"/>
  <c r="KV138" i="13"/>
  <c r="KU138" i="13"/>
  <c r="KT138" i="13"/>
  <c r="KS138" i="13"/>
  <c r="KR138" i="13"/>
  <c r="KQ138" i="13"/>
  <c r="KP138" i="13"/>
  <c r="KO138" i="13"/>
  <c r="KN138" i="13"/>
  <c r="KM138" i="13"/>
  <c r="KL138" i="13"/>
  <c r="KK138" i="13"/>
  <c r="KJ138" i="13"/>
  <c r="KI138" i="13"/>
  <c r="KH138" i="13"/>
  <c r="KG138" i="13"/>
  <c r="KF138" i="13"/>
  <c r="KE138" i="13"/>
  <c r="KD138" i="13"/>
  <c r="KC138" i="13"/>
  <c r="KB138" i="13"/>
  <c r="KA138" i="13"/>
  <c r="JZ138" i="13"/>
  <c r="JY138" i="13"/>
  <c r="JX138" i="13"/>
  <c r="JW138" i="13"/>
  <c r="JV138" i="13"/>
  <c r="JU138" i="13"/>
  <c r="JT138" i="13"/>
  <c r="JS138" i="13"/>
  <c r="JR138" i="13"/>
  <c r="JQ138" i="13"/>
  <c r="JP138" i="13"/>
  <c r="JO138" i="13"/>
  <c r="JN138" i="13"/>
  <c r="JM138" i="13"/>
  <c r="JL138" i="13"/>
  <c r="JK138" i="13"/>
  <c r="JJ138" i="13"/>
  <c r="JI138" i="13"/>
  <c r="JH138" i="13"/>
  <c r="JG138" i="13"/>
  <c r="JF138" i="13"/>
  <c r="JE138" i="13"/>
  <c r="JD138" i="13"/>
  <c r="JC138" i="13"/>
  <c r="JB138" i="13"/>
  <c r="JA138" i="13"/>
  <c r="IZ138" i="13"/>
  <c r="IY138" i="13"/>
  <c r="IX138" i="13"/>
  <c r="IW138" i="13"/>
  <c r="IV138" i="13"/>
  <c r="IU138" i="13"/>
  <c r="IT138" i="13"/>
  <c r="IS138" i="13"/>
  <c r="IR138" i="13"/>
  <c r="IQ138" i="13"/>
  <c r="IP138" i="13"/>
  <c r="IO138" i="13"/>
  <c r="IN138" i="13"/>
  <c r="IM138" i="13"/>
  <c r="IL138" i="13"/>
  <c r="IK138" i="13"/>
  <c r="IJ138" i="13"/>
  <c r="II138" i="13"/>
  <c r="IH138" i="13"/>
  <c r="IG138" i="13"/>
  <c r="IF138" i="13"/>
  <c r="IE138" i="13"/>
  <c r="ID138" i="13"/>
  <c r="IC138" i="13"/>
  <c r="IB138" i="13"/>
  <c r="IA138" i="13"/>
  <c r="HZ138" i="13"/>
  <c r="HY138" i="13"/>
  <c r="GE138" i="13"/>
  <c r="GD138" i="13"/>
  <c r="GC138" i="13"/>
  <c r="GB138" i="13"/>
  <c r="GA138" i="13"/>
  <c r="EG138" i="13"/>
  <c r="EF138" i="13"/>
  <c r="EE138" i="13"/>
  <c r="ED138" i="13"/>
  <c r="EC138" i="13"/>
  <c r="Q138" i="13"/>
  <c r="MS137" i="13"/>
  <c r="MR137" i="13"/>
  <c r="MQ137" i="13"/>
  <c r="MP137" i="13"/>
  <c r="MO137" i="13"/>
  <c r="MN137" i="13"/>
  <c r="MM137" i="13"/>
  <c r="ML137" i="13"/>
  <c r="MK137" i="13"/>
  <c r="MJ137" i="13"/>
  <c r="MI137" i="13"/>
  <c r="MH137" i="13"/>
  <c r="MG137" i="13"/>
  <c r="MF137" i="13"/>
  <c r="ME137" i="13"/>
  <c r="MD137" i="13"/>
  <c r="MC137" i="13"/>
  <c r="MB137" i="13"/>
  <c r="MA137" i="13"/>
  <c r="LZ137" i="13"/>
  <c r="LY137" i="13"/>
  <c r="LX137" i="13"/>
  <c r="LW137" i="13"/>
  <c r="LV137" i="13"/>
  <c r="LU137" i="13"/>
  <c r="LT137" i="13"/>
  <c r="LS137" i="13"/>
  <c r="LR137" i="13"/>
  <c r="LQ137" i="13"/>
  <c r="LP137" i="13"/>
  <c r="LO137" i="13"/>
  <c r="LN137" i="13"/>
  <c r="LM137" i="13"/>
  <c r="LL137" i="13"/>
  <c r="LK137" i="13"/>
  <c r="LJ137" i="13"/>
  <c r="LI137" i="13"/>
  <c r="LH137" i="13"/>
  <c r="LG137" i="13"/>
  <c r="LF137" i="13"/>
  <c r="LE137" i="13"/>
  <c r="LD137" i="13"/>
  <c r="LC137" i="13"/>
  <c r="LB137" i="13"/>
  <c r="LA137" i="13"/>
  <c r="KZ137" i="13"/>
  <c r="KY137" i="13"/>
  <c r="KX137" i="13"/>
  <c r="KW137" i="13"/>
  <c r="KV137" i="13"/>
  <c r="KU137" i="13"/>
  <c r="KT137" i="13"/>
  <c r="KS137" i="13"/>
  <c r="KR137" i="13"/>
  <c r="KQ137" i="13"/>
  <c r="KP137" i="13"/>
  <c r="KO137" i="13"/>
  <c r="KN137" i="13"/>
  <c r="KM137" i="13"/>
  <c r="KL137" i="13"/>
  <c r="KK137" i="13"/>
  <c r="KJ137" i="13"/>
  <c r="KI137" i="13"/>
  <c r="KH137" i="13"/>
  <c r="KG137" i="13"/>
  <c r="KF137" i="13"/>
  <c r="KE137" i="13"/>
  <c r="KD137" i="13"/>
  <c r="KC137" i="13"/>
  <c r="KB137" i="13"/>
  <c r="KA137" i="13"/>
  <c r="JZ137" i="13"/>
  <c r="JY137" i="13"/>
  <c r="JX137" i="13"/>
  <c r="JW137" i="13"/>
  <c r="JV137" i="13"/>
  <c r="JU137" i="13"/>
  <c r="JT137" i="13"/>
  <c r="JS137" i="13"/>
  <c r="JR137" i="13"/>
  <c r="JQ137" i="13"/>
  <c r="JP137" i="13"/>
  <c r="JO137" i="13"/>
  <c r="JN137" i="13"/>
  <c r="JM137" i="13"/>
  <c r="JL137" i="13"/>
  <c r="JK137" i="13"/>
  <c r="JJ137" i="13"/>
  <c r="JI137" i="13"/>
  <c r="JH137" i="13"/>
  <c r="JG137" i="13"/>
  <c r="JF137" i="13"/>
  <c r="JE137" i="13"/>
  <c r="JD137" i="13"/>
  <c r="JC137" i="13"/>
  <c r="JB137" i="13"/>
  <c r="JA137" i="13"/>
  <c r="IZ137" i="13"/>
  <c r="IY137" i="13"/>
  <c r="IX137" i="13"/>
  <c r="IW137" i="13"/>
  <c r="IV137" i="13"/>
  <c r="IU137" i="13"/>
  <c r="IT137" i="13"/>
  <c r="IS137" i="13"/>
  <c r="IR137" i="13"/>
  <c r="IQ137" i="13"/>
  <c r="IP137" i="13"/>
  <c r="IO137" i="13"/>
  <c r="IN137" i="13"/>
  <c r="IM137" i="13"/>
  <c r="IL137" i="13"/>
  <c r="IK137" i="13"/>
  <c r="IJ137" i="13"/>
  <c r="II137" i="13"/>
  <c r="IH137" i="13"/>
  <c r="IG137" i="13"/>
  <c r="IF137" i="13"/>
  <c r="IE137" i="13"/>
  <c r="ID137" i="13"/>
  <c r="IC137" i="13"/>
  <c r="IB137" i="13"/>
  <c r="IA137" i="13"/>
  <c r="HZ137" i="13"/>
  <c r="HY137" i="13"/>
  <c r="HX137" i="13"/>
  <c r="HW137" i="13"/>
  <c r="HV137" i="13"/>
  <c r="HU137" i="13"/>
  <c r="HT137" i="13"/>
  <c r="HS137" i="13"/>
  <c r="HR137" i="13"/>
  <c r="HQ137" i="13"/>
  <c r="HP137" i="13"/>
  <c r="HO137" i="13"/>
  <c r="HN137" i="13"/>
  <c r="HM137" i="13"/>
  <c r="HL137" i="13"/>
  <c r="HK137" i="13"/>
  <c r="HJ137" i="13"/>
  <c r="HI137" i="13"/>
  <c r="HH137" i="13"/>
  <c r="HG137" i="13"/>
  <c r="HF137" i="13"/>
  <c r="HE137" i="13"/>
  <c r="HD137" i="13"/>
  <c r="HC137" i="13"/>
  <c r="HB137" i="13"/>
  <c r="HA137" i="13"/>
  <c r="GZ137" i="13"/>
  <c r="GY137" i="13"/>
  <c r="GX137" i="13"/>
  <c r="GW137" i="13"/>
  <c r="GV137" i="13"/>
  <c r="GU137" i="13"/>
  <c r="GT137" i="13"/>
  <c r="GS137" i="13"/>
  <c r="GR137" i="13"/>
  <c r="GQ137" i="13"/>
  <c r="GP137" i="13"/>
  <c r="GO137" i="13"/>
  <c r="GN137" i="13"/>
  <c r="GM137" i="13"/>
  <c r="GL137" i="13"/>
  <c r="GK137" i="13"/>
  <c r="GJ137" i="13"/>
  <c r="GI137" i="13"/>
  <c r="GH137" i="13"/>
  <c r="GG137" i="13"/>
  <c r="GF137" i="13"/>
  <c r="GE137" i="13"/>
  <c r="GD137" i="13"/>
  <c r="GC137" i="13"/>
  <c r="GB137" i="13"/>
  <c r="GA137" i="13"/>
  <c r="FZ137" i="13"/>
  <c r="FY137" i="13"/>
  <c r="FX137" i="13"/>
  <c r="FW137" i="13"/>
  <c r="FV137" i="13"/>
  <c r="FU137" i="13"/>
  <c r="FT137" i="13"/>
  <c r="FS137" i="13"/>
  <c r="FR137" i="13"/>
  <c r="FQ137" i="13"/>
  <c r="FP137" i="13"/>
  <c r="FO137" i="13"/>
  <c r="FN137" i="13"/>
  <c r="FM137" i="13"/>
  <c r="FL137" i="13"/>
  <c r="FK137" i="13"/>
  <c r="FJ137" i="13"/>
  <c r="FI137" i="13"/>
  <c r="FH137" i="13"/>
  <c r="FG137" i="13"/>
  <c r="FF137" i="13"/>
  <c r="FE137" i="13"/>
  <c r="FD137" i="13"/>
  <c r="FC137" i="13"/>
  <c r="FB137" i="13"/>
  <c r="FA137" i="13"/>
  <c r="EZ137" i="13"/>
  <c r="EY137" i="13"/>
  <c r="EX137" i="13"/>
  <c r="EW137" i="13"/>
  <c r="EV137" i="13"/>
  <c r="EU137" i="13"/>
  <c r="ET137" i="13"/>
  <c r="ES137" i="13"/>
  <c r="ER137" i="13"/>
  <c r="EQ137" i="13"/>
  <c r="EP137" i="13"/>
  <c r="EO137" i="13"/>
  <c r="EN137" i="13"/>
  <c r="EM137" i="13"/>
  <c r="EL137" i="13"/>
  <c r="EK137" i="13"/>
  <c r="EJ137" i="13"/>
  <c r="EI137" i="13"/>
  <c r="EH137" i="13"/>
  <c r="EG137" i="13"/>
  <c r="EF137" i="13"/>
  <c r="EE137" i="13"/>
  <c r="ED137" i="13"/>
  <c r="EC137" i="13"/>
  <c r="EB137" i="13"/>
  <c r="EA137" i="13"/>
  <c r="DZ137" i="13"/>
  <c r="DY137" i="13"/>
  <c r="DX137" i="13"/>
  <c r="DW137" i="13"/>
  <c r="DV137" i="13"/>
  <c r="DU137" i="13"/>
  <c r="DT137" i="13"/>
  <c r="DS137" i="13"/>
  <c r="DR137" i="13"/>
  <c r="DQ137" i="13"/>
  <c r="DP137" i="13"/>
  <c r="DO137" i="13"/>
  <c r="DN137" i="13"/>
  <c r="DM137" i="13"/>
  <c r="DL137" i="13"/>
  <c r="DK137" i="13"/>
  <c r="DJ137" i="13"/>
  <c r="DI137" i="13"/>
  <c r="DH137" i="13"/>
  <c r="DG137" i="13"/>
  <c r="DF137" i="13"/>
  <c r="DE137" i="13"/>
  <c r="DD137" i="13"/>
  <c r="DC137" i="13"/>
  <c r="DB137" i="13"/>
  <c r="DA137" i="13"/>
  <c r="CZ137" i="13"/>
  <c r="CY137" i="13"/>
  <c r="CX137" i="13"/>
  <c r="CW137" i="13"/>
  <c r="CV137" i="13"/>
  <c r="CU137" i="13"/>
  <c r="CT137" i="13"/>
  <c r="CS137" i="13"/>
  <c r="CR137" i="13"/>
  <c r="CQ137" i="13"/>
  <c r="CP137" i="13"/>
  <c r="CO137" i="13"/>
  <c r="CN137" i="13"/>
  <c r="CM137" i="13"/>
  <c r="CL137" i="13"/>
  <c r="CK137" i="13"/>
  <c r="CJ137" i="13"/>
  <c r="CI137" i="13"/>
  <c r="CH137" i="13"/>
  <c r="CG137" i="13"/>
  <c r="CF137" i="13"/>
  <c r="CE137" i="13"/>
  <c r="CD137" i="13"/>
  <c r="CC137" i="13"/>
  <c r="CB137" i="13"/>
  <c r="CA137" i="13"/>
  <c r="BZ137" i="13"/>
  <c r="BY137" i="13"/>
  <c r="BX137" i="13"/>
  <c r="BW137" i="13"/>
  <c r="BV137" i="13"/>
  <c r="BU137" i="13"/>
  <c r="BT137" i="13"/>
  <c r="BS137" i="13"/>
  <c r="BR137" i="13"/>
  <c r="BQ137" i="13"/>
  <c r="BP137" i="13"/>
  <c r="BO137" i="13"/>
  <c r="BN137" i="13"/>
  <c r="BM137" i="13"/>
  <c r="BL137" i="13"/>
  <c r="BK137" i="13"/>
  <c r="BJ137" i="13"/>
  <c r="BI137" i="13"/>
  <c r="BH137" i="13"/>
  <c r="BG137" i="13"/>
  <c r="BF137" i="13"/>
  <c r="BE137" i="13"/>
  <c r="BD137" i="13"/>
  <c r="BC137" i="13"/>
  <c r="BB137" i="13"/>
  <c r="BA137" i="13"/>
  <c r="AZ137" i="13"/>
  <c r="AY137" i="13"/>
  <c r="AX137" i="13"/>
  <c r="AW137" i="13"/>
  <c r="AV137" i="13"/>
  <c r="AU137" i="13"/>
  <c r="AT137" i="13"/>
  <c r="AS137" i="13"/>
  <c r="AR137" i="13"/>
  <c r="AQ137" i="13"/>
  <c r="AP137" i="13"/>
  <c r="AO137" i="13"/>
  <c r="AN137" i="13"/>
  <c r="AM137" i="13"/>
  <c r="AL137" i="13"/>
  <c r="AK137" i="13"/>
  <c r="AJ137" i="13"/>
  <c r="AI137" i="13"/>
  <c r="AH137" i="13"/>
  <c r="AG137" i="13"/>
  <c r="AF137" i="13"/>
  <c r="AE137" i="13"/>
  <c r="AD137" i="13"/>
  <c r="AC137" i="13"/>
  <c r="AB137" i="13"/>
  <c r="AA137" i="13"/>
  <c r="Z137" i="13"/>
  <c r="Y137" i="13"/>
  <c r="X137" i="13"/>
  <c r="W137" i="13"/>
  <c r="Q137" i="13"/>
  <c r="MD136" i="13"/>
  <c r="MC136" i="13"/>
  <c r="MB136" i="13"/>
  <c r="MA136" i="13"/>
  <c r="LZ136" i="13"/>
  <c r="LY136" i="13"/>
  <c r="LX136" i="13"/>
  <c r="LW136" i="13"/>
  <c r="LV136" i="13"/>
  <c r="LU136" i="13"/>
  <c r="LT136" i="13"/>
  <c r="LS136" i="13"/>
  <c r="LR136" i="13"/>
  <c r="LQ136" i="13"/>
  <c r="LP136" i="13"/>
  <c r="LO136" i="13"/>
  <c r="LN136" i="13"/>
  <c r="LM136" i="13"/>
  <c r="LL136" i="13"/>
  <c r="LK136" i="13"/>
  <c r="LJ136" i="13"/>
  <c r="LI136" i="13"/>
  <c r="LH136" i="13"/>
  <c r="LG136" i="13"/>
  <c r="LF136" i="13"/>
  <c r="HX136" i="13"/>
  <c r="HW136" i="13"/>
  <c r="HV136" i="13"/>
  <c r="HU136" i="13"/>
  <c r="HT136" i="13"/>
  <c r="HS136" i="13"/>
  <c r="HR136" i="13"/>
  <c r="HQ136" i="13"/>
  <c r="HP136" i="13"/>
  <c r="HO136" i="13"/>
  <c r="HN136" i="13"/>
  <c r="HM136" i="13"/>
  <c r="HL136" i="13"/>
  <c r="HK136" i="13"/>
  <c r="HJ136" i="13"/>
  <c r="HI136" i="13"/>
  <c r="HH136" i="13"/>
  <c r="HG136" i="13"/>
  <c r="HF136" i="13"/>
  <c r="HE136" i="13"/>
  <c r="HD136" i="13"/>
  <c r="HC136" i="13"/>
  <c r="HB136" i="13"/>
  <c r="HA136" i="13"/>
  <c r="GZ136" i="13"/>
  <c r="GY136" i="13"/>
  <c r="GX136" i="13"/>
  <c r="GW136" i="13"/>
  <c r="GV136" i="13"/>
  <c r="GU136" i="13"/>
  <c r="GT136" i="13"/>
  <c r="GS136" i="13"/>
  <c r="GR136" i="13"/>
  <c r="GQ136" i="13"/>
  <c r="GP136" i="13"/>
  <c r="GO136" i="13"/>
  <c r="GN136" i="13"/>
  <c r="GM136" i="13"/>
  <c r="GL136" i="13"/>
  <c r="GK136" i="13"/>
  <c r="GJ136" i="13"/>
  <c r="GI136" i="13"/>
  <c r="GH136" i="13"/>
  <c r="GG136" i="13"/>
  <c r="GF136" i="13"/>
  <c r="GE136" i="13"/>
  <c r="GD136" i="13"/>
  <c r="GC136" i="13"/>
  <c r="GB136" i="13"/>
  <c r="GA136" i="13"/>
  <c r="FZ136" i="13"/>
  <c r="FY136" i="13"/>
  <c r="FX136" i="13"/>
  <c r="FW136" i="13"/>
  <c r="FV136" i="13"/>
  <c r="FU136" i="13"/>
  <c r="FT136" i="13"/>
  <c r="FS136" i="13"/>
  <c r="FR136" i="13"/>
  <c r="FQ136" i="13"/>
  <c r="FP136" i="13"/>
  <c r="FO136" i="13"/>
  <c r="FN136" i="13"/>
  <c r="FM136" i="13"/>
  <c r="FL136" i="13"/>
  <c r="FK136" i="13"/>
  <c r="FJ136" i="13"/>
  <c r="FI136" i="13"/>
  <c r="FH136" i="13"/>
  <c r="FG136" i="13"/>
  <c r="FF136" i="13"/>
  <c r="FE136" i="13"/>
  <c r="FD136" i="13"/>
  <c r="FC136" i="13"/>
  <c r="FB136" i="13"/>
  <c r="FA136" i="13"/>
  <c r="EZ136" i="13"/>
  <c r="EY136" i="13"/>
  <c r="EX136" i="13"/>
  <c r="EW136" i="13"/>
  <c r="EV136" i="13"/>
  <c r="EU136" i="13"/>
  <c r="ET136" i="13"/>
  <c r="ES136" i="13"/>
  <c r="ER136" i="13"/>
  <c r="EQ136" i="13"/>
  <c r="EP136" i="13"/>
  <c r="EO136" i="13"/>
  <c r="EN136" i="13"/>
  <c r="EM136" i="13"/>
  <c r="EL136" i="13"/>
  <c r="EK136" i="13"/>
  <c r="EJ136" i="13"/>
  <c r="EI136" i="13"/>
  <c r="EH136" i="13"/>
  <c r="EG136" i="13"/>
  <c r="EF136" i="13"/>
  <c r="EE136" i="13"/>
  <c r="ED136" i="13"/>
  <c r="EC136" i="13"/>
  <c r="EB136" i="13"/>
  <c r="EA136" i="13"/>
  <c r="DZ136" i="13"/>
  <c r="DY136" i="13"/>
  <c r="DX136" i="13"/>
  <c r="DW136" i="13"/>
  <c r="DV136" i="13"/>
  <c r="DU136" i="13"/>
  <c r="DT136" i="13"/>
  <c r="DS136" i="13"/>
  <c r="DR136" i="13"/>
  <c r="DQ136" i="13"/>
  <c r="DP136" i="13"/>
  <c r="DO136" i="13"/>
  <c r="DN136" i="13"/>
  <c r="DM136" i="13"/>
  <c r="DL136" i="13"/>
  <c r="DK136" i="13"/>
  <c r="DJ136" i="13"/>
  <c r="DI136" i="13"/>
  <c r="DH136" i="13"/>
  <c r="DG136" i="13"/>
  <c r="DF136" i="13"/>
  <c r="DE136" i="13"/>
  <c r="DD136" i="13"/>
  <c r="DC136" i="13"/>
  <c r="DB136" i="13"/>
  <c r="DA136" i="13"/>
  <c r="CZ136" i="13"/>
  <c r="CY136" i="13"/>
  <c r="CX136" i="13"/>
  <c r="CW136" i="13"/>
  <c r="CV136" i="13"/>
  <c r="CU136" i="13"/>
  <c r="CT136" i="13"/>
  <c r="CS136" i="13"/>
  <c r="CR136" i="13"/>
  <c r="CQ136" i="13"/>
  <c r="CP136" i="13"/>
  <c r="CO136" i="13"/>
  <c r="CN136" i="13"/>
  <c r="CM136" i="13"/>
  <c r="CL136" i="13"/>
  <c r="CK136" i="13"/>
  <c r="CJ136" i="13"/>
  <c r="CI136" i="13"/>
  <c r="CH136" i="13"/>
  <c r="CG136" i="13"/>
  <c r="CF136" i="13"/>
  <c r="CE136" i="13"/>
  <c r="CD136" i="13"/>
  <c r="CC136" i="13"/>
  <c r="CB136" i="13"/>
  <c r="CA136" i="13"/>
  <c r="BZ136" i="13"/>
  <c r="BY136" i="13"/>
  <c r="BX136" i="13"/>
  <c r="BW136" i="13"/>
  <c r="BV136" i="13"/>
  <c r="BU136" i="13"/>
  <c r="BT136" i="13"/>
  <c r="BS136" i="13"/>
  <c r="BR136" i="13"/>
  <c r="BQ136" i="13"/>
  <c r="BP136" i="13"/>
  <c r="BO136" i="13"/>
  <c r="BN136" i="13"/>
  <c r="BM136" i="13"/>
  <c r="BL136" i="13"/>
  <c r="BK136" i="13"/>
  <c r="BJ136" i="13"/>
  <c r="BI136" i="13"/>
  <c r="BH136" i="13"/>
  <c r="BG136" i="13"/>
  <c r="BF136" i="13"/>
  <c r="BE136" i="13"/>
  <c r="BD136" i="13"/>
  <c r="BC136" i="13"/>
  <c r="BB136" i="13"/>
  <c r="BA136" i="13"/>
  <c r="AZ136" i="13"/>
  <c r="AY136" i="13"/>
  <c r="AX136"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W136" i="13"/>
  <c r="Q136" i="13"/>
  <c r="MS135" i="13"/>
  <c r="MR135" i="13"/>
  <c r="MQ135" i="13"/>
  <c r="MP135" i="13"/>
  <c r="MO135" i="13"/>
  <c r="MN135" i="13"/>
  <c r="MM135" i="13"/>
  <c r="ML135" i="13"/>
  <c r="MK135" i="13"/>
  <c r="MJ135" i="13"/>
  <c r="MI135" i="13"/>
  <c r="MH135" i="13"/>
  <c r="MG135" i="13"/>
  <c r="MF135" i="13"/>
  <c r="ME135" i="13"/>
  <c r="MD135" i="13"/>
  <c r="MC135" i="13"/>
  <c r="MB135" i="13"/>
  <c r="MA135" i="13"/>
  <c r="LZ135" i="13"/>
  <c r="LY135" i="13"/>
  <c r="LX135" i="13"/>
  <c r="LW135" i="13"/>
  <c r="LV135" i="13"/>
  <c r="LU135" i="13"/>
  <c r="LT135" i="13"/>
  <c r="LS135" i="13"/>
  <c r="LR135" i="13"/>
  <c r="LQ135" i="13"/>
  <c r="LP135" i="13"/>
  <c r="LO135" i="13"/>
  <c r="LN135" i="13"/>
  <c r="LM135" i="13"/>
  <c r="LL135" i="13"/>
  <c r="LK135" i="13"/>
  <c r="LJ135" i="13"/>
  <c r="LI135" i="13"/>
  <c r="LH135" i="13"/>
  <c r="LG135" i="13"/>
  <c r="LF135" i="13"/>
  <c r="LE135" i="13"/>
  <c r="LD135" i="13"/>
  <c r="LC135" i="13"/>
  <c r="LB135" i="13"/>
  <c r="LA135" i="13"/>
  <c r="KZ135" i="13"/>
  <c r="KY135" i="13"/>
  <c r="KX135" i="13"/>
  <c r="KW135" i="13"/>
  <c r="KV135" i="13"/>
  <c r="KU135" i="13"/>
  <c r="KT135" i="13"/>
  <c r="KS135" i="13"/>
  <c r="KR135" i="13"/>
  <c r="KQ135" i="13"/>
  <c r="KP135" i="13"/>
  <c r="KO135" i="13"/>
  <c r="KN135" i="13"/>
  <c r="KM135" i="13"/>
  <c r="KL135" i="13"/>
  <c r="KK135" i="13"/>
  <c r="KJ135" i="13"/>
  <c r="KI135" i="13"/>
  <c r="KH135" i="13"/>
  <c r="KG135" i="13"/>
  <c r="KF135" i="13"/>
  <c r="KE135" i="13"/>
  <c r="KD135" i="13"/>
  <c r="KC135" i="13"/>
  <c r="KB135" i="13"/>
  <c r="KA135" i="13"/>
  <c r="JZ135" i="13"/>
  <c r="JY135" i="13"/>
  <c r="JX135" i="13"/>
  <c r="JW135" i="13"/>
  <c r="JV135" i="13"/>
  <c r="JU135" i="13"/>
  <c r="JT135" i="13"/>
  <c r="JS135" i="13"/>
  <c r="JR135" i="13"/>
  <c r="JQ135" i="13"/>
  <c r="JP135" i="13"/>
  <c r="JO135" i="13"/>
  <c r="JN135" i="13"/>
  <c r="JM135" i="13"/>
  <c r="JL135" i="13"/>
  <c r="JK135" i="13"/>
  <c r="JJ135" i="13"/>
  <c r="JI135" i="13"/>
  <c r="JH135" i="13"/>
  <c r="JG135" i="13"/>
  <c r="JF135" i="13"/>
  <c r="JE135" i="13"/>
  <c r="JD135" i="13"/>
  <c r="JC135" i="13"/>
  <c r="JB135" i="13"/>
  <c r="JA135" i="13"/>
  <c r="IZ135" i="13"/>
  <c r="IY135" i="13"/>
  <c r="IX135" i="13"/>
  <c r="IW135" i="13"/>
  <c r="IV135" i="13"/>
  <c r="IU135" i="13"/>
  <c r="IT135" i="13"/>
  <c r="IS135" i="13"/>
  <c r="IR135" i="13"/>
  <c r="IQ135" i="13"/>
  <c r="IP135" i="13"/>
  <c r="IO135" i="13"/>
  <c r="IN135" i="13"/>
  <c r="IM135" i="13"/>
  <c r="IL135" i="13"/>
  <c r="IK135" i="13"/>
  <c r="IJ135" i="13"/>
  <c r="II135" i="13"/>
  <c r="IH135" i="13"/>
  <c r="IG135" i="13"/>
  <c r="IF135" i="13"/>
  <c r="IE135" i="13"/>
  <c r="ID135" i="13"/>
  <c r="IC135" i="13"/>
  <c r="IB135" i="13"/>
  <c r="IA135" i="13"/>
  <c r="HZ135" i="13"/>
  <c r="HY135" i="13"/>
  <c r="HX135" i="13"/>
  <c r="HW135" i="13"/>
  <c r="HV135" i="13"/>
  <c r="HU135" i="13"/>
  <c r="HT135" i="13"/>
  <c r="HS135" i="13"/>
  <c r="HR135" i="13"/>
  <c r="HQ135" i="13"/>
  <c r="HP135" i="13"/>
  <c r="HO135" i="13"/>
  <c r="HN135" i="13"/>
  <c r="HM135" i="13"/>
  <c r="HL135" i="13"/>
  <c r="HK135" i="13"/>
  <c r="HJ135" i="13"/>
  <c r="HI135" i="13"/>
  <c r="HH135" i="13"/>
  <c r="HG135" i="13"/>
  <c r="HF135" i="13"/>
  <c r="HE135" i="13"/>
  <c r="HD135" i="13"/>
  <c r="HC135" i="13"/>
  <c r="HB135" i="13"/>
  <c r="HA135" i="13"/>
  <c r="GZ135" i="13"/>
  <c r="GY135" i="13"/>
  <c r="GX135" i="13"/>
  <c r="GW135" i="13"/>
  <c r="GV135" i="13"/>
  <c r="GU135" i="13"/>
  <c r="GT135" i="13"/>
  <c r="GS135" i="13"/>
  <c r="GR135" i="13"/>
  <c r="GQ135" i="13"/>
  <c r="GP135" i="13"/>
  <c r="GO135" i="13"/>
  <c r="GN135" i="13"/>
  <c r="GM135" i="13"/>
  <c r="GL135" i="13"/>
  <c r="GK135" i="13"/>
  <c r="GJ135" i="13"/>
  <c r="GI135" i="13"/>
  <c r="GH135" i="13"/>
  <c r="GG135" i="13"/>
  <c r="GF135" i="13"/>
  <c r="GE135" i="13"/>
  <c r="GD135" i="13"/>
  <c r="GC135" i="13"/>
  <c r="GB135" i="13"/>
  <c r="GA135" i="13"/>
  <c r="FZ135" i="13"/>
  <c r="FY135" i="13"/>
  <c r="FX135" i="13"/>
  <c r="FW135" i="13"/>
  <c r="FV135" i="13"/>
  <c r="FU135" i="13"/>
  <c r="FT135" i="13"/>
  <c r="FS135" i="13"/>
  <c r="FR135" i="13"/>
  <c r="FQ135" i="13"/>
  <c r="FP135" i="13"/>
  <c r="FO135" i="13"/>
  <c r="FN135" i="13"/>
  <c r="FM135" i="13"/>
  <c r="FL135" i="13"/>
  <c r="FK135" i="13"/>
  <c r="FJ135" i="13"/>
  <c r="FI135" i="13"/>
  <c r="FH135" i="13"/>
  <c r="FG135" i="13"/>
  <c r="FF135" i="13"/>
  <c r="FE135" i="13"/>
  <c r="FD135" i="13"/>
  <c r="FC135" i="13"/>
  <c r="FB135" i="13"/>
  <c r="FA135" i="13"/>
  <c r="EZ135" i="13"/>
  <c r="EY135" i="13"/>
  <c r="EX135" i="13"/>
  <c r="EW135" i="13"/>
  <c r="EV135" i="13"/>
  <c r="EU135" i="13"/>
  <c r="ET135" i="13"/>
  <c r="ES135" i="13"/>
  <c r="ER135" i="13"/>
  <c r="EQ135" i="13"/>
  <c r="EP135" i="13"/>
  <c r="EO135" i="13"/>
  <c r="EN135" i="13"/>
  <c r="EM135" i="13"/>
  <c r="EL135" i="13"/>
  <c r="EK135" i="13"/>
  <c r="EJ135" i="13"/>
  <c r="EI135" i="13"/>
  <c r="EH135" i="13"/>
  <c r="EG135" i="13"/>
  <c r="EF135" i="13"/>
  <c r="EE135" i="13"/>
  <c r="ED135" i="13"/>
  <c r="EC135" i="13"/>
  <c r="EB135" i="13"/>
  <c r="EA135" i="13"/>
  <c r="DZ135" i="13"/>
  <c r="DY135" i="13"/>
  <c r="DX135" i="13"/>
  <c r="DW135" i="13"/>
  <c r="DV135" i="13"/>
  <c r="DU135" i="13"/>
  <c r="DT135" i="13"/>
  <c r="DS135" i="13"/>
  <c r="DR135" i="13"/>
  <c r="DQ135" i="13"/>
  <c r="DP135" i="13"/>
  <c r="DO135" i="13"/>
  <c r="DN135" i="13"/>
  <c r="DM135" i="13"/>
  <c r="DL135" i="13"/>
  <c r="DK135" i="13"/>
  <c r="DJ135" i="13"/>
  <c r="DI135" i="13"/>
  <c r="DH135" i="13"/>
  <c r="DG135" i="13"/>
  <c r="DF135" i="13"/>
  <c r="DE135" i="13"/>
  <c r="DD135" i="13"/>
  <c r="DC135" i="13"/>
  <c r="DB135" i="13"/>
  <c r="DA135" i="13"/>
  <c r="CZ135" i="13"/>
  <c r="CY135" i="13"/>
  <c r="CX135" i="13"/>
  <c r="CW135" i="13"/>
  <c r="CV135" i="13"/>
  <c r="CU135" i="13"/>
  <c r="CT135" i="13"/>
  <c r="CS135" i="13"/>
  <c r="CR135" i="13"/>
  <c r="CQ135" i="13"/>
  <c r="CP135" i="13"/>
  <c r="CO135" i="13"/>
  <c r="CN135" i="13"/>
  <c r="CM135" i="13"/>
  <c r="CL135" i="13"/>
  <c r="CK135" i="13"/>
  <c r="CJ135" i="13"/>
  <c r="CI135" i="13"/>
  <c r="CH135" i="13"/>
  <c r="CG135" i="13"/>
  <c r="CF135" i="13"/>
  <c r="CE135" i="13"/>
  <c r="CD135" i="13"/>
  <c r="CC135" i="13"/>
  <c r="CB135" i="13"/>
  <c r="CA135" i="13"/>
  <c r="BZ135" i="13"/>
  <c r="BY135" i="13"/>
  <c r="BX135" i="13"/>
  <c r="BW135" i="13"/>
  <c r="BV135" i="13"/>
  <c r="BU135" i="13"/>
  <c r="BT135" i="13"/>
  <c r="BS135" i="13"/>
  <c r="BR135" i="13"/>
  <c r="BQ135" i="13"/>
  <c r="BP135" i="13"/>
  <c r="BO135" i="13"/>
  <c r="BN135" i="13"/>
  <c r="BM135" i="13"/>
  <c r="BL135" i="13"/>
  <c r="BK135" i="13"/>
  <c r="BJ135" i="13"/>
  <c r="BI135" i="13"/>
  <c r="BH135" i="13"/>
  <c r="BG135" i="13"/>
  <c r="BF135" i="13"/>
  <c r="BE135" i="13"/>
  <c r="BD135" i="13"/>
  <c r="BC135" i="13"/>
  <c r="BB135" i="13"/>
  <c r="BA135" i="13"/>
  <c r="AZ135" i="13"/>
  <c r="AY135" i="13"/>
  <c r="AX135" i="13"/>
  <c r="AW135" i="13"/>
  <c r="AV135" i="13"/>
  <c r="AU135" i="13"/>
  <c r="AT135" i="13"/>
  <c r="AS135" i="13"/>
  <c r="AR135" i="13"/>
  <c r="AQ135" i="13"/>
  <c r="AP135" i="13"/>
  <c r="AO135" i="13"/>
  <c r="AN135" i="13"/>
  <c r="AM135" i="13"/>
  <c r="AL135" i="13"/>
  <c r="AK135" i="13"/>
  <c r="AJ135" i="13"/>
  <c r="AI135" i="13"/>
  <c r="AH135" i="13"/>
  <c r="AG135" i="13"/>
  <c r="AF135" i="13"/>
  <c r="AE135" i="13"/>
  <c r="AD135" i="13"/>
  <c r="AC135" i="13"/>
  <c r="AB135" i="13"/>
  <c r="AA135" i="13"/>
  <c r="Z135" i="13"/>
  <c r="Y135" i="13"/>
  <c r="X135" i="13"/>
  <c r="W135" i="13"/>
  <c r="Q135" i="13"/>
  <c r="A135" i="13"/>
  <c r="MN134" i="13"/>
  <c r="MM134" i="13"/>
  <c r="ML134" i="13"/>
  <c r="MK134" i="13"/>
  <c r="MJ134" i="13"/>
  <c r="MD134" i="13"/>
  <c r="MC134" i="13"/>
  <c r="MB134" i="13"/>
  <c r="MA134" i="13"/>
  <c r="LZ134" i="13"/>
  <c r="LY134" i="13"/>
  <c r="LX134" i="13"/>
  <c r="LW134" i="13"/>
  <c r="LV134" i="13"/>
  <c r="LU134" i="13"/>
  <c r="LT134" i="13"/>
  <c r="LS134" i="13"/>
  <c r="LR134" i="13"/>
  <c r="LQ134" i="13"/>
  <c r="LP134" i="13"/>
  <c r="LO134" i="13"/>
  <c r="LN134" i="13"/>
  <c r="LM134" i="13"/>
  <c r="LL134" i="13"/>
  <c r="LK134" i="13"/>
  <c r="LJ134" i="13"/>
  <c r="LI134" i="13"/>
  <c r="LH134" i="13"/>
  <c r="LG134" i="13"/>
  <c r="LF134" i="13"/>
  <c r="IC134" i="13"/>
  <c r="IB134" i="13"/>
  <c r="IA134" i="13"/>
  <c r="HZ134" i="13"/>
  <c r="HY134" i="13"/>
  <c r="HX134" i="13"/>
  <c r="HW134" i="13"/>
  <c r="HV134" i="13"/>
  <c r="HU134" i="13"/>
  <c r="HT134" i="13"/>
  <c r="HS134" i="13"/>
  <c r="HR134" i="13"/>
  <c r="HQ134" i="13"/>
  <c r="HP134" i="13"/>
  <c r="HO134" i="13"/>
  <c r="HN134" i="13"/>
  <c r="HM134" i="13"/>
  <c r="HL134" i="13"/>
  <c r="HK134" i="13"/>
  <c r="HJ134" i="13"/>
  <c r="HI134" i="13"/>
  <c r="HH134" i="13"/>
  <c r="HG134" i="13"/>
  <c r="HF134" i="13"/>
  <c r="HE134" i="13"/>
  <c r="HD134" i="13"/>
  <c r="HC134" i="13"/>
  <c r="HB134" i="13"/>
  <c r="HA134" i="13"/>
  <c r="GZ134" i="13"/>
  <c r="GY134" i="13"/>
  <c r="GX134" i="13"/>
  <c r="GW134" i="13"/>
  <c r="GV134" i="13"/>
  <c r="GU134" i="13"/>
  <c r="GT134" i="13"/>
  <c r="GS134" i="13"/>
  <c r="GR134" i="13"/>
  <c r="GQ134" i="13"/>
  <c r="GP134" i="13"/>
  <c r="GO134" i="13"/>
  <c r="GN134" i="13"/>
  <c r="GM134" i="13"/>
  <c r="GL134" i="13"/>
  <c r="GK134" i="13"/>
  <c r="GJ134" i="13"/>
  <c r="GI134" i="13"/>
  <c r="GH134" i="13"/>
  <c r="GG134" i="13"/>
  <c r="GF134" i="13"/>
  <c r="GE134" i="13"/>
  <c r="GD134" i="13"/>
  <c r="GC134" i="13"/>
  <c r="GB134" i="13"/>
  <c r="GA134" i="13"/>
  <c r="FZ134" i="13"/>
  <c r="FY134" i="13"/>
  <c r="FX134" i="13"/>
  <c r="FW134" i="13"/>
  <c r="FV134" i="13"/>
  <c r="FU134" i="13"/>
  <c r="FT134" i="13"/>
  <c r="FS134" i="13"/>
  <c r="FR134" i="13"/>
  <c r="FQ134" i="13"/>
  <c r="FP134" i="13"/>
  <c r="FO134" i="13"/>
  <c r="FN134" i="13"/>
  <c r="FM134" i="13"/>
  <c r="FL134" i="13"/>
  <c r="FK134" i="13"/>
  <c r="FJ134" i="13"/>
  <c r="FI134" i="13"/>
  <c r="FH134" i="13"/>
  <c r="FG134" i="13"/>
  <c r="FF134" i="13"/>
  <c r="FE134" i="13"/>
  <c r="FD134" i="13"/>
  <c r="FC134" i="13"/>
  <c r="FB134" i="13"/>
  <c r="FA134" i="13"/>
  <c r="EZ134" i="13"/>
  <c r="EY134" i="13"/>
  <c r="EX134" i="13"/>
  <c r="EW134" i="13"/>
  <c r="EV134" i="13"/>
  <c r="EU134" i="13"/>
  <c r="ET134" i="13"/>
  <c r="ES134" i="13"/>
  <c r="ER134" i="13"/>
  <c r="EQ134" i="13"/>
  <c r="EP134" i="13"/>
  <c r="EO134" i="13"/>
  <c r="EN134" i="13"/>
  <c r="EM134" i="13"/>
  <c r="EL134" i="13"/>
  <c r="EK134" i="13"/>
  <c r="EJ134" i="13"/>
  <c r="EI134" i="13"/>
  <c r="EH134" i="13"/>
  <c r="EG134" i="13"/>
  <c r="EF134" i="13"/>
  <c r="EE134" i="13"/>
  <c r="ED134" i="13"/>
  <c r="EC134" i="13"/>
  <c r="EB134" i="13"/>
  <c r="EA134" i="13"/>
  <c r="DZ134" i="13"/>
  <c r="DY134" i="13"/>
  <c r="DX134" i="13"/>
  <c r="DW134" i="13"/>
  <c r="DV134" i="13"/>
  <c r="DU134" i="13"/>
  <c r="DT134" i="13"/>
  <c r="DS134" i="13"/>
  <c r="DR134" i="13"/>
  <c r="DQ134" i="13"/>
  <c r="DP134" i="13"/>
  <c r="DO134" i="13"/>
  <c r="DN134" i="13"/>
  <c r="DM134" i="13"/>
  <c r="DL134" i="13"/>
  <c r="DK134" i="13"/>
  <c r="DJ134" i="13"/>
  <c r="DI134" i="13"/>
  <c r="DH134" i="13"/>
  <c r="DG134" i="13"/>
  <c r="DF134" i="13"/>
  <c r="DE134" i="13"/>
  <c r="DD134" i="13"/>
  <c r="DC134" i="13"/>
  <c r="DB134" i="13"/>
  <c r="DA134" i="13"/>
  <c r="CZ134" i="13"/>
  <c r="CY134" i="13"/>
  <c r="CX134" i="13"/>
  <c r="CW134" i="13"/>
  <c r="CV134" i="13"/>
  <c r="CU134" i="13"/>
  <c r="CT134" i="13"/>
  <c r="CS134" i="13"/>
  <c r="CR134" i="13"/>
  <c r="CQ134" i="13"/>
  <c r="CP134" i="13"/>
  <c r="CO134" i="13"/>
  <c r="CN134" i="13"/>
  <c r="CM134" i="13"/>
  <c r="CL134" i="13"/>
  <c r="CK134" i="13"/>
  <c r="CJ134" i="13"/>
  <c r="CI134" i="13"/>
  <c r="CH134" i="13"/>
  <c r="CG134" i="13"/>
  <c r="CF134" i="13"/>
  <c r="CE134" i="13"/>
  <c r="CD134" i="13"/>
  <c r="CC134" i="13"/>
  <c r="CB134" i="13"/>
  <c r="CA134" i="13"/>
  <c r="BZ134" i="13"/>
  <c r="BY134" i="13"/>
  <c r="BX134" i="13"/>
  <c r="BW134" i="13"/>
  <c r="BV134" i="13"/>
  <c r="BU134" i="13"/>
  <c r="BT134" i="13"/>
  <c r="BS134" i="13"/>
  <c r="BR134" i="13"/>
  <c r="BQ134" i="13"/>
  <c r="BP134" i="13"/>
  <c r="BO134" i="13"/>
  <c r="BN134" i="13"/>
  <c r="BM134" i="13"/>
  <c r="BL134" i="13"/>
  <c r="BK134" i="13"/>
  <c r="BJ134" i="13"/>
  <c r="BI134" i="13"/>
  <c r="BH134" i="13"/>
  <c r="BG134" i="13"/>
  <c r="BF134" i="13"/>
  <c r="BE134" i="13"/>
  <c r="BD134" i="13"/>
  <c r="BC134" i="13"/>
  <c r="BB134" i="13"/>
  <c r="BA134" i="13"/>
  <c r="AZ134" i="13"/>
  <c r="AY134" i="13"/>
  <c r="AX134" i="13"/>
  <c r="AW134" i="13"/>
  <c r="AV134"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Q134" i="13"/>
  <c r="Q133" i="13"/>
  <c r="MS132" i="13"/>
  <c r="MR132" i="13"/>
  <c r="MQ132" i="13"/>
  <c r="MP132" i="13"/>
  <c r="MO132" i="13"/>
  <c r="MN132" i="13"/>
  <c r="MM132" i="13"/>
  <c r="ML132" i="13"/>
  <c r="MK132" i="13"/>
  <c r="MJ132" i="13"/>
  <c r="MI132" i="13"/>
  <c r="MH132" i="13"/>
  <c r="MG132" i="13"/>
  <c r="MF132" i="13"/>
  <c r="ME132" i="13"/>
  <c r="MD132" i="13"/>
  <c r="MC132" i="13"/>
  <c r="MB132" i="13"/>
  <c r="MA132" i="13"/>
  <c r="LZ132" i="13"/>
  <c r="LY132" i="13"/>
  <c r="LX132" i="13"/>
  <c r="LW132" i="13"/>
  <c r="LV132" i="13"/>
  <c r="LU132" i="13"/>
  <c r="LT132" i="13"/>
  <c r="LS132" i="13"/>
  <c r="LR132" i="13"/>
  <c r="LQ132" i="13"/>
  <c r="LP132" i="13"/>
  <c r="LO132" i="13"/>
  <c r="LN132" i="13"/>
  <c r="LM132" i="13"/>
  <c r="LL132" i="13"/>
  <c r="LK132" i="13"/>
  <c r="LJ132" i="13"/>
  <c r="LI132" i="13"/>
  <c r="LH132" i="13"/>
  <c r="LG132" i="13"/>
  <c r="LF132" i="13"/>
  <c r="LE132" i="13"/>
  <c r="LD132" i="13"/>
  <c r="LC132" i="13"/>
  <c r="LB132" i="13"/>
  <c r="LA132" i="13"/>
  <c r="KZ132" i="13"/>
  <c r="KY132" i="13"/>
  <c r="KX132" i="13"/>
  <c r="KW132" i="13"/>
  <c r="KV132" i="13"/>
  <c r="KU132" i="13"/>
  <c r="KT132" i="13"/>
  <c r="KS132" i="13"/>
  <c r="KR132" i="13"/>
  <c r="KQ132" i="13"/>
  <c r="KP132" i="13"/>
  <c r="KO132" i="13"/>
  <c r="KN132" i="13"/>
  <c r="KM132" i="13"/>
  <c r="KL132" i="13"/>
  <c r="KK132" i="13"/>
  <c r="KJ132" i="13"/>
  <c r="KI132" i="13"/>
  <c r="KH132" i="13"/>
  <c r="KG132" i="13"/>
  <c r="KF132" i="13"/>
  <c r="KE132" i="13"/>
  <c r="KD132" i="13"/>
  <c r="KC132" i="13"/>
  <c r="KB132" i="13"/>
  <c r="KA132" i="13"/>
  <c r="JZ132" i="13"/>
  <c r="JY132" i="13"/>
  <c r="JX132" i="13"/>
  <c r="JW132" i="13"/>
  <c r="JV132" i="13"/>
  <c r="JU132" i="13"/>
  <c r="JT132" i="13"/>
  <c r="JS132" i="13"/>
  <c r="JR132" i="13"/>
  <c r="JQ132" i="13"/>
  <c r="JP132" i="13"/>
  <c r="JO132" i="13"/>
  <c r="JN132" i="13"/>
  <c r="JM132" i="13"/>
  <c r="JL132" i="13"/>
  <c r="JK132" i="13"/>
  <c r="JJ132" i="13"/>
  <c r="JI132" i="13"/>
  <c r="JH132" i="13"/>
  <c r="JG132" i="13"/>
  <c r="JF132" i="13"/>
  <c r="JE132" i="13"/>
  <c r="JD132" i="13"/>
  <c r="JC132" i="13"/>
  <c r="JB132" i="13"/>
  <c r="JA132" i="13"/>
  <c r="IZ132" i="13"/>
  <c r="IY132" i="13"/>
  <c r="IX132" i="13"/>
  <c r="IW132" i="13"/>
  <c r="IV132" i="13"/>
  <c r="IU132" i="13"/>
  <c r="IT132" i="13"/>
  <c r="IS132" i="13"/>
  <c r="IR132" i="13"/>
  <c r="IQ132" i="13"/>
  <c r="IP132" i="13"/>
  <c r="IO132" i="13"/>
  <c r="IN132" i="13"/>
  <c r="IM132" i="13"/>
  <c r="IL132" i="13"/>
  <c r="IK132" i="13"/>
  <c r="IJ132" i="13"/>
  <c r="II132" i="13"/>
  <c r="IH132" i="13"/>
  <c r="IG132" i="13"/>
  <c r="IF132" i="13"/>
  <c r="IE132" i="13"/>
  <c r="ID132" i="13"/>
  <c r="IC132" i="13"/>
  <c r="IB132" i="13"/>
  <c r="IA132" i="13"/>
  <c r="HZ132" i="13"/>
  <c r="HY132" i="13"/>
  <c r="HX132" i="13"/>
  <c r="HW132" i="13"/>
  <c r="HV132" i="13"/>
  <c r="HU132" i="13"/>
  <c r="HT132" i="13"/>
  <c r="HS132" i="13"/>
  <c r="HR132" i="13"/>
  <c r="HQ132" i="13"/>
  <c r="HP132" i="13"/>
  <c r="HO132" i="13"/>
  <c r="HN132" i="13"/>
  <c r="HM132" i="13"/>
  <c r="HL132" i="13"/>
  <c r="HK132" i="13"/>
  <c r="HJ132" i="13"/>
  <c r="HI132" i="13"/>
  <c r="HH132" i="13"/>
  <c r="HG132" i="13"/>
  <c r="HF132" i="13"/>
  <c r="HE132" i="13"/>
  <c r="HD132" i="13"/>
  <c r="HC132" i="13"/>
  <c r="HB132" i="13"/>
  <c r="HA132" i="13"/>
  <c r="GZ132" i="13"/>
  <c r="GY132" i="13"/>
  <c r="GX132" i="13"/>
  <c r="GW132" i="13"/>
  <c r="GV132" i="13"/>
  <c r="GU132" i="13"/>
  <c r="GT132" i="13"/>
  <c r="GS132" i="13"/>
  <c r="GR132" i="13"/>
  <c r="GQ132" i="13"/>
  <c r="GP132" i="13"/>
  <c r="GO132" i="13"/>
  <c r="GN132" i="13"/>
  <c r="GM132" i="13"/>
  <c r="GL132" i="13"/>
  <c r="GK132" i="13"/>
  <c r="GJ132" i="13"/>
  <c r="GI132" i="13"/>
  <c r="GH132" i="13"/>
  <c r="GG132" i="13"/>
  <c r="GF132" i="13"/>
  <c r="GE132" i="13"/>
  <c r="GD132" i="13"/>
  <c r="GC132" i="13"/>
  <c r="GB132" i="13"/>
  <c r="GA132" i="13"/>
  <c r="FZ132" i="13"/>
  <c r="FY132" i="13"/>
  <c r="FX132" i="13"/>
  <c r="FW132" i="13"/>
  <c r="FV132" i="13"/>
  <c r="FU132" i="13"/>
  <c r="FT132" i="13"/>
  <c r="FS132" i="13"/>
  <c r="FR132" i="13"/>
  <c r="FQ132" i="13"/>
  <c r="FP132" i="13"/>
  <c r="FO132" i="13"/>
  <c r="FN132" i="13"/>
  <c r="FM132" i="13"/>
  <c r="FL132" i="13"/>
  <c r="FK132" i="13"/>
  <c r="FJ132" i="13"/>
  <c r="FI132" i="13"/>
  <c r="FH132" i="13"/>
  <c r="FG132" i="13"/>
  <c r="FF132" i="13"/>
  <c r="FE132" i="13"/>
  <c r="FD132" i="13"/>
  <c r="FC132" i="13"/>
  <c r="FB132" i="13"/>
  <c r="FA132" i="13"/>
  <c r="EZ132" i="13"/>
  <c r="EY132" i="13"/>
  <c r="EX132" i="13"/>
  <c r="EW132" i="13"/>
  <c r="EV132" i="13"/>
  <c r="EU132" i="13"/>
  <c r="ET132" i="13"/>
  <c r="ES132" i="13"/>
  <c r="ER132" i="13"/>
  <c r="EQ132" i="13"/>
  <c r="EP132" i="13"/>
  <c r="EO132" i="13"/>
  <c r="EN132" i="13"/>
  <c r="EM132" i="13"/>
  <c r="EL132" i="13"/>
  <c r="EK132" i="13"/>
  <c r="EJ132" i="13"/>
  <c r="EI132" i="13"/>
  <c r="EH132" i="13"/>
  <c r="EG132" i="13"/>
  <c r="EF132" i="13"/>
  <c r="EE132" i="13"/>
  <c r="ED132" i="13"/>
  <c r="EC132" i="13"/>
  <c r="EB132" i="13"/>
  <c r="EA132" i="13"/>
  <c r="DZ132" i="13"/>
  <c r="DY132" i="13"/>
  <c r="DX132" i="13"/>
  <c r="DW132" i="13"/>
  <c r="DV132" i="13"/>
  <c r="DU132" i="13"/>
  <c r="DT132" i="13"/>
  <c r="DS132" i="13"/>
  <c r="DR132" i="13"/>
  <c r="DQ132" i="13"/>
  <c r="DP132" i="13"/>
  <c r="DO132" i="13"/>
  <c r="DN132" i="13"/>
  <c r="DM132" i="13"/>
  <c r="DL132" i="13"/>
  <c r="DK132" i="13"/>
  <c r="DJ132" i="13"/>
  <c r="DI132" i="13"/>
  <c r="DH132" i="13"/>
  <c r="DG132" i="13"/>
  <c r="DF132" i="13"/>
  <c r="DE132" i="13"/>
  <c r="DD132" i="13"/>
  <c r="DC132" i="13"/>
  <c r="DB132" i="13"/>
  <c r="DA132" i="13"/>
  <c r="CZ132" i="13"/>
  <c r="CY132" i="13"/>
  <c r="CX132" i="13"/>
  <c r="CW132" i="13"/>
  <c r="CV132" i="13"/>
  <c r="CU132" i="13"/>
  <c r="CT132" i="13"/>
  <c r="CS132" i="13"/>
  <c r="CR132" i="13"/>
  <c r="CQ132" i="13"/>
  <c r="CP132" i="13"/>
  <c r="CO132" i="13"/>
  <c r="CN132" i="13"/>
  <c r="CM132" i="13"/>
  <c r="CL132" i="13"/>
  <c r="CK132" i="13"/>
  <c r="CJ132" i="13"/>
  <c r="CI132" i="13"/>
  <c r="CH132" i="13"/>
  <c r="CG132" i="13"/>
  <c r="CF132" i="13"/>
  <c r="CE132" i="13"/>
  <c r="CD132" i="13"/>
  <c r="CC132" i="13"/>
  <c r="CB132" i="13"/>
  <c r="CA132" i="13"/>
  <c r="BZ132" i="13"/>
  <c r="BY132" i="13"/>
  <c r="BX132" i="13"/>
  <c r="BW132" i="13"/>
  <c r="BV132" i="13"/>
  <c r="BU132" i="13"/>
  <c r="BT132" i="13"/>
  <c r="BS132" i="13"/>
  <c r="BR132" i="13"/>
  <c r="BQ132" i="13"/>
  <c r="BP132" i="13"/>
  <c r="BO132" i="13"/>
  <c r="BN132" i="13"/>
  <c r="BM132" i="13"/>
  <c r="BL132" i="13"/>
  <c r="BK132" i="13"/>
  <c r="BJ132" i="13"/>
  <c r="BI132" i="13"/>
  <c r="BH132" i="13"/>
  <c r="BG132" i="13"/>
  <c r="BF132" i="13"/>
  <c r="BE132" i="13"/>
  <c r="BD132" i="13"/>
  <c r="BC132" i="13"/>
  <c r="BB132" i="13"/>
  <c r="BA132" i="13"/>
  <c r="AZ132" i="13"/>
  <c r="AY132" i="13"/>
  <c r="AX132" i="13"/>
  <c r="AW132" i="13"/>
  <c r="AV132" i="13"/>
  <c r="AU132" i="13"/>
  <c r="AT132" i="13"/>
  <c r="AS132" i="13"/>
  <c r="AR132" i="13"/>
  <c r="AQ132" i="13"/>
  <c r="AP132" i="13"/>
  <c r="AO132" i="13"/>
  <c r="AN132" i="13"/>
  <c r="AM132" i="13"/>
  <c r="AL132" i="13"/>
  <c r="AK132" i="13"/>
  <c r="AJ132" i="13"/>
  <c r="AI132" i="13"/>
  <c r="AH132" i="13"/>
  <c r="AG132" i="13"/>
  <c r="AF132" i="13"/>
  <c r="AE132" i="13"/>
  <c r="AD132" i="13"/>
  <c r="AC132" i="13"/>
  <c r="AB132" i="13"/>
  <c r="AA132" i="13"/>
  <c r="Z132" i="13"/>
  <c r="Y132" i="13"/>
  <c r="X132" i="13"/>
  <c r="W132" i="13"/>
  <c r="LO131" i="13"/>
  <c r="LN131" i="13"/>
  <c r="LM131" i="13"/>
  <c r="LL131" i="13"/>
  <c r="LK131" i="13"/>
  <c r="LJ131" i="13"/>
  <c r="LI131" i="13"/>
  <c r="LH131" i="13"/>
  <c r="LG131" i="13"/>
  <c r="LF131" i="13"/>
  <c r="LE131" i="13"/>
  <c r="LD131" i="13"/>
  <c r="LC131" i="13"/>
  <c r="LB131" i="13"/>
  <c r="LA131" i="13"/>
  <c r="KZ131" i="13"/>
  <c r="KY131" i="13"/>
  <c r="KX131" i="13"/>
  <c r="KW131" i="13"/>
  <c r="KV131" i="13"/>
  <c r="KU131" i="13"/>
  <c r="KT131" i="13"/>
  <c r="KS131" i="13"/>
  <c r="KR131" i="13"/>
  <c r="KQ131" i="13"/>
  <c r="KP131" i="13"/>
  <c r="KO131" i="13"/>
  <c r="KN131" i="13"/>
  <c r="KM131" i="13"/>
  <c r="KL131" i="13"/>
  <c r="KK131" i="13"/>
  <c r="KJ131" i="13"/>
  <c r="KI131" i="13"/>
  <c r="KH131" i="13"/>
  <c r="KG131" i="13"/>
  <c r="KF131" i="13"/>
  <c r="KE131" i="13"/>
  <c r="KD131" i="13"/>
  <c r="KC131" i="13"/>
  <c r="KB131" i="13"/>
  <c r="KA131" i="13"/>
  <c r="JZ131" i="13"/>
  <c r="JY131" i="13"/>
  <c r="JX131" i="13"/>
  <c r="JW131" i="13"/>
  <c r="JV131" i="13"/>
  <c r="JU131" i="13"/>
  <c r="JT131" i="13"/>
  <c r="JS131" i="13"/>
  <c r="JR131" i="13"/>
  <c r="JQ131" i="13"/>
  <c r="JP131" i="13"/>
  <c r="JO131" i="13"/>
  <c r="JN131" i="13"/>
  <c r="JM131" i="13"/>
  <c r="JL131" i="13"/>
  <c r="JK131" i="13"/>
  <c r="JJ131" i="13"/>
  <c r="JI131" i="13"/>
  <c r="JH131" i="13"/>
  <c r="JG131" i="13"/>
  <c r="JF131" i="13"/>
  <c r="JE131" i="13"/>
  <c r="JD131" i="13"/>
  <c r="JC131" i="13"/>
  <c r="JB131" i="13"/>
  <c r="JA131" i="13"/>
  <c r="IZ131" i="13"/>
  <c r="IY131" i="13"/>
  <c r="IX131" i="13"/>
  <c r="IW131" i="13"/>
  <c r="IV131" i="13"/>
  <c r="IU131" i="13"/>
  <c r="IT131" i="13"/>
  <c r="IS131" i="13"/>
  <c r="IR131" i="13"/>
  <c r="IQ131" i="13"/>
  <c r="IP131" i="13"/>
  <c r="IO131" i="13"/>
  <c r="IN131" i="13"/>
  <c r="IM131" i="13"/>
  <c r="IL131" i="13"/>
  <c r="IK131" i="13"/>
  <c r="IJ131" i="13"/>
  <c r="II131" i="13"/>
  <c r="IH131" i="13"/>
  <c r="IG131" i="13"/>
  <c r="IF131" i="13"/>
  <c r="IE131" i="13"/>
  <c r="ID131" i="13"/>
  <c r="IC131" i="13"/>
  <c r="IB131" i="13"/>
  <c r="IA131" i="13"/>
  <c r="HZ131" i="13"/>
  <c r="HY131" i="13"/>
  <c r="GE131" i="13"/>
  <c r="GD131" i="13"/>
  <c r="GC131" i="13"/>
  <c r="GB131" i="13"/>
  <c r="GA131" i="13"/>
  <c r="FZ131" i="13"/>
  <c r="FY131" i="13"/>
  <c r="FX131" i="13"/>
  <c r="FW131" i="13"/>
  <c r="FV131" i="13"/>
  <c r="FU131" i="13"/>
  <c r="FT131" i="13"/>
  <c r="FS131" i="13"/>
  <c r="FR131" i="13"/>
  <c r="FQ131" i="13"/>
  <c r="FP131" i="13"/>
  <c r="FO131" i="13"/>
  <c r="FN131" i="13"/>
  <c r="FM131" i="13"/>
  <c r="FL131" i="13"/>
  <c r="FK131" i="13"/>
  <c r="FJ131" i="13"/>
  <c r="FI131" i="13"/>
  <c r="FH131" i="13"/>
  <c r="FG131" i="13"/>
  <c r="FF131" i="13"/>
  <c r="FE131" i="13"/>
  <c r="FD131" i="13"/>
  <c r="FC131" i="13"/>
  <c r="FB131" i="13"/>
  <c r="FA131" i="13"/>
  <c r="EZ131" i="13"/>
  <c r="EY131" i="13"/>
  <c r="EX131" i="13"/>
  <c r="EW131" i="13"/>
  <c r="EV131" i="13"/>
  <c r="EU131" i="13"/>
  <c r="ET131" i="13"/>
  <c r="ES131" i="13"/>
  <c r="ER131" i="13"/>
  <c r="EQ131" i="13"/>
  <c r="EP131" i="13"/>
  <c r="EO131" i="13"/>
  <c r="EN131" i="13"/>
  <c r="EM131" i="13"/>
  <c r="EL131" i="13"/>
  <c r="EK131" i="13"/>
  <c r="EJ131" i="13"/>
  <c r="EI131" i="13"/>
  <c r="EH131" i="13"/>
  <c r="EG131" i="13"/>
  <c r="EF131" i="13"/>
  <c r="EE131" i="13"/>
  <c r="ED131" i="13"/>
  <c r="EC131" i="13"/>
  <c r="EB131" i="13"/>
  <c r="EA131" i="13"/>
  <c r="DZ131" i="13"/>
  <c r="DY131" i="13"/>
  <c r="DX131" i="13"/>
  <c r="DW131" i="13"/>
  <c r="DV131" i="13"/>
  <c r="DU131" i="13"/>
  <c r="DT131" i="13"/>
  <c r="DS131" i="13"/>
  <c r="DR131" i="13"/>
  <c r="DQ131" i="13"/>
  <c r="DP131" i="13"/>
  <c r="DO131" i="13"/>
  <c r="DN131" i="13"/>
  <c r="DM131" i="13"/>
  <c r="DL131" i="13"/>
  <c r="DK131" i="13"/>
  <c r="DJ131" i="13"/>
  <c r="DI131" i="13"/>
  <c r="DH131" i="13"/>
  <c r="DG131" i="13"/>
  <c r="DF131" i="13"/>
  <c r="DE131" i="13"/>
  <c r="DD131" i="13"/>
  <c r="DC131" i="13"/>
  <c r="DB131" i="13"/>
  <c r="DA131" i="13"/>
  <c r="CZ131" i="13"/>
  <c r="CY131" i="13"/>
  <c r="CX131" i="13"/>
  <c r="CW131" i="13"/>
  <c r="CV131" i="13"/>
  <c r="CU131" i="13"/>
  <c r="CT131" i="13"/>
  <c r="CS131" i="13"/>
  <c r="CR131" i="13"/>
  <c r="CQ131" i="13"/>
  <c r="CP131" i="13"/>
  <c r="CO131" i="13"/>
  <c r="CN131" i="13"/>
  <c r="CM131" i="13"/>
  <c r="CL131" i="13"/>
  <c r="CK131" i="13"/>
  <c r="CJ131" i="13"/>
  <c r="CI131" i="13"/>
  <c r="CH131" i="13"/>
  <c r="CG131" i="13"/>
  <c r="CF131" i="13"/>
  <c r="CE131" i="13"/>
  <c r="CD131" i="13"/>
  <c r="CC131" i="13"/>
  <c r="CB131" i="13"/>
  <c r="CA131" i="13"/>
  <c r="BZ131" i="13"/>
  <c r="BY131" i="13"/>
  <c r="BX131" i="13"/>
  <c r="BW131" i="13"/>
  <c r="BV131" i="13"/>
  <c r="BU131" i="13"/>
  <c r="BT131" i="13"/>
  <c r="BS131" i="13"/>
  <c r="BR131" i="13"/>
  <c r="BQ131" i="13"/>
  <c r="BP131" i="13"/>
  <c r="BO131" i="13"/>
  <c r="BN131" i="13"/>
  <c r="BM131" i="13"/>
  <c r="BL131" i="13"/>
  <c r="BK131" i="13"/>
  <c r="BJ131" i="13"/>
  <c r="BI131" i="13"/>
  <c r="BH131" i="13"/>
  <c r="BG131" i="13"/>
  <c r="BF131" i="13"/>
  <c r="BE131" i="13"/>
  <c r="BD131" i="13"/>
  <c r="BC131" i="13"/>
  <c r="BB131" i="13"/>
  <c r="BA131" i="13"/>
  <c r="AZ131" i="13"/>
  <c r="AY131" i="13"/>
  <c r="AX131" i="13"/>
  <c r="AW131" i="13"/>
  <c r="AV131" i="13"/>
  <c r="AU131" i="13"/>
  <c r="AT131" i="13"/>
  <c r="AS131" i="13"/>
  <c r="AR131" i="13"/>
  <c r="AQ131" i="13"/>
  <c r="AP131" i="13"/>
  <c r="AO131" i="13"/>
  <c r="AN131" i="13"/>
  <c r="AM131" i="13"/>
  <c r="AL131" i="13"/>
  <c r="AK131" i="13"/>
  <c r="AJ131" i="13"/>
  <c r="AI131" i="13"/>
  <c r="AH131" i="13"/>
  <c r="AG131" i="13"/>
  <c r="AF131" i="13"/>
  <c r="AE131" i="13"/>
  <c r="AD131" i="13"/>
  <c r="AC131" i="13"/>
  <c r="AB131" i="13"/>
  <c r="AA131" i="13"/>
  <c r="Z131" i="13"/>
  <c r="Y131" i="13"/>
  <c r="X131" i="13"/>
  <c r="W131" i="13"/>
  <c r="Q131" i="13"/>
  <c r="MO130" i="13"/>
  <c r="MG130" i="13"/>
  <c r="LA130" i="13"/>
  <c r="KS130" i="13"/>
  <c r="KK130" i="13"/>
  <c r="KC130" i="13"/>
  <c r="JU130" i="13"/>
  <c r="JM130" i="13"/>
  <c r="JE130" i="13"/>
  <c r="IW130" i="13"/>
  <c r="IO130" i="13"/>
  <c r="IG130" i="13"/>
  <c r="HY130" i="13"/>
  <c r="GC130" i="13"/>
  <c r="EG130" i="13"/>
  <c r="Q130" i="13"/>
  <c r="MS129" i="13"/>
  <c r="MR129" i="13"/>
  <c r="MQ129" i="13"/>
  <c r="MP129" i="13"/>
  <c r="MO129" i="13"/>
  <c r="MN129" i="13"/>
  <c r="MM129" i="13"/>
  <c r="ML129" i="13"/>
  <c r="MK129" i="13"/>
  <c r="MJ129" i="13"/>
  <c r="MI129" i="13"/>
  <c r="MH129" i="13"/>
  <c r="MG129" i="13"/>
  <c r="MF129" i="13"/>
  <c r="ME129" i="13"/>
  <c r="LZ129" i="13"/>
  <c r="LR129" i="13"/>
  <c r="LJ129" i="13"/>
  <c r="LE129" i="13"/>
  <c r="LD129" i="13"/>
  <c r="LC129" i="13"/>
  <c r="LB129" i="13"/>
  <c r="LA129" i="13"/>
  <c r="KZ129" i="13"/>
  <c r="KY129" i="13"/>
  <c r="KX129" i="13"/>
  <c r="KW129" i="13"/>
  <c r="KV129" i="13"/>
  <c r="KU129" i="13"/>
  <c r="KT129" i="13"/>
  <c r="KS129" i="13"/>
  <c r="KR129" i="13"/>
  <c r="KQ129" i="13"/>
  <c r="KP129" i="13"/>
  <c r="KO129" i="13"/>
  <c r="KN129" i="13"/>
  <c r="KM129" i="13"/>
  <c r="KL129" i="13"/>
  <c r="KK129" i="13"/>
  <c r="KJ129" i="13"/>
  <c r="KI129" i="13"/>
  <c r="KH129" i="13"/>
  <c r="KG129" i="13"/>
  <c r="KF129" i="13"/>
  <c r="KE129" i="13"/>
  <c r="KD129" i="13"/>
  <c r="KC129" i="13"/>
  <c r="KB129" i="13"/>
  <c r="KA129" i="13"/>
  <c r="JZ129" i="13"/>
  <c r="JY129" i="13"/>
  <c r="JX129" i="13"/>
  <c r="JW129" i="13"/>
  <c r="JV129" i="13"/>
  <c r="JU129" i="13"/>
  <c r="JT129" i="13"/>
  <c r="JS129" i="13"/>
  <c r="JR129" i="13"/>
  <c r="JQ129" i="13"/>
  <c r="JP129" i="13"/>
  <c r="JO129" i="13"/>
  <c r="JN129" i="13"/>
  <c r="JM129" i="13"/>
  <c r="JL129" i="13"/>
  <c r="JK129" i="13"/>
  <c r="JJ129" i="13"/>
  <c r="JI129" i="13"/>
  <c r="JH129" i="13"/>
  <c r="JG129" i="13"/>
  <c r="JF129" i="13"/>
  <c r="JE129" i="13"/>
  <c r="JD129" i="13"/>
  <c r="JC129" i="13"/>
  <c r="JB129" i="13"/>
  <c r="JA129" i="13"/>
  <c r="IZ129" i="13"/>
  <c r="IY129" i="13"/>
  <c r="IX129" i="13"/>
  <c r="IW129" i="13"/>
  <c r="IV129" i="13"/>
  <c r="IU129" i="13"/>
  <c r="IT129" i="13"/>
  <c r="IS129" i="13"/>
  <c r="IR129" i="13"/>
  <c r="IQ129" i="13"/>
  <c r="IP129" i="13"/>
  <c r="IO129" i="13"/>
  <c r="IN129" i="13"/>
  <c r="IM129" i="13"/>
  <c r="IL129" i="13"/>
  <c r="IK129" i="13"/>
  <c r="IJ129" i="13"/>
  <c r="II129" i="13"/>
  <c r="IH129" i="13"/>
  <c r="IG129" i="13"/>
  <c r="IF129" i="13"/>
  <c r="IE129" i="13"/>
  <c r="ID129" i="13"/>
  <c r="IC129" i="13"/>
  <c r="IB129" i="13"/>
  <c r="IA129" i="13"/>
  <c r="HZ129" i="13"/>
  <c r="HY129" i="13"/>
  <c r="HR129" i="13"/>
  <c r="HJ129" i="13"/>
  <c r="HB129" i="13"/>
  <c r="GT129" i="13"/>
  <c r="GL129" i="13"/>
  <c r="GE129" i="13"/>
  <c r="GD129" i="13"/>
  <c r="GC129" i="13"/>
  <c r="GB129" i="13"/>
  <c r="GA129" i="13"/>
  <c r="FV129" i="13"/>
  <c r="FN129" i="13"/>
  <c r="FF129" i="13"/>
  <c r="EX129" i="13"/>
  <c r="EP129" i="13"/>
  <c r="EH129" i="13"/>
  <c r="EG129" i="13"/>
  <c r="EF129" i="13"/>
  <c r="EE129" i="13"/>
  <c r="ED129" i="13"/>
  <c r="EC129" i="13"/>
  <c r="DZ129" i="13"/>
  <c r="DR129" i="13"/>
  <c r="DJ129" i="13"/>
  <c r="DB129" i="13"/>
  <c r="CT129" i="13"/>
  <c r="CL129" i="13"/>
  <c r="CD129" i="13"/>
  <c r="BV129" i="13"/>
  <c r="BN129" i="13"/>
  <c r="BF129" i="13"/>
  <c r="AX129" i="13"/>
  <c r="AP129" i="13"/>
  <c r="AH129" i="13"/>
  <c r="Z129" i="13"/>
  <c r="Q129" i="13"/>
  <c r="MD128" i="13"/>
  <c r="MC128" i="13"/>
  <c r="MB128" i="13"/>
  <c r="MA128" i="13"/>
  <c r="LZ128" i="13"/>
  <c r="LY128" i="13"/>
  <c r="LX128" i="13"/>
  <c r="LW128" i="13"/>
  <c r="LV128" i="13"/>
  <c r="LU128" i="13"/>
  <c r="LT128" i="13"/>
  <c r="LS128" i="13"/>
  <c r="LR128" i="13"/>
  <c r="LQ128" i="13"/>
  <c r="LP128" i="13"/>
  <c r="LO128" i="13"/>
  <c r="LN128" i="13"/>
  <c r="LM128" i="13"/>
  <c r="LL128" i="13"/>
  <c r="LK128" i="13"/>
  <c r="LJ128" i="13"/>
  <c r="LI128" i="13"/>
  <c r="LH128" i="13"/>
  <c r="LG128" i="13"/>
  <c r="LF128" i="13"/>
  <c r="HX128" i="13"/>
  <c r="HW128" i="13"/>
  <c r="HV128" i="13"/>
  <c r="HU128" i="13"/>
  <c r="HT128" i="13"/>
  <c r="HS128" i="13"/>
  <c r="HR128" i="13"/>
  <c r="HQ128" i="13"/>
  <c r="HP128" i="13"/>
  <c r="HO128" i="13"/>
  <c r="HN128" i="13"/>
  <c r="HM128" i="13"/>
  <c r="HL128" i="13"/>
  <c r="HK128" i="13"/>
  <c r="HJ128" i="13"/>
  <c r="HI128" i="13"/>
  <c r="HH128" i="13"/>
  <c r="HG128" i="13"/>
  <c r="HF128" i="13"/>
  <c r="HE128" i="13"/>
  <c r="HD128" i="13"/>
  <c r="HC128" i="13"/>
  <c r="HB128" i="13"/>
  <c r="HA128" i="13"/>
  <c r="GZ128" i="13"/>
  <c r="GY128" i="13"/>
  <c r="GX128" i="13"/>
  <c r="GW128" i="13"/>
  <c r="GV128" i="13"/>
  <c r="GU128" i="13"/>
  <c r="GT128" i="13"/>
  <c r="GS128" i="13"/>
  <c r="GR128" i="13"/>
  <c r="GQ128" i="13"/>
  <c r="GP128" i="13"/>
  <c r="GO128" i="13"/>
  <c r="GN128" i="13"/>
  <c r="GM128" i="13"/>
  <c r="GL128" i="13"/>
  <c r="GK128" i="13"/>
  <c r="GJ128" i="13"/>
  <c r="GI128" i="13"/>
  <c r="GH128" i="13"/>
  <c r="GG128" i="13"/>
  <c r="GF128" i="13"/>
  <c r="GE128" i="13"/>
  <c r="GD128" i="13"/>
  <c r="GC128" i="13"/>
  <c r="GB128" i="13"/>
  <c r="GA128" i="13"/>
  <c r="FZ128" i="13"/>
  <c r="FY128" i="13"/>
  <c r="FX128" i="13"/>
  <c r="FW128" i="13"/>
  <c r="FV128" i="13"/>
  <c r="FU128" i="13"/>
  <c r="FT128" i="13"/>
  <c r="FS128" i="13"/>
  <c r="FR128" i="13"/>
  <c r="FQ128" i="13"/>
  <c r="FP128" i="13"/>
  <c r="FO128" i="13"/>
  <c r="FN128" i="13"/>
  <c r="FM128" i="13"/>
  <c r="FL128" i="13"/>
  <c r="FK128" i="13"/>
  <c r="FJ128" i="13"/>
  <c r="FI128" i="13"/>
  <c r="FH128" i="13"/>
  <c r="FG128" i="13"/>
  <c r="FF128" i="13"/>
  <c r="FE128" i="13"/>
  <c r="FD128" i="13"/>
  <c r="FC128" i="13"/>
  <c r="FB128" i="13"/>
  <c r="FA128" i="13"/>
  <c r="EZ128" i="13"/>
  <c r="EY128" i="13"/>
  <c r="EX128" i="13"/>
  <c r="EW128" i="13"/>
  <c r="EV128" i="13"/>
  <c r="EU128" i="13"/>
  <c r="ET128" i="13"/>
  <c r="ES128" i="13"/>
  <c r="ER128" i="13"/>
  <c r="EQ128" i="13"/>
  <c r="EP128" i="13"/>
  <c r="EO128" i="13"/>
  <c r="EN128" i="13"/>
  <c r="EM128" i="13"/>
  <c r="EL128" i="13"/>
  <c r="EK128" i="13"/>
  <c r="EJ128" i="13"/>
  <c r="EI128" i="13"/>
  <c r="EH128" i="13"/>
  <c r="EG128" i="13"/>
  <c r="EF128" i="13"/>
  <c r="EE128" i="13"/>
  <c r="ED128" i="13"/>
  <c r="EC128" i="13"/>
  <c r="EB128" i="13"/>
  <c r="EA128" i="13"/>
  <c r="DZ128" i="13"/>
  <c r="DY128" i="13"/>
  <c r="DX128" i="13"/>
  <c r="DW128" i="13"/>
  <c r="DV128" i="13"/>
  <c r="DU128" i="13"/>
  <c r="DT128" i="13"/>
  <c r="DS128" i="13"/>
  <c r="DR128" i="13"/>
  <c r="DQ128" i="13"/>
  <c r="DP128" i="13"/>
  <c r="DO128" i="13"/>
  <c r="DN128" i="13"/>
  <c r="DM128" i="13"/>
  <c r="DL128" i="13"/>
  <c r="DK128" i="13"/>
  <c r="DJ128" i="13"/>
  <c r="DI128" i="13"/>
  <c r="DH128" i="13"/>
  <c r="DG128" i="13"/>
  <c r="DF128" i="13"/>
  <c r="DE128" i="13"/>
  <c r="DD128" i="13"/>
  <c r="DC128" i="13"/>
  <c r="DB128" i="13"/>
  <c r="DA128" i="13"/>
  <c r="CZ128" i="13"/>
  <c r="CY128" i="13"/>
  <c r="CX128" i="13"/>
  <c r="CW128" i="13"/>
  <c r="CV128" i="13"/>
  <c r="CU128" i="13"/>
  <c r="CT128" i="13"/>
  <c r="CS128" i="13"/>
  <c r="CR128" i="13"/>
  <c r="CQ128" i="13"/>
  <c r="CP128" i="13"/>
  <c r="CO128" i="13"/>
  <c r="CN128" i="13"/>
  <c r="CM128" i="13"/>
  <c r="CL128" i="13"/>
  <c r="CK128" i="13"/>
  <c r="CJ128" i="13"/>
  <c r="CI128" i="13"/>
  <c r="CH128" i="13"/>
  <c r="CG128" i="13"/>
  <c r="CF128" i="13"/>
  <c r="CE128" i="13"/>
  <c r="CD128" i="13"/>
  <c r="CC128" i="13"/>
  <c r="CB128" i="13"/>
  <c r="CA128" i="13"/>
  <c r="BZ128" i="13"/>
  <c r="BY128" i="13"/>
  <c r="BX128" i="13"/>
  <c r="BW128" i="13"/>
  <c r="BV128" i="13"/>
  <c r="BU128" i="13"/>
  <c r="BT128" i="13"/>
  <c r="BS128" i="13"/>
  <c r="BR128" i="13"/>
  <c r="BQ128" i="13"/>
  <c r="BP128" i="13"/>
  <c r="BO128" i="13"/>
  <c r="BN128" i="13"/>
  <c r="BM128" i="13"/>
  <c r="BL128" i="13"/>
  <c r="BK128" i="13"/>
  <c r="BJ128" i="13"/>
  <c r="BI128" i="13"/>
  <c r="BH128" i="13"/>
  <c r="BG128" i="13"/>
  <c r="BF128" i="13"/>
  <c r="BE128" i="13"/>
  <c r="BD128" i="13"/>
  <c r="BC128" i="13"/>
  <c r="BB128" i="13"/>
  <c r="BA128" i="13"/>
  <c r="AZ128" i="13"/>
  <c r="AY128" i="13"/>
  <c r="AX128" i="13"/>
  <c r="AW128" i="13"/>
  <c r="AV128" i="13"/>
  <c r="AU128" i="13"/>
  <c r="AT128" i="13"/>
  <c r="AS128" i="13"/>
  <c r="AR128" i="13"/>
  <c r="AQ128" i="13"/>
  <c r="AP128" i="13"/>
  <c r="AO128" i="13"/>
  <c r="AN128" i="13"/>
  <c r="AM128" i="13"/>
  <c r="AL128" i="13"/>
  <c r="AK128" i="13"/>
  <c r="AJ128" i="13"/>
  <c r="AI128" i="13"/>
  <c r="AH128" i="13"/>
  <c r="AG128" i="13"/>
  <c r="AF128" i="13"/>
  <c r="AE128" i="13"/>
  <c r="AD128" i="13"/>
  <c r="AC128" i="13"/>
  <c r="AB128" i="13"/>
  <c r="AA128" i="13"/>
  <c r="Z128" i="13"/>
  <c r="Y128" i="13"/>
  <c r="X128" i="13"/>
  <c r="W128" i="13"/>
  <c r="Q128" i="13"/>
  <c r="MR127" i="13"/>
  <c r="MN127" i="13"/>
  <c r="MM127" i="13"/>
  <c r="ML127" i="13"/>
  <c r="MK127" i="13"/>
  <c r="MJ127" i="13"/>
  <c r="ME127" i="13"/>
  <c r="MD127" i="13"/>
  <c r="MC127" i="13"/>
  <c r="MB127" i="13"/>
  <c r="MA127" i="13"/>
  <c r="LZ127" i="13"/>
  <c r="LY127" i="13"/>
  <c r="LX127" i="13"/>
  <c r="LW127" i="13"/>
  <c r="LV127" i="13"/>
  <c r="LU127" i="13"/>
  <c r="LT127" i="13"/>
  <c r="LS127" i="13"/>
  <c r="LR127" i="13"/>
  <c r="LQ127" i="13"/>
  <c r="LP127" i="13"/>
  <c r="LO127" i="13"/>
  <c r="LN127" i="13"/>
  <c r="LM127" i="13"/>
  <c r="LL127" i="13"/>
  <c r="LK127" i="13"/>
  <c r="LJ127" i="13"/>
  <c r="LI127" i="13"/>
  <c r="LH127" i="13"/>
  <c r="LG127" i="13"/>
  <c r="LF127" i="13"/>
  <c r="LD127" i="13"/>
  <c r="LC127" i="13"/>
  <c r="LB127" i="13"/>
  <c r="KY127" i="13"/>
  <c r="KX127" i="13"/>
  <c r="KV127" i="13"/>
  <c r="KU127" i="13"/>
  <c r="KT127" i="13"/>
  <c r="KQ127" i="13"/>
  <c r="KP127" i="13"/>
  <c r="KN127" i="13"/>
  <c r="KM127" i="13"/>
  <c r="KL127" i="13"/>
  <c r="KK127" i="13"/>
  <c r="KI127" i="13"/>
  <c r="KH127" i="13"/>
  <c r="KF127" i="13"/>
  <c r="KE127" i="13"/>
  <c r="KD127" i="13"/>
  <c r="KC127" i="13"/>
  <c r="KA127" i="13"/>
  <c r="JZ127" i="13"/>
  <c r="JX127" i="13"/>
  <c r="JW127" i="13"/>
  <c r="JV127" i="13"/>
  <c r="JU127" i="13"/>
  <c r="JS127" i="13"/>
  <c r="JR127" i="13"/>
  <c r="JP127" i="13"/>
  <c r="JO127" i="13"/>
  <c r="JN127" i="13"/>
  <c r="JM127" i="13"/>
  <c r="JK127" i="13"/>
  <c r="JJ127" i="13"/>
  <c r="JH127" i="13"/>
  <c r="JG127" i="13"/>
  <c r="JF127" i="13"/>
  <c r="JE127" i="13"/>
  <c r="JC127" i="13"/>
  <c r="JB127" i="13"/>
  <c r="IZ127" i="13"/>
  <c r="IY127" i="13"/>
  <c r="IX127" i="13"/>
  <c r="IW127" i="13"/>
  <c r="IU127" i="13"/>
  <c r="IT127" i="13"/>
  <c r="IR127" i="13"/>
  <c r="IQ127" i="13"/>
  <c r="IP127" i="13"/>
  <c r="IO127" i="13"/>
  <c r="IM127" i="13"/>
  <c r="IL127" i="13"/>
  <c r="IJ127" i="13"/>
  <c r="II127" i="13"/>
  <c r="IH127" i="13"/>
  <c r="IG127" i="13"/>
  <c r="IE127" i="13"/>
  <c r="ID127" i="13"/>
  <c r="IC127" i="13"/>
  <c r="IB127" i="13"/>
  <c r="IA127" i="13"/>
  <c r="HZ127" i="13"/>
  <c r="HY127" i="13"/>
  <c r="HX127" i="13"/>
  <c r="HW127" i="13"/>
  <c r="HV127" i="13"/>
  <c r="HU127" i="13"/>
  <c r="HT127" i="13"/>
  <c r="HS127" i="13"/>
  <c r="HR127" i="13"/>
  <c r="HQ127" i="13"/>
  <c r="HP127" i="13"/>
  <c r="HO127" i="13"/>
  <c r="HN127" i="13"/>
  <c r="HM127" i="13"/>
  <c r="HL127" i="13"/>
  <c r="HK127" i="13"/>
  <c r="HJ127" i="13"/>
  <c r="HI127" i="13"/>
  <c r="HH127" i="13"/>
  <c r="HG127" i="13"/>
  <c r="HF127" i="13"/>
  <c r="HE127" i="13"/>
  <c r="HD127" i="13"/>
  <c r="HC127" i="13"/>
  <c r="HB127" i="13"/>
  <c r="HA127" i="13"/>
  <c r="GZ127" i="13"/>
  <c r="GY127" i="13"/>
  <c r="GX127" i="13"/>
  <c r="GW127" i="13"/>
  <c r="GV127" i="13"/>
  <c r="GU127" i="13"/>
  <c r="GT127" i="13"/>
  <c r="GS127" i="13"/>
  <c r="GR127" i="13"/>
  <c r="GQ127" i="13"/>
  <c r="GP127" i="13"/>
  <c r="GO127" i="13"/>
  <c r="GN127" i="13"/>
  <c r="GM127" i="13"/>
  <c r="GL127" i="13"/>
  <c r="GK127" i="13"/>
  <c r="GJ127" i="13"/>
  <c r="GI127" i="13"/>
  <c r="GH127" i="13"/>
  <c r="GG127" i="13"/>
  <c r="GF127" i="13"/>
  <c r="GE127" i="13"/>
  <c r="GD127" i="13"/>
  <c r="GC127" i="13"/>
  <c r="GB127" i="13"/>
  <c r="GA127" i="13"/>
  <c r="FZ127" i="13"/>
  <c r="FY127" i="13"/>
  <c r="FX127" i="13"/>
  <c r="FW127" i="13"/>
  <c r="FV127" i="13"/>
  <c r="FU127" i="13"/>
  <c r="FT127" i="13"/>
  <c r="FS127" i="13"/>
  <c r="FR127" i="13"/>
  <c r="FQ127" i="13"/>
  <c r="FP127" i="13"/>
  <c r="FO127" i="13"/>
  <c r="FN127" i="13"/>
  <c r="FM127" i="13"/>
  <c r="FL127" i="13"/>
  <c r="FK127" i="13"/>
  <c r="FJ127" i="13"/>
  <c r="FI127" i="13"/>
  <c r="FH127" i="13"/>
  <c r="FG127" i="13"/>
  <c r="FF127" i="13"/>
  <c r="FE127" i="13"/>
  <c r="FD127" i="13"/>
  <c r="FC127" i="13"/>
  <c r="FB127" i="13"/>
  <c r="FA127" i="13"/>
  <c r="EZ127" i="13"/>
  <c r="EY127" i="13"/>
  <c r="EX127" i="13"/>
  <c r="EW127" i="13"/>
  <c r="EV127" i="13"/>
  <c r="EU127" i="13"/>
  <c r="ET127" i="13"/>
  <c r="ES127" i="13"/>
  <c r="ER127" i="13"/>
  <c r="EQ127" i="13"/>
  <c r="EP127" i="13"/>
  <c r="EO127" i="13"/>
  <c r="EN127" i="13"/>
  <c r="EM127" i="13"/>
  <c r="EL127" i="13"/>
  <c r="EK127" i="13"/>
  <c r="EJ127" i="13"/>
  <c r="EI127" i="13"/>
  <c r="EH127" i="13"/>
  <c r="EG127" i="13"/>
  <c r="EF127" i="13"/>
  <c r="EE127" i="13"/>
  <c r="ED127" i="13"/>
  <c r="EC127" i="13"/>
  <c r="EB127" i="13"/>
  <c r="EA127" i="13"/>
  <c r="DZ127" i="13"/>
  <c r="DY127" i="13"/>
  <c r="DX127" i="13"/>
  <c r="DW127" i="13"/>
  <c r="DV127" i="13"/>
  <c r="DU127" i="13"/>
  <c r="DT127" i="13"/>
  <c r="DS127" i="13"/>
  <c r="DR127" i="13"/>
  <c r="DQ127" i="13"/>
  <c r="DP127" i="13"/>
  <c r="DO127" i="13"/>
  <c r="DN127" i="13"/>
  <c r="DM127" i="13"/>
  <c r="DL127" i="13"/>
  <c r="DK127" i="13"/>
  <c r="DJ127" i="13"/>
  <c r="DI127" i="13"/>
  <c r="DH127" i="13"/>
  <c r="DG127" i="13"/>
  <c r="DF127" i="13"/>
  <c r="DE127" i="13"/>
  <c r="DD127" i="13"/>
  <c r="DC127" i="13"/>
  <c r="DB127" i="13"/>
  <c r="DA127" i="13"/>
  <c r="CZ127" i="13"/>
  <c r="CY127" i="13"/>
  <c r="CX127" i="13"/>
  <c r="CW127" i="13"/>
  <c r="CV127" i="13"/>
  <c r="CU127" i="13"/>
  <c r="CT127" i="13"/>
  <c r="CS127" i="13"/>
  <c r="CR127" i="13"/>
  <c r="CQ127" i="13"/>
  <c r="CP127" i="13"/>
  <c r="CO127" i="13"/>
  <c r="CN127" i="13"/>
  <c r="CM127" i="13"/>
  <c r="CL127" i="13"/>
  <c r="CK127" i="13"/>
  <c r="CJ127" i="13"/>
  <c r="CI127" i="13"/>
  <c r="CH127" i="13"/>
  <c r="CG127" i="13"/>
  <c r="CF127" i="13"/>
  <c r="CE127" i="13"/>
  <c r="CD127" i="13"/>
  <c r="CC127" i="13"/>
  <c r="CB127" i="13"/>
  <c r="CA127" i="13"/>
  <c r="BZ127" i="13"/>
  <c r="BY127" i="13"/>
  <c r="BX127" i="13"/>
  <c r="BW127" i="13"/>
  <c r="BV127" i="13"/>
  <c r="BU127" i="13"/>
  <c r="BT127" i="13"/>
  <c r="BS127" i="13"/>
  <c r="BR127" i="13"/>
  <c r="BQ127" i="13"/>
  <c r="BP127" i="13"/>
  <c r="BO127" i="13"/>
  <c r="BN127" i="13"/>
  <c r="BM127" i="13"/>
  <c r="BL127" i="13"/>
  <c r="BK127" i="13"/>
  <c r="BJ127" i="13"/>
  <c r="BI127" i="13"/>
  <c r="BH127" i="13"/>
  <c r="BG127" i="13"/>
  <c r="BF127" i="13"/>
  <c r="BE127" i="13"/>
  <c r="BD127" i="13"/>
  <c r="BC127" i="13"/>
  <c r="BB127" i="13"/>
  <c r="BA127" i="13"/>
  <c r="AZ127" i="13"/>
  <c r="AY127" i="13"/>
  <c r="AX127" i="13"/>
  <c r="AW127" i="13"/>
  <c r="AV127" i="13"/>
  <c r="AU127" i="13"/>
  <c r="AT127" i="13"/>
  <c r="AS127" i="13"/>
  <c r="AR127" i="13"/>
  <c r="AQ127" i="13"/>
  <c r="AP127" i="13"/>
  <c r="AO127" i="13"/>
  <c r="AN127" i="13"/>
  <c r="AM127" i="13"/>
  <c r="AL127" i="13"/>
  <c r="AK127" i="13"/>
  <c r="AJ127" i="13"/>
  <c r="AI127" i="13"/>
  <c r="AH127" i="13"/>
  <c r="AG127" i="13"/>
  <c r="AF127" i="13"/>
  <c r="AE127" i="13"/>
  <c r="AD127" i="13"/>
  <c r="AC127" i="13"/>
  <c r="AB127" i="13"/>
  <c r="AA127" i="13"/>
  <c r="Z127" i="13"/>
  <c r="Y127" i="13"/>
  <c r="X127" i="13"/>
  <c r="W127" i="13"/>
  <c r="Q127" i="13"/>
  <c r="MN126" i="13"/>
  <c r="MM126" i="13"/>
  <c r="MK126" i="13"/>
  <c r="MC126" i="13"/>
  <c r="LZ126" i="13"/>
  <c r="LY126" i="13"/>
  <c r="LX126" i="13"/>
  <c r="LW126" i="13"/>
  <c r="LU126" i="13"/>
  <c r="LR126" i="13"/>
  <c r="LQ126" i="13"/>
  <c r="LP126" i="13"/>
  <c r="LO126" i="13"/>
  <c r="LN126" i="13"/>
  <c r="LM126" i="13"/>
  <c r="LL126" i="13"/>
  <c r="LK126" i="13"/>
  <c r="LJ126" i="13"/>
  <c r="LI126" i="13"/>
  <c r="LH126" i="13"/>
  <c r="LG126" i="13"/>
  <c r="LF126" i="13"/>
  <c r="KG126" i="13"/>
  <c r="IC126" i="13"/>
  <c r="IB126" i="13"/>
  <c r="IA126" i="13"/>
  <c r="HZ126" i="13"/>
  <c r="HY126" i="13"/>
  <c r="HX126" i="13"/>
  <c r="HW126" i="13"/>
  <c r="HU126" i="13"/>
  <c r="HR126" i="13"/>
  <c r="HQ126" i="13"/>
  <c r="HP126" i="13"/>
  <c r="HO126" i="13"/>
  <c r="HM126" i="13"/>
  <c r="HJ126" i="13"/>
  <c r="HI126" i="13"/>
  <c r="HH126" i="13"/>
  <c r="HG126" i="13"/>
  <c r="HE126" i="13"/>
  <c r="HB126" i="13"/>
  <c r="HA126" i="13"/>
  <c r="GZ126" i="13"/>
  <c r="GY126" i="13"/>
  <c r="GW126" i="13"/>
  <c r="GT126" i="13"/>
  <c r="GS126" i="13"/>
  <c r="GR126" i="13"/>
  <c r="GQ126" i="13"/>
  <c r="GO126" i="13"/>
  <c r="GL126" i="13"/>
  <c r="GK126" i="13"/>
  <c r="GJ126" i="13"/>
  <c r="GI126" i="13"/>
  <c r="GG126" i="13"/>
  <c r="GE126" i="13"/>
  <c r="GD126" i="13"/>
  <c r="GC126" i="13"/>
  <c r="GB126" i="13"/>
  <c r="GA126" i="13"/>
  <c r="FZ126" i="13"/>
  <c r="FY126" i="13"/>
  <c r="FX126" i="13"/>
  <c r="FW126" i="13"/>
  <c r="FV126" i="13"/>
  <c r="FU126" i="13"/>
  <c r="FT126" i="13"/>
  <c r="FS126" i="13"/>
  <c r="FR126" i="13"/>
  <c r="FQ126" i="13"/>
  <c r="FP126" i="13"/>
  <c r="FO126" i="13"/>
  <c r="FN126" i="13"/>
  <c r="FM126" i="13"/>
  <c r="FL126" i="13"/>
  <c r="FK126" i="13"/>
  <c r="FJ126" i="13"/>
  <c r="FI126" i="13"/>
  <c r="FH126" i="13"/>
  <c r="FG126" i="13"/>
  <c r="FF126" i="13"/>
  <c r="FE126" i="13"/>
  <c r="FD126" i="13"/>
  <c r="FC126" i="13"/>
  <c r="FB126" i="13"/>
  <c r="FA126" i="13"/>
  <c r="EZ126" i="13"/>
  <c r="EY126" i="13"/>
  <c r="EX126" i="13"/>
  <c r="EW126" i="13"/>
  <c r="EV126" i="13"/>
  <c r="EU126" i="13"/>
  <c r="ET126" i="13"/>
  <c r="ES126" i="13"/>
  <c r="ER126" i="13"/>
  <c r="EQ126" i="13"/>
  <c r="EP126" i="13"/>
  <c r="EO126" i="13"/>
  <c r="EN126" i="13"/>
  <c r="EM126" i="13"/>
  <c r="EL126" i="13"/>
  <c r="EK126" i="13"/>
  <c r="EJ126" i="13"/>
  <c r="EI126" i="13"/>
  <c r="EH126" i="13"/>
  <c r="EG126" i="13"/>
  <c r="EF126" i="13"/>
  <c r="EE126" i="13"/>
  <c r="ED126" i="13"/>
  <c r="EC126" i="13"/>
  <c r="EB126" i="13"/>
  <c r="EA126" i="13"/>
  <c r="DZ126" i="13"/>
  <c r="DY126" i="13"/>
  <c r="DX126" i="13"/>
  <c r="DW126" i="13"/>
  <c r="DV126" i="13"/>
  <c r="DU126" i="13"/>
  <c r="DT126" i="13"/>
  <c r="DS126" i="13"/>
  <c r="DR126" i="13"/>
  <c r="DQ126" i="13"/>
  <c r="DP126" i="13"/>
  <c r="DO126" i="13"/>
  <c r="DN126" i="13"/>
  <c r="DM126" i="13"/>
  <c r="DL126" i="13"/>
  <c r="DK126" i="13"/>
  <c r="DJ126" i="13"/>
  <c r="DI126" i="13"/>
  <c r="DH126" i="13"/>
  <c r="DG126" i="13"/>
  <c r="DF126" i="13"/>
  <c r="DE126" i="13"/>
  <c r="DD126" i="13"/>
  <c r="DC126" i="13"/>
  <c r="DB126" i="13"/>
  <c r="DA126" i="13"/>
  <c r="CZ126" i="13"/>
  <c r="CY126" i="13"/>
  <c r="CX126" i="13"/>
  <c r="CW126" i="13"/>
  <c r="CV126" i="13"/>
  <c r="CU126" i="13"/>
  <c r="CT126" i="13"/>
  <c r="CS126" i="13"/>
  <c r="CR126" i="13"/>
  <c r="CQ126" i="13"/>
  <c r="CP126" i="13"/>
  <c r="CO126" i="13"/>
  <c r="CN126" i="13"/>
  <c r="CM126" i="13"/>
  <c r="CL126" i="13"/>
  <c r="CK126" i="13"/>
  <c r="CJ126" i="13"/>
  <c r="CI126" i="13"/>
  <c r="CH126" i="13"/>
  <c r="CG126" i="13"/>
  <c r="CF126" i="13"/>
  <c r="CE126" i="13"/>
  <c r="CD126" i="13"/>
  <c r="CC126" i="13"/>
  <c r="CB126" i="13"/>
  <c r="CA126" i="13"/>
  <c r="BZ126" i="13"/>
  <c r="BY126" i="13"/>
  <c r="BX126" i="13"/>
  <c r="BW126" i="13"/>
  <c r="BV126" i="13"/>
  <c r="BU126" i="13"/>
  <c r="BT126" i="13"/>
  <c r="BS126" i="13"/>
  <c r="BR126" i="13"/>
  <c r="BQ126" i="13"/>
  <c r="BP126" i="13"/>
  <c r="BO126" i="13"/>
  <c r="BN126" i="13"/>
  <c r="BM126" i="13"/>
  <c r="BL126" i="13"/>
  <c r="BK126" i="13"/>
  <c r="BJ126" i="13"/>
  <c r="BI126" i="13"/>
  <c r="BH126" i="13"/>
  <c r="BG126" i="13"/>
  <c r="BF126" i="13"/>
  <c r="BE126" i="13"/>
  <c r="BD126" i="13"/>
  <c r="BC126" i="13"/>
  <c r="BB126" i="13"/>
  <c r="BA126" i="13"/>
  <c r="AZ126" i="13"/>
  <c r="AY126" i="13"/>
  <c r="AX126" i="13"/>
  <c r="AW126" i="13"/>
  <c r="AV126" i="13"/>
  <c r="AU126" i="13"/>
  <c r="AT126" i="13"/>
  <c r="AS126" i="13"/>
  <c r="AR126" i="13"/>
  <c r="AQ126" i="13"/>
  <c r="AP126" i="13"/>
  <c r="AO126" i="13"/>
  <c r="AN126" i="13"/>
  <c r="AM126" i="13"/>
  <c r="AL126" i="13"/>
  <c r="AK126" i="13"/>
  <c r="AJ126" i="13"/>
  <c r="AI126" i="13"/>
  <c r="AH126" i="13"/>
  <c r="AG126" i="13"/>
  <c r="AF126" i="13"/>
  <c r="AE126" i="13"/>
  <c r="AD126" i="13"/>
  <c r="AC126" i="13"/>
  <c r="AB126" i="13"/>
  <c r="AA126" i="13"/>
  <c r="Z126" i="13"/>
  <c r="Y126" i="13"/>
  <c r="X126" i="13"/>
  <c r="W126" i="13"/>
  <c r="Q126" i="13"/>
  <c r="LP125" i="13"/>
  <c r="JD125" i="13"/>
  <c r="GR125" i="13"/>
  <c r="EF125" i="13"/>
  <c r="BT125" i="13"/>
  <c r="Q125" i="13"/>
  <c r="MS124" i="13"/>
  <c r="MR124" i="13"/>
  <c r="MQ124" i="13"/>
  <c r="MP124" i="13"/>
  <c r="MO124" i="13"/>
  <c r="MN124" i="13"/>
  <c r="MM124" i="13"/>
  <c r="ML124" i="13"/>
  <c r="MK124" i="13"/>
  <c r="MJ124" i="13"/>
  <c r="MI124" i="13"/>
  <c r="MH124" i="13"/>
  <c r="MG124" i="13"/>
  <c r="MF124" i="13"/>
  <c r="ME124" i="13"/>
  <c r="MD124" i="13"/>
  <c r="MC124" i="13"/>
  <c r="MB124" i="13"/>
  <c r="MA124" i="13"/>
  <c r="LZ124" i="13"/>
  <c r="LY124" i="13"/>
  <c r="LX124" i="13"/>
  <c r="LW124" i="13"/>
  <c r="LV124" i="13"/>
  <c r="LU124" i="13"/>
  <c r="LT124" i="13"/>
  <c r="LS124" i="13"/>
  <c r="LR124" i="13"/>
  <c r="LQ124" i="13"/>
  <c r="LP124" i="13"/>
  <c r="LO124" i="13"/>
  <c r="LN124" i="13"/>
  <c r="LM124" i="13"/>
  <c r="LL124" i="13"/>
  <c r="LK124" i="13"/>
  <c r="LJ124" i="13"/>
  <c r="LI124" i="13"/>
  <c r="LH124" i="13"/>
  <c r="LG124" i="13"/>
  <c r="LF124" i="13"/>
  <c r="LE124" i="13"/>
  <c r="LD124" i="13"/>
  <c r="LC124" i="13"/>
  <c r="LB124" i="13"/>
  <c r="LA124" i="13"/>
  <c r="KZ124" i="13"/>
  <c r="KY124" i="13"/>
  <c r="KX124" i="13"/>
  <c r="KW124" i="13"/>
  <c r="KV124" i="13"/>
  <c r="KU124" i="13"/>
  <c r="KT124" i="13"/>
  <c r="KS124" i="13"/>
  <c r="KR124" i="13"/>
  <c r="KQ124" i="13"/>
  <c r="KP124" i="13"/>
  <c r="KO124" i="13"/>
  <c r="KN124" i="13"/>
  <c r="KM124" i="13"/>
  <c r="KL124" i="13"/>
  <c r="KK124" i="13"/>
  <c r="KJ124" i="13"/>
  <c r="KI124" i="13"/>
  <c r="KH124" i="13"/>
  <c r="KG124" i="13"/>
  <c r="KF124" i="13"/>
  <c r="KE124" i="13"/>
  <c r="KD124" i="13"/>
  <c r="KC124" i="13"/>
  <c r="KB124" i="13"/>
  <c r="KA124" i="13"/>
  <c r="JZ124" i="13"/>
  <c r="JY124" i="13"/>
  <c r="JX124" i="13"/>
  <c r="JW124" i="13"/>
  <c r="JV124" i="13"/>
  <c r="JU124" i="13"/>
  <c r="JT124" i="13"/>
  <c r="JS124" i="13"/>
  <c r="JR124" i="13"/>
  <c r="JQ124" i="13"/>
  <c r="JP124" i="13"/>
  <c r="JO124" i="13"/>
  <c r="JN124" i="13"/>
  <c r="JM124" i="13"/>
  <c r="JL124" i="13"/>
  <c r="JK124" i="13"/>
  <c r="JJ124" i="13"/>
  <c r="JI124" i="13"/>
  <c r="JH124" i="13"/>
  <c r="JG124" i="13"/>
  <c r="JF124" i="13"/>
  <c r="JE124" i="13"/>
  <c r="JD124" i="13"/>
  <c r="JC124" i="13"/>
  <c r="JB124" i="13"/>
  <c r="JA124" i="13"/>
  <c r="IZ124" i="13"/>
  <c r="IY124" i="13"/>
  <c r="IX124" i="13"/>
  <c r="IW124" i="13"/>
  <c r="IV124" i="13"/>
  <c r="IU124" i="13"/>
  <c r="IT124" i="13"/>
  <c r="IS124" i="13"/>
  <c r="IR124" i="13"/>
  <c r="IQ124" i="13"/>
  <c r="IP124" i="13"/>
  <c r="IO124" i="13"/>
  <c r="IN124" i="13"/>
  <c r="IM124" i="13"/>
  <c r="IL124" i="13"/>
  <c r="IK124" i="13"/>
  <c r="IJ124" i="13"/>
  <c r="II124" i="13"/>
  <c r="IH124" i="13"/>
  <c r="IG124" i="13"/>
  <c r="IF124" i="13"/>
  <c r="IE124" i="13"/>
  <c r="ID124" i="13"/>
  <c r="IC124" i="13"/>
  <c r="IB124" i="13"/>
  <c r="IA124" i="13"/>
  <c r="HZ124" i="13"/>
  <c r="HY124" i="13"/>
  <c r="HX124" i="13"/>
  <c r="HW124" i="13"/>
  <c r="HV124" i="13"/>
  <c r="HU124" i="13"/>
  <c r="HT124" i="13"/>
  <c r="HS124" i="13"/>
  <c r="HR124" i="13"/>
  <c r="HQ124" i="13"/>
  <c r="HP124" i="13"/>
  <c r="HO124" i="13"/>
  <c r="HN124" i="13"/>
  <c r="HM124" i="13"/>
  <c r="HL124" i="13"/>
  <c r="HK124" i="13"/>
  <c r="HJ124" i="13"/>
  <c r="HI124" i="13"/>
  <c r="HH124" i="13"/>
  <c r="HG124" i="13"/>
  <c r="HF124" i="13"/>
  <c r="HE124" i="13"/>
  <c r="HD124" i="13"/>
  <c r="HC124" i="13"/>
  <c r="HB124" i="13"/>
  <c r="HA124" i="13"/>
  <c r="GZ124" i="13"/>
  <c r="GY124" i="13"/>
  <c r="GX124" i="13"/>
  <c r="GW124" i="13"/>
  <c r="GV124" i="13"/>
  <c r="GU124" i="13"/>
  <c r="GT124" i="13"/>
  <c r="GS124" i="13"/>
  <c r="GR124" i="13"/>
  <c r="GQ124" i="13"/>
  <c r="GP124" i="13"/>
  <c r="GO124" i="13"/>
  <c r="GN124" i="13"/>
  <c r="GM124" i="13"/>
  <c r="GL124" i="13"/>
  <c r="GK124" i="13"/>
  <c r="GJ124" i="13"/>
  <c r="GI124" i="13"/>
  <c r="GH124" i="13"/>
  <c r="GG124" i="13"/>
  <c r="GF124" i="13"/>
  <c r="GE124" i="13"/>
  <c r="GD124" i="13"/>
  <c r="GC124" i="13"/>
  <c r="GB124" i="13"/>
  <c r="GA124" i="13"/>
  <c r="FZ124" i="13"/>
  <c r="FY124" i="13"/>
  <c r="FX124" i="13"/>
  <c r="FW124" i="13"/>
  <c r="FV124" i="13"/>
  <c r="FU124" i="13"/>
  <c r="FT124" i="13"/>
  <c r="FS124" i="13"/>
  <c r="FR124" i="13"/>
  <c r="FQ124" i="13"/>
  <c r="FP124" i="13"/>
  <c r="FO124" i="13"/>
  <c r="FN124" i="13"/>
  <c r="FM124" i="13"/>
  <c r="FL124" i="13"/>
  <c r="FK124" i="13"/>
  <c r="FJ124" i="13"/>
  <c r="FI124" i="13"/>
  <c r="FH124" i="13"/>
  <c r="FG124" i="13"/>
  <c r="FF124" i="13"/>
  <c r="FE124" i="13"/>
  <c r="FD124" i="13"/>
  <c r="FC124" i="13"/>
  <c r="FB124" i="13"/>
  <c r="FA124" i="13"/>
  <c r="EZ124" i="13"/>
  <c r="EY124" i="13"/>
  <c r="EX124" i="13"/>
  <c r="EW124" i="13"/>
  <c r="EV124" i="13"/>
  <c r="EU124" i="13"/>
  <c r="ET124" i="13"/>
  <c r="ES124" i="13"/>
  <c r="ER124" i="13"/>
  <c r="EQ124" i="13"/>
  <c r="EP124" i="13"/>
  <c r="EO124" i="13"/>
  <c r="EN124" i="13"/>
  <c r="EM124" i="13"/>
  <c r="EL124" i="13"/>
  <c r="EK124" i="13"/>
  <c r="EJ124" i="13"/>
  <c r="EI124" i="13"/>
  <c r="EH124" i="13"/>
  <c r="EG124" i="13"/>
  <c r="EF124" i="13"/>
  <c r="EE124" i="13"/>
  <c r="ED124" i="13"/>
  <c r="EC124" i="13"/>
  <c r="EB124" i="13"/>
  <c r="EA124" i="13"/>
  <c r="DZ124" i="13"/>
  <c r="DY124" i="13"/>
  <c r="DX124" i="13"/>
  <c r="DW124" i="13"/>
  <c r="DV124" i="13"/>
  <c r="DU124" i="13"/>
  <c r="DT124" i="13"/>
  <c r="DS124" i="13"/>
  <c r="DR124" i="13"/>
  <c r="DQ124" i="13"/>
  <c r="DP124" i="13"/>
  <c r="DO124" i="13"/>
  <c r="DN124" i="13"/>
  <c r="DM124" i="13"/>
  <c r="DL124" i="13"/>
  <c r="DK124" i="13"/>
  <c r="DJ124" i="13"/>
  <c r="DI124" i="13"/>
  <c r="DH124" i="13"/>
  <c r="DG124" i="13"/>
  <c r="DF124" i="13"/>
  <c r="DE124" i="13"/>
  <c r="DD124" i="13"/>
  <c r="DC124" i="13"/>
  <c r="DB124" i="13"/>
  <c r="DA124" i="13"/>
  <c r="CZ124" i="13"/>
  <c r="CY124" i="13"/>
  <c r="CX124" i="13"/>
  <c r="CW124" i="13"/>
  <c r="CV124" i="13"/>
  <c r="CU124" i="13"/>
  <c r="CT124" i="13"/>
  <c r="CS124" i="13"/>
  <c r="CR124" i="13"/>
  <c r="CQ124" i="13"/>
  <c r="CP124" i="13"/>
  <c r="CO124" i="13"/>
  <c r="CN124" i="13"/>
  <c r="CM124" i="13"/>
  <c r="CL124" i="13"/>
  <c r="CK124" i="13"/>
  <c r="CJ124" i="13"/>
  <c r="CI124" i="13"/>
  <c r="CH124" i="13"/>
  <c r="CG124" i="13"/>
  <c r="CF124" i="13"/>
  <c r="CE124" i="13"/>
  <c r="CD124" i="13"/>
  <c r="CC124" i="13"/>
  <c r="CB124" i="13"/>
  <c r="CA124" i="13"/>
  <c r="BZ124" i="13"/>
  <c r="BY124" i="13"/>
  <c r="BX124" i="13"/>
  <c r="BW124" i="13"/>
  <c r="BV124" i="13"/>
  <c r="BU124" i="13"/>
  <c r="BT124" i="13"/>
  <c r="BS124" i="13"/>
  <c r="BR124" i="13"/>
  <c r="BQ124" i="13"/>
  <c r="BP124" i="13"/>
  <c r="BO124" i="13"/>
  <c r="BN124" i="13"/>
  <c r="BM124" i="13"/>
  <c r="BL124" i="13"/>
  <c r="BK124" i="13"/>
  <c r="BJ124" i="13"/>
  <c r="BI124" i="13"/>
  <c r="BH124" i="13"/>
  <c r="BG124" i="13"/>
  <c r="BF124" i="13"/>
  <c r="BE124" i="13"/>
  <c r="BD124" i="13"/>
  <c r="BC124" i="13"/>
  <c r="BB124" i="13"/>
  <c r="BA124" i="13"/>
  <c r="AZ124" i="13"/>
  <c r="AY124" i="13"/>
  <c r="AX124" i="13"/>
  <c r="AW124" i="13"/>
  <c r="AV124" i="13"/>
  <c r="AU124" i="13"/>
  <c r="AT124" i="13"/>
  <c r="AS124" i="13"/>
  <c r="AR124" i="13"/>
  <c r="AQ124" i="13"/>
  <c r="AP124" i="13"/>
  <c r="AO124" i="13"/>
  <c r="AN124" i="13"/>
  <c r="AM124" i="13"/>
  <c r="AL124" i="13"/>
  <c r="AK124" i="13"/>
  <c r="AJ124" i="13"/>
  <c r="AI124" i="13"/>
  <c r="AH124" i="13"/>
  <c r="AG124" i="13"/>
  <c r="AF124" i="13"/>
  <c r="AE124" i="13"/>
  <c r="AD124" i="13"/>
  <c r="AC124" i="13"/>
  <c r="AB124" i="13"/>
  <c r="AA124" i="13"/>
  <c r="Z124" i="13"/>
  <c r="Y124" i="13"/>
  <c r="X124" i="13"/>
  <c r="W124" i="13"/>
  <c r="MO123" i="13"/>
  <c r="LO123" i="13"/>
  <c r="LN123" i="13"/>
  <c r="LM123" i="13"/>
  <c r="LL123" i="13"/>
  <c r="LK123" i="13"/>
  <c r="LJ123" i="13"/>
  <c r="LI123" i="13"/>
  <c r="LH123" i="13"/>
  <c r="LG123" i="13"/>
  <c r="LF123" i="13"/>
  <c r="LE123" i="13"/>
  <c r="LD123" i="13"/>
  <c r="LC123" i="13"/>
  <c r="LB123" i="13"/>
  <c r="LA123" i="13"/>
  <c r="KZ123" i="13"/>
  <c r="KY123" i="13"/>
  <c r="KX123" i="13"/>
  <c r="KW123" i="13"/>
  <c r="KV123" i="13"/>
  <c r="KU123" i="13"/>
  <c r="KT123" i="13"/>
  <c r="KS123" i="13"/>
  <c r="KR123" i="13"/>
  <c r="KQ123" i="13"/>
  <c r="KP123" i="13"/>
  <c r="KO123" i="13"/>
  <c r="KN123" i="13"/>
  <c r="KM123" i="13"/>
  <c r="KL123" i="13"/>
  <c r="KK123" i="13"/>
  <c r="KJ123" i="13"/>
  <c r="KI123" i="13"/>
  <c r="KH123" i="13"/>
  <c r="KG123" i="13"/>
  <c r="KF123" i="13"/>
  <c r="KE123" i="13"/>
  <c r="KD123" i="13"/>
  <c r="KC123" i="13"/>
  <c r="KB123" i="13"/>
  <c r="KA123" i="13"/>
  <c r="JZ123" i="13"/>
  <c r="JY123" i="13"/>
  <c r="JX123" i="13"/>
  <c r="JW123" i="13"/>
  <c r="JV123" i="13"/>
  <c r="JU123" i="13"/>
  <c r="JT123" i="13"/>
  <c r="JS123" i="13"/>
  <c r="JR123" i="13"/>
  <c r="JQ123" i="13"/>
  <c r="JP123" i="13"/>
  <c r="JO123" i="13"/>
  <c r="JN123" i="13"/>
  <c r="JM123" i="13"/>
  <c r="JL123" i="13"/>
  <c r="JK123" i="13"/>
  <c r="JJ123" i="13"/>
  <c r="JI123" i="13"/>
  <c r="JH123" i="13"/>
  <c r="JG123" i="13"/>
  <c r="JF123" i="13"/>
  <c r="JE123" i="13"/>
  <c r="JD123" i="13"/>
  <c r="JC123" i="13"/>
  <c r="JB123" i="13"/>
  <c r="JA123" i="13"/>
  <c r="IZ123" i="13"/>
  <c r="IY123" i="13"/>
  <c r="IX123" i="13"/>
  <c r="IW123" i="13"/>
  <c r="IV123" i="13"/>
  <c r="IU123" i="13"/>
  <c r="IT123" i="13"/>
  <c r="IS123" i="13"/>
  <c r="IR123" i="13"/>
  <c r="IQ123" i="13"/>
  <c r="IP123" i="13"/>
  <c r="IO123" i="13"/>
  <c r="IN123" i="13"/>
  <c r="IM123" i="13"/>
  <c r="IL123" i="13"/>
  <c r="IK123" i="13"/>
  <c r="IJ123" i="13"/>
  <c r="II123" i="13"/>
  <c r="IH123" i="13"/>
  <c r="IG123" i="13"/>
  <c r="IF123" i="13"/>
  <c r="IE123" i="13"/>
  <c r="ID123" i="13"/>
  <c r="IC123" i="13"/>
  <c r="IB123" i="13"/>
  <c r="IA123" i="13"/>
  <c r="HZ123" i="13"/>
  <c r="HY123" i="13"/>
  <c r="HQ123" i="13"/>
  <c r="GT123" i="13"/>
  <c r="GE123" i="13"/>
  <c r="GD123" i="13"/>
  <c r="GC123" i="13"/>
  <c r="GB123" i="13"/>
  <c r="GA123" i="13"/>
  <c r="FZ123" i="13"/>
  <c r="FY123" i="13"/>
  <c r="FX123" i="13"/>
  <c r="FW123" i="13"/>
  <c r="FV123" i="13"/>
  <c r="FU123" i="13"/>
  <c r="FT123" i="13"/>
  <c r="FS123" i="13"/>
  <c r="FR123" i="13"/>
  <c r="FQ123" i="13"/>
  <c r="FP123" i="13"/>
  <c r="FO123" i="13"/>
  <c r="FN123" i="13"/>
  <c r="FM123" i="13"/>
  <c r="FL123" i="13"/>
  <c r="FK123" i="13"/>
  <c r="FJ123" i="13"/>
  <c r="FI123" i="13"/>
  <c r="FH123" i="13"/>
  <c r="FG123" i="13"/>
  <c r="FF123" i="13"/>
  <c r="FE123" i="13"/>
  <c r="FD123" i="13"/>
  <c r="FC123" i="13"/>
  <c r="FB123" i="13"/>
  <c r="FA123" i="13"/>
  <c r="EZ123" i="13"/>
  <c r="EY123" i="13"/>
  <c r="EX123" i="13"/>
  <c r="EW123" i="13"/>
  <c r="EV123" i="13"/>
  <c r="EU123" i="13"/>
  <c r="ET123" i="13"/>
  <c r="ES123" i="13"/>
  <c r="ER123" i="13"/>
  <c r="EQ123" i="13"/>
  <c r="EP123" i="13"/>
  <c r="EO123" i="13"/>
  <c r="EN123" i="13"/>
  <c r="EM123" i="13"/>
  <c r="EL123" i="13"/>
  <c r="EK123" i="13"/>
  <c r="EJ123" i="13"/>
  <c r="EI123" i="13"/>
  <c r="EH123" i="13"/>
  <c r="EG123" i="13"/>
  <c r="EF123" i="13"/>
  <c r="EE123" i="13"/>
  <c r="ED123" i="13"/>
  <c r="EC123" i="13"/>
  <c r="EB123" i="13"/>
  <c r="EA123" i="13"/>
  <c r="DZ123" i="13"/>
  <c r="DY123" i="13"/>
  <c r="DX123" i="13"/>
  <c r="DW123" i="13"/>
  <c r="DV123" i="13"/>
  <c r="DU123" i="13"/>
  <c r="DT123" i="13"/>
  <c r="DS123" i="13"/>
  <c r="DR123" i="13"/>
  <c r="DQ123" i="13"/>
  <c r="DP123" i="13"/>
  <c r="DO123" i="13"/>
  <c r="DN123" i="13"/>
  <c r="DM123" i="13"/>
  <c r="DL123" i="13"/>
  <c r="DK123" i="13"/>
  <c r="DJ123" i="13"/>
  <c r="DI123" i="13"/>
  <c r="DH123" i="13"/>
  <c r="DG123" i="13"/>
  <c r="DF123" i="13"/>
  <c r="DE123" i="13"/>
  <c r="DD123" i="13"/>
  <c r="DC123" i="13"/>
  <c r="DB123" i="13"/>
  <c r="DA123" i="13"/>
  <c r="CZ123" i="13"/>
  <c r="CY123" i="13"/>
  <c r="CX123" i="13"/>
  <c r="CW123" i="13"/>
  <c r="CV123" i="13"/>
  <c r="CU123" i="13"/>
  <c r="CT123" i="13"/>
  <c r="CS123" i="13"/>
  <c r="CR123" i="13"/>
  <c r="CQ123" i="13"/>
  <c r="CP123" i="13"/>
  <c r="CO123" i="13"/>
  <c r="CN123" i="13"/>
  <c r="CM123" i="13"/>
  <c r="CL123" i="13"/>
  <c r="CK123" i="13"/>
  <c r="CJ123" i="13"/>
  <c r="CI123" i="13"/>
  <c r="CH123" i="13"/>
  <c r="CG123" i="13"/>
  <c r="CF123" i="13"/>
  <c r="CE123" i="13"/>
  <c r="CD123" i="13"/>
  <c r="CC123" i="13"/>
  <c r="CB123" i="13"/>
  <c r="CA123" i="13"/>
  <c r="BZ123" i="13"/>
  <c r="BY123" i="13"/>
  <c r="BX123" i="13"/>
  <c r="BW123" i="13"/>
  <c r="BV123" i="13"/>
  <c r="BU123" i="13"/>
  <c r="BT123" i="13"/>
  <c r="BS123" i="13"/>
  <c r="BR123" i="13"/>
  <c r="BQ123" i="13"/>
  <c r="BP123" i="13"/>
  <c r="BO123" i="13"/>
  <c r="BN123" i="13"/>
  <c r="BM123" i="13"/>
  <c r="BL123" i="13"/>
  <c r="BK123" i="13"/>
  <c r="BJ123" i="13"/>
  <c r="BI123" i="13"/>
  <c r="BH123" i="13"/>
  <c r="BG123" i="13"/>
  <c r="BF123" i="13"/>
  <c r="BE123" i="13"/>
  <c r="BD123" i="13"/>
  <c r="BC123" i="13"/>
  <c r="BB123" i="13"/>
  <c r="BA123" i="13"/>
  <c r="AZ123" i="13"/>
  <c r="AY123" i="13"/>
  <c r="AX123"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Z123" i="13"/>
  <c r="Y123" i="13"/>
  <c r="X123" i="13"/>
  <c r="W123" i="13"/>
  <c r="Q123" i="13"/>
  <c r="KR122" i="13"/>
  <c r="JD122" i="13"/>
  <c r="IV122" i="13"/>
  <c r="IF122" i="13"/>
  <c r="EF122" i="13"/>
  <c r="Q122" i="13"/>
  <c r="MS121" i="13"/>
  <c r="MR121" i="13"/>
  <c r="MQ121" i="13"/>
  <c r="MP121" i="13"/>
  <c r="MO121" i="13"/>
  <c r="MN121" i="13"/>
  <c r="MM121" i="13"/>
  <c r="ML121" i="13"/>
  <c r="MK121" i="13"/>
  <c r="MJ121" i="13"/>
  <c r="MI121" i="13"/>
  <c r="MH121" i="13"/>
  <c r="MG121" i="13"/>
  <c r="MF121" i="13"/>
  <c r="ME121" i="13"/>
  <c r="LY121" i="13"/>
  <c r="LQ121" i="13"/>
  <c r="LI121" i="13"/>
  <c r="LE121" i="13"/>
  <c r="LD121" i="13"/>
  <c r="LC121" i="13"/>
  <c r="LB121" i="13"/>
  <c r="LA121" i="13"/>
  <c r="KZ121" i="13"/>
  <c r="KY121" i="13"/>
  <c r="KX121" i="13"/>
  <c r="KW121" i="13"/>
  <c r="KV121" i="13"/>
  <c r="KU121" i="13"/>
  <c r="KT121" i="13"/>
  <c r="KS121" i="13"/>
  <c r="KR121" i="13"/>
  <c r="KQ121" i="13"/>
  <c r="KP121" i="13"/>
  <c r="KO121" i="13"/>
  <c r="KN121" i="13"/>
  <c r="KM121" i="13"/>
  <c r="KL121" i="13"/>
  <c r="KK121" i="13"/>
  <c r="KJ121" i="13"/>
  <c r="KI121" i="13"/>
  <c r="KH121" i="13"/>
  <c r="KG121" i="13"/>
  <c r="KF121" i="13"/>
  <c r="KE121" i="13"/>
  <c r="KD121" i="13"/>
  <c r="KC121" i="13"/>
  <c r="KB121" i="13"/>
  <c r="KA121" i="13"/>
  <c r="JZ121" i="13"/>
  <c r="JY121" i="13"/>
  <c r="JX121" i="13"/>
  <c r="JW121" i="13"/>
  <c r="JV121" i="13"/>
  <c r="JU121" i="13"/>
  <c r="JT121" i="13"/>
  <c r="JS121" i="13"/>
  <c r="JR121" i="13"/>
  <c r="JQ121" i="13"/>
  <c r="JP121" i="13"/>
  <c r="JO121" i="13"/>
  <c r="JN121" i="13"/>
  <c r="JM121" i="13"/>
  <c r="JL121" i="13"/>
  <c r="JK121" i="13"/>
  <c r="JJ121" i="13"/>
  <c r="JI121" i="13"/>
  <c r="JH121" i="13"/>
  <c r="JG121" i="13"/>
  <c r="JF121" i="13"/>
  <c r="JE121" i="13"/>
  <c r="JD121" i="13"/>
  <c r="JC121" i="13"/>
  <c r="JB121" i="13"/>
  <c r="JA121" i="13"/>
  <c r="IZ121" i="13"/>
  <c r="IY121" i="13"/>
  <c r="IX121" i="13"/>
  <c r="IW121" i="13"/>
  <c r="IV121" i="13"/>
  <c r="IU121" i="13"/>
  <c r="IT121" i="13"/>
  <c r="IS121" i="13"/>
  <c r="IR121" i="13"/>
  <c r="IQ121" i="13"/>
  <c r="IP121" i="13"/>
  <c r="IO121" i="13"/>
  <c r="IN121" i="13"/>
  <c r="IM121" i="13"/>
  <c r="IL121" i="13"/>
  <c r="IK121" i="13"/>
  <c r="IJ121" i="13"/>
  <c r="II121" i="13"/>
  <c r="IH121" i="13"/>
  <c r="IG121" i="13"/>
  <c r="IF121" i="13"/>
  <c r="IE121" i="13"/>
  <c r="ID121" i="13"/>
  <c r="IC121" i="13"/>
  <c r="IB121" i="13"/>
  <c r="IA121" i="13"/>
  <c r="HZ121" i="13"/>
  <c r="HY121" i="13"/>
  <c r="HQ121" i="13"/>
  <c r="HI121" i="13"/>
  <c r="HA121" i="13"/>
  <c r="GS121" i="13"/>
  <c r="GK121" i="13"/>
  <c r="GE121" i="13"/>
  <c r="GD121" i="13"/>
  <c r="GC121" i="13"/>
  <c r="GB121" i="13"/>
  <c r="GA121" i="13"/>
  <c r="FU121" i="13"/>
  <c r="FM121" i="13"/>
  <c r="FE121" i="13"/>
  <c r="EW121" i="13"/>
  <c r="EO121" i="13"/>
  <c r="EG121" i="13"/>
  <c r="EF121" i="13"/>
  <c r="EE121" i="13"/>
  <c r="ED121" i="13"/>
  <c r="EC121" i="13"/>
  <c r="DY121" i="13"/>
  <c r="DQ121" i="13"/>
  <c r="DI121" i="13"/>
  <c r="DA121" i="13"/>
  <c r="CS121" i="13"/>
  <c r="CK121" i="13"/>
  <c r="CC121" i="13"/>
  <c r="BU121" i="13"/>
  <c r="BM121" i="13"/>
  <c r="BE121" i="13"/>
  <c r="AW121" i="13"/>
  <c r="AO121" i="13"/>
  <c r="AG121" i="13"/>
  <c r="Y121" i="13"/>
  <c r="Q121" i="13"/>
  <c r="MR120" i="13"/>
  <c r="MD120" i="13"/>
  <c r="MC120" i="13"/>
  <c r="MB120" i="13"/>
  <c r="MA120" i="13"/>
  <c r="LZ120" i="13"/>
  <c r="LY120" i="13"/>
  <c r="LX120" i="13"/>
  <c r="LW120" i="13"/>
  <c r="LV120" i="13"/>
  <c r="LU120" i="13"/>
  <c r="LT120" i="13"/>
  <c r="LS120" i="13"/>
  <c r="LR120" i="13"/>
  <c r="LQ120" i="13"/>
  <c r="LP120" i="13"/>
  <c r="LO120" i="13"/>
  <c r="LN120" i="13"/>
  <c r="LM120" i="13"/>
  <c r="LL120" i="13"/>
  <c r="LK120" i="13"/>
  <c r="LJ120" i="13"/>
  <c r="LI120" i="13"/>
  <c r="LH120" i="13"/>
  <c r="LG120" i="13"/>
  <c r="LF120" i="13"/>
  <c r="LE120" i="13"/>
  <c r="KS120" i="13"/>
  <c r="KF120" i="13"/>
  <c r="JR120" i="13"/>
  <c r="JG120" i="13"/>
  <c r="IS120" i="13"/>
  <c r="IG120" i="13"/>
  <c r="HX120" i="13"/>
  <c r="HW120" i="13"/>
  <c r="HV120" i="13"/>
  <c r="HU120" i="13"/>
  <c r="HT120" i="13"/>
  <c r="HS120" i="13"/>
  <c r="HR120" i="13"/>
  <c r="HQ120" i="13"/>
  <c r="HP120" i="13"/>
  <c r="HO120" i="13"/>
  <c r="HN120" i="13"/>
  <c r="HM120" i="13"/>
  <c r="HL120" i="13"/>
  <c r="HK120" i="13"/>
  <c r="HJ120" i="13"/>
  <c r="HI120" i="13"/>
  <c r="HH120" i="13"/>
  <c r="HG120" i="13"/>
  <c r="HF120" i="13"/>
  <c r="HE120" i="13"/>
  <c r="HD120" i="13"/>
  <c r="HC120" i="13"/>
  <c r="HB120" i="13"/>
  <c r="HA120" i="13"/>
  <c r="GZ120" i="13"/>
  <c r="GY120" i="13"/>
  <c r="GX120" i="13"/>
  <c r="GW120" i="13"/>
  <c r="GV120" i="13"/>
  <c r="GU120" i="13"/>
  <c r="GT120" i="13"/>
  <c r="GS120" i="13"/>
  <c r="GR120" i="13"/>
  <c r="GQ120" i="13"/>
  <c r="GP120" i="13"/>
  <c r="GO120" i="13"/>
  <c r="GN120" i="13"/>
  <c r="GM120" i="13"/>
  <c r="GL120" i="13"/>
  <c r="GK120" i="13"/>
  <c r="GJ120" i="13"/>
  <c r="GI120" i="13"/>
  <c r="GH120" i="13"/>
  <c r="GG120" i="13"/>
  <c r="GF120" i="13"/>
  <c r="GE120" i="13"/>
  <c r="GD120" i="13"/>
  <c r="GC120" i="13"/>
  <c r="GB120" i="13"/>
  <c r="GA120" i="13"/>
  <c r="FZ120" i="13"/>
  <c r="FY120" i="13"/>
  <c r="FX120" i="13"/>
  <c r="FW120" i="13"/>
  <c r="FV120" i="13"/>
  <c r="FU120" i="13"/>
  <c r="FT120" i="13"/>
  <c r="FS120" i="13"/>
  <c r="FR120" i="13"/>
  <c r="FQ120" i="13"/>
  <c r="FP120" i="13"/>
  <c r="FO120" i="13"/>
  <c r="FN120" i="13"/>
  <c r="FM120" i="13"/>
  <c r="FL120" i="13"/>
  <c r="FK120" i="13"/>
  <c r="FJ120" i="13"/>
  <c r="FI120" i="13"/>
  <c r="FH120" i="13"/>
  <c r="FG120" i="13"/>
  <c r="FF120" i="13"/>
  <c r="FE120" i="13"/>
  <c r="FD120" i="13"/>
  <c r="FC120" i="13"/>
  <c r="FB120" i="13"/>
  <c r="FA120" i="13"/>
  <c r="EZ120" i="13"/>
  <c r="EY120" i="13"/>
  <c r="EX120" i="13"/>
  <c r="EW120" i="13"/>
  <c r="EV120" i="13"/>
  <c r="EU120" i="13"/>
  <c r="ET120" i="13"/>
  <c r="ES120" i="13"/>
  <c r="ER120" i="13"/>
  <c r="EQ120" i="13"/>
  <c r="EP120" i="13"/>
  <c r="EO120" i="13"/>
  <c r="EN120" i="13"/>
  <c r="EM120" i="13"/>
  <c r="EL120" i="13"/>
  <c r="EK120" i="13"/>
  <c r="EJ120" i="13"/>
  <c r="EI120" i="13"/>
  <c r="EH120" i="13"/>
  <c r="EG120" i="13"/>
  <c r="EF120" i="13"/>
  <c r="EE120" i="13"/>
  <c r="ED120" i="13"/>
  <c r="EC120" i="13"/>
  <c r="EB120" i="13"/>
  <c r="EA120" i="13"/>
  <c r="DZ120" i="13"/>
  <c r="DY120" i="13"/>
  <c r="DX120" i="13"/>
  <c r="DW120" i="13"/>
  <c r="DV120" i="13"/>
  <c r="DU120" i="13"/>
  <c r="DT120" i="13"/>
  <c r="DS120" i="13"/>
  <c r="DR120" i="13"/>
  <c r="DQ120" i="13"/>
  <c r="DP120" i="13"/>
  <c r="DO120" i="13"/>
  <c r="DN120" i="13"/>
  <c r="DM120" i="13"/>
  <c r="DL120" i="13"/>
  <c r="DK120" i="13"/>
  <c r="DJ120" i="13"/>
  <c r="DI120" i="13"/>
  <c r="DH120" i="13"/>
  <c r="DG120" i="13"/>
  <c r="DF120" i="13"/>
  <c r="DE120" i="13"/>
  <c r="DD120" i="13"/>
  <c r="DC120" i="13"/>
  <c r="DB120" i="13"/>
  <c r="DA120" i="13"/>
  <c r="CZ120" i="13"/>
  <c r="CY120" i="13"/>
  <c r="CX120" i="13"/>
  <c r="CW120" i="13"/>
  <c r="CV120" i="13"/>
  <c r="CU120" i="13"/>
  <c r="CT120" i="13"/>
  <c r="CS120" i="13"/>
  <c r="CR120" i="13"/>
  <c r="CQ120" i="13"/>
  <c r="CP120" i="13"/>
  <c r="CO120" i="13"/>
  <c r="CN120" i="13"/>
  <c r="CM120" i="13"/>
  <c r="CL120" i="13"/>
  <c r="CK120" i="13"/>
  <c r="CJ120" i="13"/>
  <c r="CI120" i="13"/>
  <c r="CH120" i="13"/>
  <c r="CG120" i="13"/>
  <c r="CF120" i="13"/>
  <c r="CE120" i="13"/>
  <c r="CD120" i="13"/>
  <c r="CC120" i="13"/>
  <c r="CB120" i="13"/>
  <c r="CA120" i="13"/>
  <c r="BZ120" i="13"/>
  <c r="BY120" i="13"/>
  <c r="BX120" i="13"/>
  <c r="BW120" i="13"/>
  <c r="BV120" i="13"/>
  <c r="BU120" i="13"/>
  <c r="BT120" i="13"/>
  <c r="BS120" i="13"/>
  <c r="BR120" i="13"/>
  <c r="BQ120" i="13"/>
  <c r="BP120" i="13"/>
  <c r="BO120" i="13"/>
  <c r="BN120" i="13"/>
  <c r="BM120" i="13"/>
  <c r="BL120" i="13"/>
  <c r="BK120" i="13"/>
  <c r="BJ120" i="13"/>
  <c r="BI120" i="13"/>
  <c r="BH120" i="13"/>
  <c r="BG120" i="13"/>
  <c r="BF120" i="13"/>
  <c r="BE120" i="13"/>
  <c r="BD120" i="13"/>
  <c r="BC120" i="13"/>
  <c r="BB120"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Q120" i="13"/>
  <c r="MQ119" i="13"/>
  <c r="MN119" i="13"/>
  <c r="MM119" i="13"/>
  <c r="ML119" i="13"/>
  <c r="MK119" i="13"/>
  <c r="MJ119" i="13"/>
  <c r="MI119" i="13"/>
  <c r="MD119" i="13"/>
  <c r="MC119" i="13"/>
  <c r="MB119" i="13"/>
  <c r="MA119" i="13"/>
  <c r="LZ119" i="13"/>
  <c r="LY119" i="13"/>
  <c r="LX119" i="13"/>
  <c r="LW119" i="13"/>
  <c r="LV119" i="13"/>
  <c r="LU119" i="13"/>
  <c r="LT119" i="13"/>
  <c r="LS119" i="13"/>
  <c r="LR119" i="13"/>
  <c r="LQ119" i="13"/>
  <c r="LP119" i="13"/>
  <c r="LO119" i="13"/>
  <c r="LN119" i="13"/>
  <c r="LM119" i="13"/>
  <c r="LL119" i="13"/>
  <c r="LK119" i="13"/>
  <c r="LJ119" i="13"/>
  <c r="LI119" i="13"/>
  <c r="LH119" i="13"/>
  <c r="LG119" i="13"/>
  <c r="LF119" i="13"/>
  <c r="LC119" i="13"/>
  <c r="KU119" i="13"/>
  <c r="KM119" i="13"/>
  <c r="KE119" i="13"/>
  <c r="JW119" i="13"/>
  <c r="JO119" i="13"/>
  <c r="JG119" i="13"/>
  <c r="IY119" i="13"/>
  <c r="IT119" i="13"/>
  <c r="IQ119" i="13"/>
  <c r="IL119" i="13"/>
  <c r="II119" i="13"/>
  <c r="ID119" i="13"/>
  <c r="IC119" i="13"/>
  <c r="IB119" i="13"/>
  <c r="IA119" i="13"/>
  <c r="HZ119" i="13"/>
  <c r="HY119" i="13"/>
  <c r="HX119" i="13"/>
  <c r="HW119" i="13"/>
  <c r="HV119" i="13"/>
  <c r="HU119" i="13"/>
  <c r="HT119" i="13"/>
  <c r="HS119" i="13"/>
  <c r="HR119" i="13"/>
  <c r="HQ119" i="13"/>
  <c r="HP119" i="13"/>
  <c r="HO119" i="13"/>
  <c r="HN119" i="13"/>
  <c r="HM119" i="13"/>
  <c r="HL119" i="13"/>
  <c r="HK119" i="13"/>
  <c r="HJ119" i="13"/>
  <c r="HI119" i="13"/>
  <c r="HH119" i="13"/>
  <c r="HG119" i="13"/>
  <c r="HF119" i="13"/>
  <c r="HE119" i="13"/>
  <c r="HD119" i="13"/>
  <c r="HC119" i="13"/>
  <c r="HB119" i="13"/>
  <c r="HA119" i="13"/>
  <c r="GZ119" i="13"/>
  <c r="GY119" i="13"/>
  <c r="GX119" i="13"/>
  <c r="GW119" i="13"/>
  <c r="GV119" i="13"/>
  <c r="GU119" i="13"/>
  <c r="GT119" i="13"/>
  <c r="GS119" i="13"/>
  <c r="GR119" i="13"/>
  <c r="GQ119" i="13"/>
  <c r="GP119" i="13"/>
  <c r="GO119" i="13"/>
  <c r="GN119" i="13"/>
  <c r="GM119" i="13"/>
  <c r="GL119" i="13"/>
  <c r="GK119" i="13"/>
  <c r="GJ119" i="13"/>
  <c r="GI119" i="13"/>
  <c r="GH119" i="13"/>
  <c r="GG119" i="13"/>
  <c r="GF119" i="13"/>
  <c r="GE119" i="13"/>
  <c r="GD119" i="13"/>
  <c r="GC119" i="13"/>
  <c r="GB119" i="13"/>
  <c r="GA119" i="13"/>
  <c r="FZ119" i="13"/>
  <c r="FY119" i="13"/>
  <c r="FX119" i="13"/>
  <c r="FW119" i="13"/>
  <c r="FV119" i="13"/>
  <c r="FU119" i="13"/>
  <c r="FT119" i="13"/>
  <c r="FS119" i="13"/>
  <c r="FR119" i="13"/>
  <c r="FQ119" i="13"/>
  <c r="FP119" i="13"/>
  <c r="FO119" i="13"/>
  <c r="FN119" i="13"/>
  <c r="FM119" i="13"/>
  <c r="FL119" i="13"/>
  <c r="FK119" i="13"/>
  <c r="FJ119" i="13"/>
  <c r="FI119" i="13"/>
  <c r="FH119" i="13"/>
  <c r="FG119" i="13"/>
  <c r="FF119" i="13"/>
  <c r="FE119" i="13"/>
  <c r="FD119" i="13"/>
  <c r="FC119" i="13"/>
  <c r="FB119" i="13"/>
  <c r="FA119" i="13"/>
  <c r="EZ119" i="13"/>
  <c r="EY119" i="13"/>
  <c r="EX119" i="13"/>
  <c r="EW119" i="13"/>
  <c r="EV119" i="13"/>
  <c r="EU119" i="13"/>
  <c r="ET119" i="13"/>
  <c r="ES119" i="13"/>
  <c r="ER119" i="13"/>
  <c r="EQ119" i="13"/>
  <c r="EP119" i="13"/>
  <c r="EO119" i="13"/>
  <c r="EN119" i="13"/>
  <c r="EM119" i="13"/>
  <c r="EL119" i="13"/>
  <c r="EK119" i="13"/>
  <c r="EJ119" i="13"/>
  <c r="EI119" i="13"/>
  <c r="EH119" i="13"/>
  <c r="EG119" i="13"/>
  <c r="EF119" i="13"/>
  <c r="EE119" i="13"/>
  <c r="ED119" i="13"/>
  <c r="EC119" i="13"/>
  <c r="EB119" i="13"/>
  <c r="EA119" i="13"/>
  <c r="DZ119" i="13"/>
  <c r="DY119" i="13"/>
  <c r="DX119" i="13"/>
  <c r="DW119" i="13"/>
  <c r="DV119" i="13"/>
  <c r="DU119" i="13"/>
  <c r="DT119" i="13"/>
  <c r="DS119" i="13"/>
  <c r="DR119" i="13"/>
  <c r="DQ119" i="13"/>
  <c r="DP119" i="13"/>
  <c r="DO119" i="13"/>
  <c r="DN119" i="13"/>
  <c r="DM119" i="13"/>
  <c r="DL119" i="13"/>
  <c r="DK119" i="13"/>
  <c r="DJ119" i="13"/>
  <c r="DI119" i="13"/>
  <c r="DH119" i="13"/>
  <c r="DG119" i="13"/>
  <c r="DF119" i="13"/>
  <c r="DE119" i="13"/>
  <c r="DD119" i="13"/>
  <c r="DC119" i="13"/>
  <c r="DB119" i="13"/>
  <c r="DA119" i="13"/>
  <c r="CZ119" i="13"/>
  <c r="CY119" i="13"/>
  <c r="CX119" i="13"/>
  <c r="CW119" i="13"/>
  <c r="CV119" i="13"/>
  <c r="CU119" i="13"/>
  <c r="CT119" i="13"/>
  <c r="CS119" i="13"/>
  <c r="CR119" i="13"/>
  <c r="CQ119" i="13"/>
  <c r="CP119" i="13"/>
  <c r="CO119" i="13"/>
  <c r="CN119" i="13"/>
  <c r="CM119" i="13"/>
  <c r="CL119" i="13"/>
  <c r="CK119" i="13"/>
  <c r="CJ119" i="13"/>
  <c r="CI119" i="13"/>
  <c r="CH119" i="13"/>
  <c r="CG119" i="13"/>
  <c r="CF119" i="13"/>
  <c r="CE119" i="13"/>
  <c r="CD119" i="13"/>
  <c r="CC119" i="13"/>
  <c r="CB119" i="13"/>
  <c r="CA119" i="13"/>
  <c r="BZ119" i="13"/>
  <c r="BY119" i="13"/>
  <c r="BX119" i="13"/>
  <c r="BW119" i="13"/>
  <c r="BV119" i="13"/>
  <c r="BU119" i="13"/>
  <c r="BT119" i="13"/>
  <c r="BS119" i="13"/>
  <c r="BR119" i="13"/>
  <c r="BQ119" i="13"/>
  <c r="BP119" i="13"/>
  <c r="BO119" i="13"/>
  <c r="BN119" i="13"/>
  <c r="BM119" i="13"/>
  <c r="BL119" i="13"/>
  <c r="BK119" i="13"/>
  <c r="BJ119" i="13"/>
  <c r="BI119" i="13"/>
  <c r="BH119" i="13"/>
  <c r="BG119" i="13"/>
  <c r="BF119" i="13"/>
  <c r="BE119" i="13"/>
  <c r="BD119" i="13"/>
  <c r="BC119" i="13"/>
  <c r="BB119" i="13"/>
  <c r="BA119" i="13"/>
  <c r="AZ119" i="13"/>
  <c r="AY119" i="13"/>
  <c r="AX119"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Q119" i="13"/>
  <c r="MP118" i="13"/>
  <c r="LZ118" i="13"/>
  <c r="LR118" i="13"/>
  <c r="LJ118" i="13"/>
  <c r="KD118" i="13"/>
  <c r="HZ118" i="13"/>
  <c r="HR118" i="13"/>
  <c r="HJ118" i="13"/>
  <c r="HB118" i="13"/>
  <c r="GT118" i="13"/>
  <c r="GL118" i="13"/>
  <c r="GD118" i="13"/>
  <c r="FV118" i="13"/>
  <c r="FN118" i="13"/>
  <c r="FF118" i="13"/>
  <c r="EX118" i="13"/>
  <c r="EP118" i="13"/>
  <c r="EH118" i="13"/>
  <c r="DZ118" i="13"/>
  <c r="DR118" i="13"/>
  <c r="DJ118" i="13"/>
  <c r="DB118" i="13"/>
  <c r="CT118" i="13"/>
  <c r="CL118" i="13"/>
  <c r="CD118" i="13"/>
  <c r="BV118" i="13"/>
  <c r="BN118" i="13"/>
  <c r="BF118" i="13"/>
  <c r="AX118" i="13"/>
  <c r="AP118" i="13"/>
  <c r="AH118" i="13"/>
  <c r="Z118" i="13"/>
  <c r="Q118" i="13"/>
  <c r="MN117" i="13"/>
  <c r="MF117" i="13"/>
  <c r="LB117" i="13"/>
  <c r="KT117" i="13"/>
  <c r="KL117" i="13"/>
  <c r="KD117" i="13"/>
  <c r="JV117" i="13"/>
  <c r="JN117" i="13"/>
  <c r="JF117" i="13"/>
  <c r="IX117" i="13"/>
  <c r="IP117" i="13"/>
  <c r="IH117" i="13"/>
  <c r="HZ117" i="13"/>
  <c r="GX117" i="13"/>
  <c r="GB117" i="13"/>
  <c r="FB117" i="13"/>
  <c r="EE117" i="13"/>
  <c r="DF117" i="13"/>
  <c r="BZ117" i="13"/>
  <c r="AT117" i="13"/>
  <c r="Q117" i="13"/>
  <c r="MR116" i="13"/>
  <c r="MQ116" i="13"/>
  <c r="MJ116" i="13"/>
  <c r="MI116" i="13"/>
  <c r="MB116" i="13"/>
  <c r="MA116" i="13"/>
  <c r="LT116" i="13"/>
  <c r="LS116" i="13"/>
  <c r="LL116" i="13"/>
  <c r="LK116" i="13"/>
  <c r="LD116" i="13"/>
  <c r="LC116" i="13"/>
  <c r="KV116" i="13"/>
  <c r="KU116" i="13"/>
  <c r="KN116" i="13"/>
  <c r="KM116" i="13"/>
  <c r="KF116" i="13"/>
  <c r="KE116" i="13"/>
  <c r="JX116" i="13"/>
  <c r="JW116" i="13"/>
  <c r="JP116" i="13"/>
  <c r="JO116" i="13"/>
  <c r="JH116" i="13"/>
  <c r="JG116" i="13"/>
  <c r="IZ116" i="13"/>
  <c r="IY116" i="13"/>
  <c r="IR116" i="13"/>
  <c r="IQ116" i="13"/>
  <c r="IJ116" i="13"/>
  <c r="II116" i="13"/>
  <c r="IB116" i="13"/>
  <c r="IA116" i="13"/>
  <c r="HT116" i="13"/>
  <c r="HS116" i="13"/>
  <c r="HL116" i="13"/>
  <c r="HK116" i="13"/>
  <c r="HD116" i="13"/>
  <c r="HC116" i="13"/>
  <c r="GV116" i="13"/>
  <c r="GU116" i="13"/>
  <c r="GN116" i="13"/>
  <c r="GM116" i="13"/>
  <c r="GF116" i="13"/>
  <c r="GE116" i="13"/>
  <c r="FX116" i="13"/>
  <c r="FW116" i="13"/>
  <c r="FP116" i="13"/>
  <c r="FO116" i="13"/>
  <c r="FH116" i="13"/>
  <c r="FG116" i="13"/>
  <c r="EZ116" i="13"/>
  <c r="EY116" i="13"/>
  <c r="ER116" i="13"/>
  <c r="EQ116" i="13"/>
  <c r="EJ116" i="13"/>
  <c r="EI116" i="13"/>
  <c r="EB116" i="13"/>
  <c r="EA116" i="13"/>
  <c r="DT116" i="13"/>
  <c r="DS116" i="13"/>
  <c r="DL116" i="13"/>
  <c r="DK116" i="13"/>
  <c r="DD116" i="13"/>
  <c r="DC116" i="13"/>
  <c r="CV116" i="13"/>
  <c r="CU116" i="13"/>
  <c r="CN116" i="13"/>
  <c r="CM116" i="13"/>
  <c r="CF116" i="13"/>
  <c r="CE116" i="13"/>
  <c r="CD116" i="13"/>
  <c r="BX116" i="13"/>
  <c r="BW116" i="13"/>
  <c r="BV116" i="13"/>
  <c r="BP116" i="13"/>
  <c r="BO116" i="13"/>
  <c r="BN116" i="13"/>
  <c r="BH116" i="13"/>
  <c r="BG116" i="13"/>
  <c r="BF116" i="13"/>
  <c r="AZ116" i="13"/>
  <c r="AY116" i="13"/>
  <c r="AX116" i="13"/>
  <c r="AR116" i="13"/>
  <c r="AQ116" i="13"/>
  <c r="AP116" i="13"/>
  <c r="AJ116" i="13"/>
  <c r="AI116" i="13"/>
  <c r="AH116" i="13"/>
  <c r="AB116" i="13"/>
  <c r="AA116" i="13"/>
  <c r="Z116" i="13"/>
  <c r="MM115" i="13"/>
  <c r="MB115" i="13"/>
  <c r="LR115" i="13"/>
  <c r="LO115" i="13"/>
  <c r="LN115" i="13"/>
  <c r="LM115" i="13"/>
  <c r="LL115" i="13"/>
  <c r="LK115" i="13"/>
  <c r="LJ115" i="13"/>
  <c r="LI115" i="13"/>
  <c r="LH115" i="13"/>
  <c r="LG115" i="13"/>
  <c r="LF115" i="13"/>
  <c r="LE115" i="13"/>
  <c r="LD115" i="13"/>
  <c r="LC115" i="13"/>
  <c r="LB115" i="13"/>
  <c r="LA115" i="13"/>
  <c r="KZ115" i="13"/>
  <c r="KY115" i="13"/>
  <c r="KX115" i="13"/>
  <c r="KW115" i="13"/>
  <c r="KV115" i="13"/>
  <c r="KU115" i="13"/>
  <c r="KT115" i="13"/>
  <c r="KS115" i="13"/>
  <c r="KR115" i="13"/>
  <c r="KQ115" i="13"/>
  <c r="KP115" i="13"/>
  <c r="KO115" i="13"/>
  <c r="KN115" i="13"/>
  <c r="KM115" i="13"/>
  <c r="KL115" i="13"/>
  <c r="KK115" i="13"/>
  <c r="KJ115" i="13"/>
  <c r="KI115" i="13"/>
  <c r="KH115" i="13"/>
  <c r="KG115" i="13"/>
  <c r="KF115" i="13"/>
  <c r="KE115" i="13"/>
  <c r="KD115" i="13"/>
  <c r="KC115" i="13"/>
  <c r="KB115" i="13"/>
  <c r="KA115" i="13"/>
  <c r="JZ115" i="13"/>
  <c r="JY115" i="13"/>
  <c r="JX115" i="13"/>
  <c r="JW115" i="13"/>
  <c r="JV115" i="13"/>
  <c r="JU115" i="13"/>
  <c r="JT115" i="13"/>
  <c r="JS115" i="13"/>
  <c r="JR115" i="13"/>
  <c r="JQ115" i="13"/>
  <c r="JP115" i="13"/>
  <c r="JO115" i="13"/>
  <c r="JN115" i="13"/>
  <c r="JM115" i="13"/>
  <c r="JL115" i="13"/>
  <c r="JK115" i="13"/>
  <c r="JJ115" i="13"/>
  <c r="JI115" i="13"/>
  <c r="JH115" i="13"/>
  <c r="JG115" i="13"/>
  <c r="JF115" i="13"/>
  <c r="JE115" i="13"/>
  <c r="JD115" i="13"/>
  <c r="JC115" i="13"/>
  <c r="JB115" i="13"/>
  <c r="JA115" i="13"/>
  <c r="IZ115" i="13"/>
  <c r="IY115" i="13"/>
  <c r="IX115" i="13"/>
  <c r="IW115" i="13"/>
  <c r="IV115" i="13"/>
  <c r="IU115" i="13"/>
  <c r="IT115" i="13"/>
  <c r="IS115" i="13"/>
  <c r="IR115" i="13"/>
  <c r="IQ115" i="13"/>
  <c r="IP115" i="13"/>
  <c r="IO115" i="13"/>
  <c r="IN115" i="13"/>
  <c r="IM115" i="13"/>
  <c r="IL115" i="13"/>
  <c r="IK115" i="13"/>
  <c r="IJ115" i="13"/>
  <c r="II115" i="13"/>
  <c r="IH115" i="13"/>
  <c r="IG115" i="13"/>
  <c r="IF115" i="13"/>
  <c r="IE115" i="13"/>
  <c r="ID115" i="13"/>
  <c r="IC115" i="13"/>
  <c r="IB115" i="13"/>
  <c r="IA115" i="13"/>
  <c r="HZ115" i="13"/>
  <c r="HY115" i="13"/>
  <c r="HO115" i="13"/>
  <c r="HD115" i="13"/>
  <c r="GT115" i="13"/>
  <c r="GI115" i="13"/>
  <c r="GE115" i="13"/>
  <c r="GD115" i="13"/>
  <c r="GC115" i="13"/>
  <c r="GB115" i="13"/>
  <c r="GA115" i="13"/>
  <c r="FZ115" i="13"/>
  <c r="FY115" i="13"/>
  <c r="FX115" i="13"/>
  <c r="FW115" i="13"/>
  <c r="FV115" i="13"/>
  <c r="FU115" i="13"/>
  <c r="FT115" i="13"/>
  <c r="FS115" i="13"/>
  <c r="FR115" i="13"/>
  <c r="FQ115" i="13"/>
  <c r="FP115" i="13"/>
  <c r="FO115" i="13"/>
  <c r="FN115" i="13"/>
  <c r="FM115" i="13"/>
  <c r="FL115" i="13"/>
  <c r="FK115" i="13"/>
  <c r="FJ115" i="13"/>
  <c r="FI115" i="13"/>
  <c r="FH115" i="13"/>
  <c r="FG115" i="13"/>
  <c r="FF115" i="13"/>
  <c r="FE115" i="13"/>
  <c r="FD115" i="13"/>
  <c r="FC115" i="13"/>
  <c r="FB115" i="13"/>
  <c r="FA115" i="13"/>
  <c r="EZ115" i="13"/>
  <c r="EY115" i="13"/>
  <c r="EX115" i="13"/>
  <c r="EW115" i="13"/>
  <c r="EV115" i="13"/>
  <c r="EU115" i="13"/>
  <c r="ET115" i="13"/>
  <c r="ES115" i="13"/>
  <c r="ER115" i="13"/>
  <c r="EQ115" i="13"/>
  <c r="EP115" i="13"/>
  <c r="EO115" i="13"/>
  <c r="EN115" i="13"/>
  <c r="EM115" i="13"/>
  <c r="EL115" i="13"/>
  <c r="EK115" i="13"/>
  <c r="EJ115" i="13"/>
  <c r="EI115" i="13"/>
  <c r="EH115" i="13"/>
  <c r="EG115" i="13"/>
  <c r="EF115" i="13"/>
  <c r="EE115" i="13"/>
  <c r="ED115" i="13"/>
  <c r="EC115" i="13"/>
  <c r="EB115" i="13"/>
  <c r="EA115" i="13"/>
  <c r="DZ115" i="13"/>
  <c r="DY115" i="13"/>
  <c r="DX115" i="13"/>
  <c r="DW115" i="13"/>
  <c r="DV115" i="13"/>
  <c r="DU115" i="13"/>
  <c r="DT115" i="13"/>
  <c r="DS115" i="13"/>
  <c r="DR115" i="13"/>
  <c r="DQ115" i="13"/>
  <c r="DP115" i="13"/>
  <c r="DO115" i="13"/>
  <c r="DN115" i="13"/>
  <c r="DM115" i="13"/>
  <c r="DL115" i="13"/>
  <c r="DK115" i="13"/>
  <c r="DJ115" i="13"/>
  <c r="DI115" i="13"/>
  <c r="DH115" i="13"/>
  <c r="DG115" i="13"/>
  <c r="DF115" i="13"/>
  <c r="DE115" i="13"/>
  <c r="DD115" i="13"/>
  <c r="DC115" i="13"/>
  <c r="DB115" i="13"/>
  <c r="DA115" i="13"/>
  <c r="CZ115" i="13"/>
  <c r="CY115" i="13"/>
  <c r="CX115" i="13"/>
  <c r="CW115" i="13"/>
  <c r="CV115" i="13"/>
  <c r="CU115" i="13"/>
  <c r="CT115" i="13"/>
  <c r="CS115" i="13"/>
  <c r="CR115" i="13"/>
  <c r="CQ115" i="13"/>
  <c r="CP115" i="13"/>
  <c r="CO115" i="13"/>
  <c r="CN115" i="13"/>
  <c r="CM115" i="13"/>
  <c r="CL115" i="13"/>
  <c r="CK115" i="13"/>
  <c r="CJ115" i="13"/>
  <c r="CI115" i="13"/>
  <c r="CH115" i="13"/>
  <c r="CG115" i="13"/>
  <c r="CF115" i="13"/>
  <c r="CE115" i="13"/>
  <c r="CD115" i="13"/>
  <c r="CC115" i="13"/>
  <c r="CB115" i="13"/>
  <c r="CA115" i="13"/>
  <c r="BZ115" i="13"/>
  <c r="BY115" i="13"/>
  <c r="BX115" i="13"/>
  <c r="BW115" i="13"/>
  <c r="BV115" i="13"/>
  <c r="BU115" i="13"/>
  <c r="BT115" i="13"/>
  <c r="BS115" i="13"/>
  <c r="BR115" i="13"/>
  <c r="BQ115" i="13"/>
  <c r="BP115" i="13"/>
  <c r="BO115" i="13"/>
  <c r="BN115" i="13"/>
  <c r="BM115" i="13"/>
  <c r="BL115" i="13"/>
  <c r="BK115" i="13"/>
  <c r="BJ115" i="13"/>
  <c r="BI115" i="13"/>
  <c r="BH115" i="13"/>
  <c r="BG115" i="13"/>
  <c r="BF115" i="13"/>
  <c r="BE115" i="13"/>
  <c r="BD115" i="13"/>
  <c r="BC115" i="13"/>
  <c r="BB115" i="13"/>
  <c r="BA115" i="13"/>
  <c r="AZ115" i="13"/>
  <c r="AY115" i="13"/>
  <c r="AX115" i="13"/>
  <c r="AW115" i="13"/>
  <c r="AV115" i="13"/>
  <c r="AU115" i="13"/>
  <c r="AT115" i="13"/>
  <c r="AS115" i="13"/>
  <c r="AR115" i="13"/>
  <c r="AQ115" i="13"/>
  <c r="AP115" i="13"/>
  <c r="AO115" i="13"/>
  <c r="AN115" i="13"/>
  <c r="AM115" i="13"/>
  <c r="AL115" i="13"/>
  <c r="AK115" i="13"/>
  <c r="AJ115" i="13"/>
  <c r="AI115" i="13"/>
  <c r="AH115" i="13"/>
  <c r="AG115" i="13"/>
  <c r="AF115" i="13"/>
  <c r="AE115" i="13"/>
  <c r="AD115" i="13"/>
  <c r="AC115" i="13"/>
  <c r="AB115" i="13"/>
  <c r="AA115" i="13"/>
  <c r="Z115" i="13"/>
  <c r="Y115" i="13"/>
  <c r="X115" i="13"/>
  <c r="W115" i="13"/>
  <c r="Q115" i="13"/>
  <c r="U108" i="13"/>
  <c r="A106" i="13"/>
  <c r="U106" i="13" s="1"/>
  <c r="A86" i="13"/>
  <c r="A82" i="13"/>
  <c r="A77" i="13"/>
  <c r="Q72" i="13"/>
  <c r="Q71" i="13"/>
  <c r="Q70" i="13"/>
  <c r="Q69" i="13"/>
  <c r="Q47" i="13"/>
  <c r="Q46" i="13"/>
  <c r="Q45" i="13"/>
  <c r="Q68" i="13"/>
  <c r="Q67" i="13"/>
  <c r="Q66" i="13"/>
  <c r="Q65" i="13"/>
  <c r="Q64" i="13"/>
  <c r="Q63" i="13"/>
  <c r="Q62" i="13"/>
  <c r="Q61" i="13"/>
  <c r="Q60" i="13"/>
  <c r="Q59" i="13"/>
  <c r="Q58" i="13"/>
  <c r="Q57" i="13"/>
  <c r="Q56" i="13"/>
  <c r="Q55" i="13"/>
  <c r="Q54" i="13"/>
  <c r="Q53" i="13"/>
  <c r="Q41" i="13"/>
  <c r="Q40" i="13"/>
  <c r="Q39" i="13"/>
  <c r="Q38" i="13"/>
  <c r="Q37" i="13"/>
  <c r="Q36" i="13"/>
  <c r="Q35" i="13"/>
  <c r="Q34" i="13"/>
  <c r="R34" i="13"/>
  <c r="U287" i="13" l="1"/>
  <c r="LX123" i="13"/>
  <c r="LP123" i="13"/>
  <c r="LW123" i="13"/>
  <c r="HW123" i="13"/>
  <c r="HO123" i="13"/>
  <c r="HG123" i="13"/>
  <c r="GY123" i="13"/>
  <c r="GQ123" i="13"/>
  <c r="GI123" i="13"/>
  <c r="MD123" i="13"/>
  <c r="LV123" i="13"/>
  <c r="HV123" i="13"/>
  <c r="HN123" i="13"/>
  <c r="HF123" i="13"/>
  <c r="GX123" i="13"/>
  <c r="GP123" i="13"/>
  <c r="GH123" i="13"/>
  <c r="MC123" i="13"/>
  <c r="LU123" i="13"/>
  <c r="HU123" i="13"/>
  <c r="HM123" i="13"/>
  <c r="HE123" i="13"/>
  <c r="GW123" i="13"/>
  <c r="GO123" i="13"/>
  <c r="GG123" i="13"/>
  <c r="MB123" i="13"/>
  <c r="LT123" i="13"/>
  <c r="HT123" i="13"/>
  <c r="HL123" i="13"/>
  <c r="HD123" i="13"/>
  <c r="GV123" i="13"/>
  <c r="GN123" i="13"/>
  <c r="GF123" i="13"/>
  <c r="MA123" i="13"/>
  <c r="LS123" i="13"/>
  <c r="HS123" i="13"/>
  <c r="HK123" i="13"/>
  <c r="HC123" i="13"/>
  <c r="GU123" i="13"/>
  <c r="GM123" i="13"/>
  <c r="Q124" i="13"/>
  <c r="A124" i="13"/>
  <c r="MM125" i="13"/>
  <c r="ME125" i="13"/>
  <c r="LW125" i="13"/>
  <c r="LO125" i="13"/>
  <c r="LG125" i="13"/>
  <c r="KY125" i="13"/>
  <c r="KQ125" i="13"/>
  <c r="KI125" i="13"/>
  <c r="KA125" i="13"/>
  <c r="JS125" i="13"/>
  <c r="JK125" i="13"/>
  <c r="JC125" i="13"/>
  <c r="IU125" i="13"/>
  <c r="IM125" i="13"/>
  <c r="IE125" i="13"/>
  <c r="HW125" i="13"/>
  <c r="HO125" i="13"/>
  <c r="HG125" i="13"/>
  <c r="GY125" i="13"/>
  <c r="GQ125" i="13"/>
  <c r="GI125" i="13"/>
  <c r="GA125" i="13"/>
  <c r="FS125" i="13"/>
  <c r="FK125" i="13"/>
  <c r="FC125" i="13"/>
  <c r="EU125" i="13"/>
  <c r="EM125" i="13"/>
  <c r="EE125" i="13"/>
  <c r="DW125" i="13"/>
  <c r="DO125" i="13"/>
  <c r="DG125" i="13"/>
  <c r="CY125" i="13"/>
  <c r="CQ125" i="13"/>
  <c r="CI125" i="13"/>
  <c r="CA125" i="13"/>
  <c r="BS125" i="13"/>
  <c r="BK125" i="13"/>
  <c r="BC125" i="13"/>
  <c r="AU125" i="13"/>
  <c r="AM125" i="13"/>
  <c r="AE125" i="13"/>
  <c r="W125" i="13"/>
  <c r="ML125" i="13"/>
  <c r="MD125" i="13"/>
  <c r="LV125" i="13"/>
  <c r="LN125" i="13"/>
  <c r="LF125" i="13"/>
  <c r="KX125" i="13"/>
  <c r="KP125" i="13"/>
  <c r="KH125" i="13"/>
  <c r="JZ125" i="13"/>
  <c r="JR125" i="13"/>
  <c r="JJ125" i="13"/>
  <c r="JB125" i="13"/>
  <c r="IT125" i="13"/>
  <c r="IL125" i="13"/>
  <c r="ID125" i="13"/>
  <c r="HV125" i="13"/>
  <c r="HN125" i="13"/>
  <c r="HF125" i="13"/>
  <c r="GX125" i="13"/>
  <c r="GP125" i="13"/>
  <c r="GH125" i="13"/>
  <c r="FZ125" i="13"/>
  <c r="FR125" i="13"/>
  <c r="FJ125" i="13"/>
  <c r="FB125" i="13"/>
  <c r="ET125" i="13"/>
  <c r="EL125" i="13"/>
  <c r="ED125" i="13"/>
  <c r="DV125" i="13"/>
  <c r="DN125" i="13"/>
  <c r="DF125" i="13"/>
  <c r="CX125" i="13"/>
  <c r="CP125" i="13"/>
  <c r="CH125" i="13"/>
  <c r="BZ125" i="13"/>
  <c r="BR125" i="13"/>
  <c r="BJ125" i="13"/>
  <c r="BB125" i="13"/>
  <c r="AT125" i="13"/>
  <c r="AL125" i="13"/>
  <c r="AD125" i="13"/>
  <c r="MS125" i="13"/>
  <c r="MK125" i="13"/>
  <c r="MC125" i="13"/>
  <c r="LU125" i="13"/>
  <c r="LM125" i="13"/>
  <c r="LE125" i="13"/>
  <c r="KW125" i="13"/>
  <c r="KO125" i="13"/>
  <c r="KG125" i="13"/>
  <c r="JY125" i="13"/>
  <c r="JQ125" i="13"/>
  <c r="JI125" i="13"/>
  <c r="JA125" i="13"/>
  <c r="IS125" i="13"/>
  <c r="IK125" i="13"/>
  <c r="IC125" i="13"/>
  <c r="HU125" i="13"/>
  <c r="HM125" i="13"/>
  <c r="HE125" i="13"/>
  <c r="GW125" i="13"/>
  <c r="GO125" i="13"/>
  <c r="GG125" i="13"/>
  <c r="FY125" i="13"/>
  <c r="FQ125" i="13"/>
  <c r="FI125" i="13"/>
  <c r="FA125" i="13"/>
  <c r="ES125" i="13"/>
  <c r="EK125" i="13"/>
  <c r="EC125" i="13"/>
  <c r="DU125" i="13"/>
  <c r="DM125" i="13"/>
  <c r="DE125" i="13"/>
  <c r="CW125" i="13"/>
  <c r="CO125" i="13"/>
  <c r="CG125" i="13"/>
  <c r="BY125" i="13"/>
  <c r="BQ125" i="13"/>
  <c r="BI125" i="13"/>
  <c r="BA125" i="13"/>
  <c r="AS125" i="13"/>
  <c r="AK125" i="13"/>
  <c r="AC125" i="13"/>
  <c r="A125" i="13"/>
  <c r="MR125" i="13"/>
  <c r="MJ125" i="13"/>
  <c r="MB125" i="13"/>
  <c r="LT125" i="13"/>
  <c r="LL125" i="13"/>
  <c r="LD125" i="13"/>
  <c r="KV125" i="13"/>
  <c r="KN125" i="13"/>
  <c r="KF125" i="13"/>
  <c r="JX125" i="13"/>
  <c r="JP125" i="13"/>
  <c r="JH125" i="13"/>
  <c r="IZ125" i="13"/>
  <c r="IR125" i="13"/>
  <c r="IJ125" i="13"/>
  <c r="IB125" i="13"/>
  <c r="HT125" i="13"/>
  <c r="HL125" i="13"/>
  <c r="HD125" i="13"/>
  <c r="GV125" i="13"/>
  <c r="GN125" i="13"/>
  <c r="GF125" i="13"/>
  <c r="FX125" i="13"/>
  <c r="FP125" i="13"/>
  <c r="FH125" i="13"/>
  <c r="EZ125" i="13"/>
  <c r="ER125" i="13"/>
  <c r="EJ125" i="13"/>
  <c r="EB125" i="13"/>
  <c r="DT125" i="13"/>
  <c r="DL125" i="13"/>
  <c r="DD125" i="13"/>
  <c r="CV125" i="13"/>
  <c r="CN125" i="13"/>
  <c r="CF125" i="13"/>
  <c r="BX125" i="13"/>
  <c r="BP125" i="13"/>
  <c r="BH125" i="13"/>
  <c r="AZ125" i="13"/>
  <c r="AR125" i="13"/>
  <c r="AJ125" i="13"/>
  <c r="AB125" i="13"/>
  <c r="MQ125" i="13"/>
  <c r="MI125" i="13"/>
  <c r="MA125" i="13"/>
  <c r="LS125" i="13"/>
  <c r="LK125" i="13"/>
  <c r="LC125" i="13"/>
  <c r="KU125" i="13"/>
  <c r="KM125" i="13"/>
  <c r="KE125" i="13"/>
  <c r="JW125" i="13"/>
  <c r="JO125" i="13"/>
  <c r="JG125" i="13"/>
  <c r="IY125" i="13"/>
  <c r="IQ125" i="13"/>
  <c r="II125" i="13"/>
  <c r="IA125" i="13"/>
  <c r="HS125" i="13"/>
  <c r="HK125" i="13"/>
  <c r="HC125" i="13"/>
  <c r="GU125" i="13"/>
  <c r="GM125" i="13"/>
  <c r="GE125" i="13"/>
  <c r="FW125" i="13"/>
  <c r="FO125" i="13"/>
  <c r="FG125" i="13"/>
  <c r="EY125" i="13"/>
  <c r="EQ125" i="13"/>
  <c r="EI125" i="13"/>
  <c r="EA125" i="13"/>
  <c r="DS125" i="13"/>
  <c r="DK125" i="13"/>
  <c r="DC125" i="13"/>
  <c r="CU125" i="13"/>
  <c r="CM125" i="13"/>
  <c r="CE125" i="13"/>
  <c r="BW125" i="13"/>
  <c r="BO125" i="13"/>
  <c r="BG125" i="13"/>
  <c r="AY125" i="13"/>
  <c r="AQ125" i="13"/>
  <c r="AI125" i="13"/>
  <c r="AA125" i="13"/>
  <c r="MP125" i="13"/>
  <c r="MH125" i="13"/>
  <c r="LZ125" i="13"/>
  <c r="LR125" i="13"/>
  <c r="LJ125" i="13"/>
  <c r="LB125" i="13"/>
  <c r="KT125" i="13"/>
  <c r="KL125" i="13"/>
  <c r="KD125" i="13"/>
  <c r="JV125" i="13"/>
  <c r="JN125" i="13"/>
  <c r="JF125" i="13"/>
  <c r="IX125" i="13"/>
  <c r="IP125" i="13"/>
  <c r="IH125" i="13"/>
  <c r="HZ125" i="13"/>
  <c r="HR125" i="13"/>
  <c r="HJ125" i="13"/>
  <c r="HB125" i="13"/>
  <c r="GT125" i="13"/>
  <c r="GL125" i="13"/>
  <c r="GD125" i="13"/>
  <c r="FV125" i="13"/>
  <c r="FN125" i="13"/>
  <c r="FF125" i="13"/>
  <c r="EX125" i="13"/>
  <c r="EP125" i="13"/>
  <c r="EH125" i="13"/>
  <c r="DZ125" i="13"/>
  <c r="DR125" i="13"/>
  <c r="DJ125" i="13"/>
  <c r="DB125" i="13"/>
  <c r="CT125" i="13"/>
  <c r="CL125" i="13"/>
  <c r="CD125" i="13"/>
  <c r="BV125" i="13"/>
  <c r="BN125" i="13"/>
  <c r="BF125" i="13"/>
  <c r="AX125" i="13"/>
  <c r="AP125" i="13"/>
  <c r="AH125" i="13"/>
  <c r="Z125" i="13"/>
  <c r="MO125" i="13"/>
  <c r="MG125" i="13"/>
  <c r="LY125" i="13"/>
  <c r="LQ125" i="13"/>
  <c r="LI125" i="13"/>
  <c r="LA125" i="13"/>
  <c r="KS125" i="13"/>
  <c r="KK125" i="13"/>
  <c r="KC125" i="13"/>
  <c r="JU125" i="13"/>
  <c r="JM125" i="13"/>
  <c r="JE125" i="13"/>
  <c r="IW125" i="13"/>
  <c r="IO125" i="13"/>
  <c r="IG125" i="13"/>
  <c r="HY125" i="13"/>
  <c r="HQ125" i="13"/>
  <c r="HI125" i="13"/>
  <c r="HA125" i="13"/>
  <c r="GS125" i="13"/>
  <c r="GK125" i="13"/>
  <c r="GC125" i="13"/>
  <c r="FU125" i="13"/>
  <c r="FM125" i="13"/>
  <c r="FE125" i="13"/>
  <c r="EW125" i="13"/>
  <c r="EO125" i="13"/>
  <c r="EG125" i="13"/>
  <c r="DY125" i="13"/>
  <c r="DQ125" i="13"/>
  <c r="DI125" i="13"/>
  <c r="DA125" i="13"/>
  <c r="CS125" i="13"/>
  <c r="CK125" i="13"/>
  <c r="CC125" i="13"/>
  <c r="BU125" i="13"/>
  <c r="BM125" i="13"/>
  <c r="BE125" i="13"/>
  <c r="AW125" i="13"/>
  <c r="AO125" i="13"/>
  <c r="AG125" i="13"/>
  <c r="Y125" i="13"/>
  <c r="FU130" i="13"/>
  <c r="AW130" i="13"/>
  <c r="FM130" i="13"/>
  <c r="AO130" i="13"/>
  <c r="HQ130" i="13"/>
  <c r="FE130" i="13"/>
  <c r="AG130" i="13"/>
  <c r="HI130" i="13"/>
  <c r="EW130" i="13"/>
  <c r="Y130" i="13"/>
  <c r="LY130" i="13"/>
  <c r="HA130" i="13"/>
  <c r="EO130" i="13"/>
  <c r="LQ130" i="13"/>
  <c r="GS130" i="13"/>
  <c r="LI130" i="13"/>
  <c r="GK130" i="13"/>
  <c r="DI130" i="13"/>
  <c r="DA130" i="13"/>
  <c r="CS130" i="13"/>
  <c r="CK130" i="13"/>
  <c r="CC130" i="13"/>
  <c r="BU130" i="13"/>
  <c r="DY130" i="13"/>
  <c r="BM130" i="13"/>
  <c r="DQ130" i="13"/>
  <c r="ML131" i="13"/>
  <c r="MS131" i="13"/>
  <c r="MK131" i="13"/>
  <c r="A131" i="13"/>
  <c r="MR131" i="13"/>
  <c r="MJ131" i="13"/>
  <c r="MQ131" i="13"/>
  <c r="MI131" i="13"/>
  <c r="MP131" i="13"/>
  <c r="MH131" i="13"/>
  <c r="MO131" i="13"/>
  <c r="MG131" i="13"/>
  <c r="MN131" i="13"/>
  <c r="MF131" i="13"/>
  <c r="MM131" i="13"/>
  <c r="ME131" i="13"/>
  <c r="MD131" i="13"/>
  <c r="LV131" i="13"/>
  <c r="HV131" i="13"/>
  <c r="HN131" i="13"/>
  <c r="HF131" i="13"/>
  <c r="GX131" i="13"/>
  <c r="GP131" i="13"/>
  <c r="GH131" i="13"/>
  <c r="MC131" i="13"/>
  <c r="LU131" i="13"/>
  <c r="HU131" i="13"/>
  <c r="HM131" i="13"/>
  <c r="HE131" i="13"/>
  <c r="GW131" i="13"/>
  <c r="GO131" i="13"/>
  <c r="GG131" i="13"/>
  <c r="MB131" i="13"/>
  <c r="LT131" i="13"/>
  <c r="HT131" i="13"/>
  <c r="HL131" i="13"/>
  <c r="HD131" i="13"/>
  <c r="GV131" i="13"/>
  <c r="GN131" i="13"/>
  <c r="GF131" i="13"/>
  <c r="MA131" i="13"/>
  <c r="LS131" i="13"/>
  <c r="HS131" i="13"/>
  <c r="HK131" i="13"/>
  <c r="HC131" i="13"/>
  <c r="GU131" i="13"/>
  <c r="GM131" i="13"/>
  <c r="LZ131" i="13"/>
  <c r="LR131" i="13"/>
  <c r="HR131" i="13"/>
  <c r="HJ131" i="13"/>
  <c r="HB131" i="13"/>
  <c r="GT131" i="13"/>
  <c r="GL131" i="13"/>
  <c r="LY131" i="13"/>
  <c r="LQ131" i="13"/>
  <c r="HQ131" i="13"/>
  <c r="HI131" i="13"/>
  <c r="HA131" i="13"/>
  <c r="GS131" i="13"/>
  <c r="GK131" i="13"/>
  <c r="LX131" i="13"/>
  <c r="LP131" i="13"/>
  <c r="HX131" i="13"/>
  <c r="HP131" i="13"/>
  <c r="HH131" i="13"/>
  <c r="GZ131" i="13"/>
  <c r="GR131" i="13"/>
  <c r="GJ131" i="13"/>
  <c r="GI131" i="13"/>
  <c r="LW131" i="13"/>
  <c r="HW131" i="13"/>
  <c r="HO131" i="13"/>
  <c r="HG131" i="13"/>
  <c r="GY131" i="13"/>
  <c r="A132" i="13"/>
  <c r="Q132" i="13"/>
  <c r="MN133" i="13"/>
  <c r="MF133" i="13"/>
  <c r="LX133" i="13"/>
  <c r="LP133" i="13"/>
  <c r="LH133" i="13"/>
  <c r="KZ133" i="13"/>
  <c r="KR133" i="13"/>
  <c r="KJ133" i="13"/>
  <c r="KB133" i="13"/>
  <c r="JT133" i="13"/>
  <c r="JL133" i="13"/>
  <c r="JD133" i="13"/>
  <c r="IV133" i="13"/>
  <c r="IN133" i="13"/>
  <c r="IF133" i="13"/>
  <c r="HX133" i="13"/>
  <c r="HP133" i="13"/>
  <c r="HH133" i="13"/>
  <c r="GZ133" i="13"/>
  <c r="GR133" i="13"/>
  <c r="GJ133" i="13"/>
  <c r="GB133" i="13"/>
  <c r="FT133" i="13"/>
  <c r="FL133" i="13"/>
  <c r="FD133" i="13"/>
  <c r="EV133" i="13"/>
  <c r="EN133" i="13"/>
  <c r="EF133" i="13"/>
  <c r="DX133" i="13"/>
  <c r="DP133" i="13"/>
  <c r="DH133" i="13"/>
  <c r="CZ133" i="13"/>
  <c r="CR133" i="13"/>
  <c r="MS133" i="13"/>
  <c r="MJ133" i="13"/>
  <c r="MA133" i="13"/>
  <c r="LR133" i="13"/>
  <c r="LI133" i="13"/>
  <c r="KY133" i="13"/>
  <c r="KP133" i="13"/>
  <c r="KG133" i="13"/>
  <c r="JX133" i="13"/>
  <c r="JO133" i="13"/>
  <c r="JF133" i="13"/>
  <c r="IW133" i="13"/>
  <c r="IM133" i="13"/>
  <c r="ID133" i="13"/>
  <c r="HU133" i="13"/>
  <c r="HL133" i="13"/>
  <c r="HC133" i="13"/>
  <c r="GT133" i="13"/>
  <c r="GK133" i="13"/>
  <c r="GA133" i="13"/>
  <c r="FR133" i="13"/>
  <c r="FI133" i="13"/>
  <c r="EZ133" i="13"/>
  <c r="EQ133" i="13"/>
  <c r="EH133" i="13"/>
  <c r="DY133" i="13"/>
  <c r="DO133" i="13"/>
  <c r="DF133" i="13"/>
  <c r="CW133" i="13"/>
  <c r="CN133" i="13"/>
  <c r="CF133" i="13"/>
  <c r="BX133" i="13"/>
  <c r="BP133" i="13"/>
  <c r="BH133" i="13"/>
  <c r="AZ133" i="13"/>
  <c r="AR133" i="13"/>
  <c r="AJ133" i="13"/>
  <c r="AB133" i="13"/>
  <c r="MR133" i="13"/>
  <c r="MI133" i="13"/>
  <c r="LZ133" i="13"/>
  <c r="LQ133" i="13"/>
  <c r="LG133" i="13"/>
  <c r="KX133" i="13"/>
  <c r="KO133" i="13"/>
  <c r="KF133" i="13"/>
  <c r="JW133" i="13"/>
  <c r="JN133" i="13"/>
  <c r="JE133" i="13"/>
  <c r="IU133" i="13"/>
  <c r="IL133" i="13"/>
  <c r="IC133" i="13"/>
  <c r="HT133" i="13"/>
  <c r="HK133" i="13"/>
  <c r="HB133" i="13"/>
  <c r="GS133" i="13"/>
  <c r="GI133" i="13"/>
  <c r="FZ133" i="13"/>
  <c r="FQ133" i="13"/>
  <c r="FH133" i="13"/>
  <c r="EY133" i="13"/>
  <c r="EP133" i="13"/>
  <c r="EG133" i="13"/>
  <c r="DW133" i="13"/>
  <c r="DN133" i="13"/>
  <c r="DE133" i="13"/>
  <c r="CV133" i="13"/>
  <c r="CM133" i="13"/>
  <c r="CE133" i="13"/>
  <c r="BW133" i="13"/>
  <c r="BO133" i="13"/>
  <c r="BG133" i="13"/>
  <c r="AY133" i="13"/>
  <c r="AQ133" i="13"/>
  <c r="AI133" i="13"/>
  <c r="AA133" i="13"/>
  <c r="MQ133" i="13"/>
  <c r="MH133" i="13"/>
  <c r="LY133" i="13"/>
  <c r="LO133" i="13"/>
  <c r="LF133" i="13"/>
  <c r="KW133" i="13"/>
  <c r="KN133" i="13"/>
  <c r="KE133" i="13"/>
  <c r="JV133" i="13"/>
  <c r="JM133" i="13"/>
  <c r="JC133" i="13"/>
  <c r="IT133" i="13"/>
  <c r="IK133" i="13"/>
  <c r="IB133" i="13"/>
  <c r="HS133" i="13"/>
  <c r="HJ133" i="13"/>
  <c r="HA133" i="13"/>
  <c r="GQ133" i="13"/>
  <c r="GH133" i="13"/>
  <c r="FY133" i="13"/>
  <c r="FP133" i="13"/>
  <c r="FG133" i="13"/>
  <c r="EX133" i="13"/>
  <c r="EO133" i="13"/>
  <c r="EE133" i="13"/>
  <c r="DV133" i="13"/>
  <c r="DM133" i="13"/>
  <c r="DD133" i="13"/>
  <c r="CU133" i="13"/>
  <c r="CL133" i="13"/>
  <c r="CD133" i="13"/>
  <c r="BV133" i="13"/>
  <c r="BN133" i="13"/>
  <c r="BF133" i="13"/>
  <c r="AX133" i="13"/>
  <c r="AP133" i="13"/>
  <c r="AH133" i="13"/>
  <c r="Z133" i="13"/>
  <c r="MP133" i="13"/>
  <c r="MG133" i="13"/>
  <c r="LW133" i="13"/>
  <c r="LN133" i="13"/>
  <c r="LE133" i="13"/>
  <c r="KV133" i="13"/>
  <c r="KM133" i="13"/>
  <c r="KD133" i="13"/>
  <c r="JU133" i="13"/>
  <c r="JK133" i="13"/>
  <c r="JB133" i="13"/>
  <c r="IS133" i="13"/>
  <c r="IJ133" i="13"/>
  <c r="IA133" i="13"/>
  <c r="HR133" i="13"/>
  <c r="HI133" i="13"/>
  <c r="GY133" i="13"/>
  <c r="GP133" i="13"/>
  <c r="GG133" i="13"/>
  <c r="FX133" i="13"/>
  <c r="FO133" i="13"/>
  <c r="FF133" i="13"/>
  <c r="EW133" i="13"/>
  <c r="EM133" i="13"/>
  <c r="ED133" i="13"/>
  <c r="DU133" i="13"/>
  <c r="DL133" i="13"/>
  <c r="DC133" i="13"/>
  <c r="CT133" i="13"/>
  <c r="CK133" i="13"/>
  <c r="CC133" i="13"/>
  <c r="BU133" i="13"/>
  <c r="BM133" i="13"/>
  <c r="BE133" i="13"/>
  <c r="AW133" i="13"/>
  <c r="AO133" i="13"/>
  <c r="AG133" i="13"/>
  <c r="Y133" i="13"/>
  <c r="MO133" i="13"/>
  <c r="ME133" i="13"/>
  <c r="LV133" i="13"/>
  <c r="LM133" i="13"/>
  <c r="LD133" i="13"/>
  <c r="KU133" i="13"/>
  <c r="KL133" i="13"/>
  <c r="KC133" i="13"/>
  <c r="JS133" i="13"/>
  <c r="JJ133" i="13"/>
  <c r="JA133" i="13"/>
  <c r="IR133" i="13"/>
  <c r="II133" i="13"/>
  <c r="HZ133" i="13"/>
  <c r="HQ133" i="13"/>
  <c r="HG133" i="13"/>
  <c r="GX133" i="13"/>
  <c r="GO133" i="13"/>
  <c r="GF133" i="13"/>
  <c r="FW133" i="13"/>
  <c r="FN133" i="13"/>
  <c r="FE133" i="13"/>
  <c r="EU133" i="13"/>
  <c r="EL133" i="13"/>
  <c r="EC133" i="13"/>
  <c r="DT133" i="13"/>
  <c r="DK133" i="13"/>
  <c r="DB133" i="13"/>
  <c r="CS133" i="13"/>
  <c r="CJ133" i="13"/>
  <c r="CB133" i="13"/>
  <c r="BT133" i="13"/>
  <c r="BL133" i="13"/>
  <c r="BD133" i="13"/>
  <c r="AV133" i="13"/>
  <c r="AN133" i="13"/>
  <c r="AF133" i="13"/>
  <c r="X133" i="13"/>
  <c r="MM133" i="13"/>
  <c r="MD133" i="13"/>
  <c r="LU133" i="13"/>
  <c r="LL133" i="13"/>
  <c r="LC133" i="13"/>
  <c r="KT133" i="13"/>
  <c r="KK133" i="13"/>
  <c r="KA133" i="13"/>
  <c r="JR133" i="13"/>
  <c r="JI133" i="13"/>
  <c r="IZ133" i="13"/>
  <c r="IQ133" i="13"/>
  <c r="IH133" i="13"/>
  <c r="HY133" i="13"/>
  <c r="HO133" i="13"/>
  <c r="HF133" i="13"/>
  <c r="GW133" i="13"/>
  <c r="GN133" i="13"/>
  <c r="GE133" i="13"/>
  <c r="FV133" i="13"/>
  <c r="FM133" i="13"/>
  <c r="FC133" i="13"/>
  <c r="ET133" i="13"/>
  <c r="EK133" i="13"/>
  <c r="EB133" i="13"/>
  <c r="DS133" i="13"/>
  <c r="DJ133" i="13"/>
  <c r="DA133" i="13"/>
  <c r="CQ133" i="13"/>
  <c r="CI133" i="13"/>
  <c r="CA133" i="13"/>
  <c r="BS133" i="13"/>
  <c r="BK133" i="13"/>
  <c r="BC133" i="13"/>
  <c r="AU133" i="13"/>
  <c r="AM133" i="13"/>
  <c r="AE133" i="13"/>
  <c r="W133" i="13"/>
  <c r="ML133" i="13"/>
  <c r="MC133" i="13"/>
  <c r="LT133" i="13"/>
  <c r="LK133" i="13"/>
  <c r="LB133" i="13"/>
  <c r="KS133" i="13"/>
  <c r="KI133" i="13"/>
  <c r="JZ133" i="13"/>
  <c r="JQ133" i="13"/>
  <c r="JH133" i="13"/>
  <c r="IY133" i="13"/>
  <c r="IP133" i="13"/>
  <c r="IG133" i="13"/>
  <c r="HW133" i="13"/>
  <c r="HN133" i="13"/>
  <c r="HE133" i="13"/>
  <c r="GV133" i="13"/>
  <c r="GM133" i="13"/>
  <c r="GD133" i="13"/>
  <c r="FU133" i="13"/>
  <c r="FK133" i="13"/>
  <c r="FB133" i="13"/>
  <c r="ES133" i="13"/>
  <c r="EJ133" i="13"/>
  <c r="EA133" i="13"/>
  <c r="DR133" i="13"/>
  <c r="DI133" i="13"/>
  <c r="CY133" i="13"/>
  <c r="CP133" i="13"/>
  <c r="CH133" i="13"/>
  <c r="BZ133" i="13"/>
  <c r="BR133" i="13"/>
  <c r="BJ133" i="13"/>
  <c r="BB133" i="13"/>
  <c r="AT133" i="13"/>
  <c r="AL133" i="13"/>
  <c r="AD133" i="13"/>
  <c r="KH133" i="13"/>
  <c r="HM133" i="13"/>
  <c r="ER133" i="13"/>
  <c r="BY133" i="13"/>
  <c r="A133" i="13"/>
  <c r="JY133" i="13"/>
  <c r="HD133" i="13"/>
  <c r="EI133" i="13"/>
  <c r="BQ133" i="13"/>
  <c r="MK133" i="13"/>
  <c r="JP133" i="13"/>
  <c r="GU133" i="13"/>
  <c r="DZ133" i="13"/>
  <c r="BI133" i="13"/>
  <c r="MB133" i="13"/>
  <c r="JG133" i="13"/>
  <c r="GL133" i="13"/>
  <c r="DQ133" i="13"/>
  <c r="BA133" i="13"/>
  <c r="LS133" i="13"/>
  <c r="IX133" i="13"/>
  <c r="GC133" i="13"/>
  <c r="DG133" i="13"/>
  <c r="AS133" i="13"/>
  <c r="LJ133" i="13"/>
  <c r="IO133" i="13"/>
  <c r="FS133" i="13"/>
  <c r="CX133" i="13"/>
  <c r="AK133" i="13"/>
  <c r="LA133" i="13"/>
  <c r="IE133" i="13"/>
  <c r="FJ133" i="13"/>
  <c r="CO133" i="13"/>
  <c r="AC133" i="13"/>
  <c r="DX138" i="13"/>
  <c r="DP138" i="13"/>
  <c r="DH138" i="13"/>
  <c r="CZ138" i="13"/>
  <c r="CR138" i="13"/>
  <c r="CJ138" i="13"/>
  <c r="CB138" i="13"/>
  <c r="BT138" i="13"/>
  <c r="BL138" i="13"/>
  <c r="FW138" i="13"/>
  <c r="EA138" i="13"/>
  <c r="DS138" i="13"/>
  <c r="DK138" i="13"/>
  <c r="DC138" i="13"/>
  <c r="CU138" i="13"/>
  <c r="CM138" i="13"/>
  <c r="CE138" i="13"/>
  <c r="BW138" i="13"/>
  <c r="BO138" i="13"/>
  <c r="EB138" i="13"/>
  <c r="DQ138" i="13"/>
  <c r="DF138" i="13"/>
  <c r="CV138" i="13"/>
  <c r="CK138" i="13"/>
  <c r="BZ138" i="13"/>
  <c r="BP138" i="13"/>
  <c r="FZ138" i="13"/>
  <c r="DZ138" i="13"/>
  <c r="DO138" i="13"/>
  <c r="DE138" i="13"/>
  <c r="CT138" i="13"/>
  <c r="CI138" i="13"/>
  <c r="BY138" i="13"/>
  <c r="BN138" i="13"/>
  <c r="FY138" i="13"/>
  <c r="DY138" i="13"/>
  <c r="DN138" i="13"/>
  <c r="DD138" i="13"/>
  <c r="CS138" i="13"/>
  <c r="CH138" i="13"/>
  <c r="BX138" i="13"/>
  <c r="BM138" i="13"/>
  <c r="FX138" i="13"/>
  <c r="DW138" i="13"/>
  <c r="DM138" i="13"/>
  <c r="DB138" i="13"/>
  <c r="CQ138" i="13"/>
  <c r="CG138" i="13"/>
  <c r="BV138" i="13"/>
  <c r="BK138" i="13"/>
  <c r="FV138" i="13"/>
  <c r="DV138" i="13"/>
  <c r="DL138" i="13"/>
  <c r="DA138" i="13"/>
  <c r="CP138" i="13"/>
  <c r="CF138" i="13"/>
  <c r="BU138" i="13"/>
  <c r="DU138" i="13"/>
  <c r="DJ138" i="13"/>
  <c r="CY138" i="13"/>
  <c r="CO138" i="13"/>
  <c r="CD138" i="13"/>
  <c r="BS138" i="13"/>
  <c r="DT138" i="13"/>
  <c r="DI138" i="13"/>
  <c r="CX138" i="13"/>
  <c r="CN138" i="13"/>
  <c r="CC138" i="13"/>
  <c r="BR138" i="13"/>
  <c r="BQ138" i="13"/>
  <c r="DR138" i="13"/>
  <c r="DG138" i="13"/>
  <c r="CW138" i="13"/>
  <c r="CL138" i="13"/>
  <c r="CA138" i="13"/>
  <c r="Q140" i="13"/>
  <c r="A140" i="13"/>
  <c r="MQ142" i="13"/>
  <c r="MR142" i="13"/>
  <c r="KV142" i="13"/>
  <c r="IJ142" i="13"/>
  <c r="KN142" i="13"/>
  <c r="KF142" i="13"/>
  <c r="JX142" i="13"/>
  <c r="JP142" i="13"/>
  <c r="JH142" i="13"/>
  <c r="IZ142" i="13"/>
  <c r="LD142" i="13"/>
  <c r="IR142" i="13"/>
  <c r="EB146" i="13"/>
  <c r="CL146" i="13"/>
  <c r="KI147" i="13"/>
  <c r="IR147" i="13"/>
  <c r="DR149" i="13"/>
  <c r="BW149" i="13"/>
  <c r="GJ115" i="13"/>
  <c r="GU115" i="13"/>
  <c r="HE115" i="13"/>
  <c r="LS115" i="13"/>
  <c r="MC115" i="13"/>
  <c r="MN115" i="13"/>
  <c r="AY117" i="13"/>
  <c r="CE117" i="13"/>
  <c r="DK117" i="13"/>
  <c r="EF117" i="13"/>
  <c r="FG117" i="13"/>
  <c r="GC117" i="13"/>
  <c r="HC117" i="13"/>
  <c r="IA117" i="13"/>
  <c r="II117" i="13"/>
  <c r="IQ117" i="13"/>
  <c r="IY117" i="13"/>
  <c r="JG117" i="13"/>
  <c r="JO117" i="13"/>
  <c r="JW117" i="13"/>
  <c r="KE117" i="13"/>
  <c r="KM117" i="13"/>
  <c r="KU117" i="13"/>
  <c r="LC117" i="13"/>
  <c r="MG117" i="13"/>
  <c r="MO117" i="13"/>
  <c r="KL118" i="13"/>
  <c r="II120" i="13"/>
  <c r="IT120" i="13"/>
  <c r="JH120" i="13"/>
  <c r="JU120" i="13"/>
  <c r="KG120" i="13"/>
  <c r="KU120" i="13"/>
  <c r="GZ123" i="13"/>
  <c r="HR123" i="13"/>
  <c r="CB125" i="13"/>
  <c r="EN125" i="13"/>
  <c r="GZ125" i="13"/>
  <c r="JL125" i="13"/>
  <c r="LX125" i="13"/>
  <c r="MP120" i="13"/>
  <c r="MH120" i="13"/>
  <c r="LB120" i="13"/>
  <c r="KT120" i="13"/>
  <c r="KL120" i="13"/>
  <c r="KD120" i="13"/>
  <c r="JV120" i="13"/>
  <c r="JN120" i="13"/>
  <c r="JF120" i="13"/>
  <c r="IX120" i="13"/>
  <c r="IP120" i="13"/>
  <c r="IH120" i="13"/>
  <c r="HZ120" i="13"/>
  <c r="MN120" i="13"/>
  <c r="MF120" i="13"/>
  <c r="KZ120" i="13"/>
  <c r="KR120" i="13"/>
  <c r="KJ120" i="13"/>
  <c r="KB120" i="13"/>
  <c r="JT120" i="13"/>
  <c r="JL120" i="13"/>
  <c r="JD120" i="13"/>
  <c r="IV120" i="13"/>
  <c r="IN120" i="13"/>
  <c r="MM120" i="13"/>
  <c r="ME120" i="13"/>
  <c r="KY120" i="13"/>
  <c r="KQ120" i="13"/>
  <c r="KI120" i="13"/>
  <c r="KA120" i="13"/>
  <c r="JS120" i="13"/>
  <c r="JK120" i="13"/>
  <c r="JC120" i="13"/>
  <c r="IU120" i="13"/>
  <c r="IM120" i="13"/>
  <c r="IE120" i="13"/>
  <c r="ML120" i="13"/>
  <c r="GR122" i="13"/>
  <c r="AV122" i="13"/>
  <c r="GJ122" i="13"/>
  <c r="LP122" i="13"/>
  <c r="FT122" i="13"/>
  <c r="LH122" i="13"/>
  <c r="MN123" i="13"/>
  <c r="MF123" i="13"/>
  <c r="MM123" i="13"/>
  <c r="ME123" i="13"/>
  <c r="ML123" i="13"/>
  <c r="MS123" i="13"/>
  <c r="MK123" i="13"/>
  <c r="A123" i="13"/>
  <c r="MR123" i="13"/>
  <c r="MJ123" i="13"/>
  <c r="MQ123" i="13"/>
  <c r="MI123" i="13"/>
  <c r="MQ126" i="13"/>
  <c r="MF126" i="13"/>
  <c r="LB126" i="13"/>
  <c r="KT126" i="13"/>
  <c r="KL126" i="13"/>
  <c r="KD126" i="13"/>
  <c r="JV126" i="13"/>
  <c r="JN126" i="13"/>
  <c r="JF126" i="13"/>
  <c r="IX126" i="13"/>
  <c r="IP126" i="13"/>
  <c r="IH126" i="13"/>
  <c r="MP126" i="13"/>
  <c r="ME126" i="13"/>
  <c r="LA126" i="13"/>
  <c r="KS126" i="13"/>
  <c r="KK126" i="13"/>
  <c r="KC126" i="13"/>
  <c r="JU126" i="13"/>
  <c r="JM126" i="13"/>
  <c r="JE126" i="13"/>
  <c r="IW126" i="13"/>
  <c r="IO126" i="13"/>
  <c r="MH126" i="13"/>
  <c r="KZ126" i="13"/>
  <c r="KP126" i="13"/>
  <c r="KF126" i="13"/>
  <c r="JT126" i="13"/>
  <c r="JJ126" i="13"/>
  <c r="IZ126" i="13"/>
  <c r="IN126" i="13"/>
  <c r="IE126" i="13"/>
  <c r="MG126" i="13"/>
  <c r="KY126" i="13"/>
  <c r="KO126" i="13"/>
  <c r="KE126" i="13"/>
  <c r="JS126" i="13"/>
  <c r="JI126" i="13"/>
  <c r="IY126" i="13"/>
  <c r="IM126" i="13"/>
  <c r="ID126" i="13"/>
  <c r="MS126" i="13"/>
  <c r="KX126" i="13"/>
  <c r="KN126" i="13"/>
  <c r="KB126" i="13"/>
  <c r="JR126" i="13"/>
  <c r="JH126" i="13"/>
  <c r="IV126" i="13"/>
  <c r="IL126" i="13"/>
  <c r="MR126" i="13"/>
  <c r="KW126" i="13"/>
  <c r="KM126" i="13"/>
  <c r="KA126" i="13"/>
  <c r="JQ126" i="13"/>
  <c r="JG126" i="13"/>
  <c r="IU126" i="13"/>
  <c r="IK126" i="13"/>
  <c r="MO126" i="13"/>
  <c r="KV126" i="13"/>
  <c r="KJ126" i="13"/>
  <c r="JZ126" i="13"/>
  <c r="JP126" i="13"/>
  <c r="JD126" i="13"/>
  <c r="IT126" i="13"/>
  <c r="IJ126" i="13"/>
  <c r="LE126" i="13"/>
  <c r="KU126" i="13"/>
  <c r="KI126" i="13"/>
  <c r="JY126" i="13"/>
  <c r="JO126" i="13"/>
  <c r="JC126" i="13"/>
  <c r="IS126" i="13"/>
  <c r="II126" i="13"/>
  <c r="LD126" i="13"/>
  <c r="KR126" i="13"/>
  <c r="KH126" i="13"/>
  <c r="JX126" i="13"/>
  <c r="JL126" i="13"/>
  <c r="JB126" i="13"/>
  <c r="IR126" i="13"/>
  <c r="IG126" i="13"/>
  <c r="MS128" i="13"/>
  <c r="MK128" i="13"/>
  <c r="LE128" i="13"/>
  <c r="KW128" i="13"/>
  <c r="KO128" i="13"/>
  <c r="KG128" i="13"/>
  <c r="JY128" i="13"/>
  <c r="JQ128" i="13"/>
  <c r="JI128" i="13"/>
  <c r="JA128" i="13"/>
  <c r="IS128" i="13"/>
  <c r="IK128" i="13"/>
  <c r="IC128" i="13"/>
  <c r="MQ128" i="13"/>
  <c r="MI128" i="13"/>
  <c r="LC128" i="13"/>
  <c r="KU128" i="13"/>
  <c r="KM128" i="13"/>
  <c r="KE128" i="13"/>
  <c r="JW128" i="13"/>
  <c r="JO128" i="13"/>
  <c r="JG128" i="13"/>
  <c r="IY128" i="13"/>
  <c r="IQ128" i="13"/>
  <c r="II128" i="13"/>
  <c r="IA128" i="13"/>
  <c r="MP128" i="13"/>
  <c r="MH128" i="13"/>
  <c r="LB128" i="13"/>
  <c r="KT128" i="13"/>
  <c r="KL128" i="13"/>
  <c r="KD128" i="13"/>
  <c r="JV128" i="13"/>
  <c r="JN128" i="13"/>
  <c r="JF128" i="13"/>
  <c r="IX128" i="13"/>
  <c r="IP128" i="13"/>
  <c r="IH128" i="13"/>
  <c r="HZ128" i="13"/>
  <c r="MO128" i="13"/>
  <c r="MG128" i="13"/>
  <c r="LA128" i="13"/>
  <c r="KS128" i="13"/>
  <c r="KK128" i="13"/>
  <c r="KC128" i="13"/>
  <c r="JU128" i="13"/>
  <c r="JM128" i="13"/>
  <c r="JE128" i="13"/>
  <c r="IW128" i="13"/>
  <c r="IO128" i="13"/>
  <c r="IG128" i="13"/>
  <c r="HY128" i="13"/>
  <c r="MN128" i="13"/>
  <c r="MF128" i="13"/>
  <c r="KZ128" i="13"/>
  <c r="KR128" i="13"/>
  <c r="KJ128" i="13"/>
  <c r="KB128" i="13"/>
  <c r="JT128" i="13"/>
  <c r="JL128" i="13"/>
  <c r="JD128" i="13"/>
  <c r="IV128" i="13"/>
  <c r="IN128" i="13"/>
  <c r="IF128" i="13"/>
  <c r="MM128" i="13"/>
  <c r="ME128" i="13"/>
  <c r="KY128" i="13"/>
  <c r="KQ128" i="13"/>
  <c r="KI128" i="13"/>
  <c r="KA128" i="13"/>
  <c r="JS128" i="13"/>
  <c r="JK128" i="13"/>
  <c r="JC128" i="13"/>
  <c r="IU128" i="13"/>
  <c r="IM128" i="13"/>
  <c r="IE128" i="13"/>
  <c r="LD128" i="13"/>
  <c r="JX128" i="13"/>
  <c r="IR128" i="13"/>
  <c r="KX128" i="13"/>
  <c r="JR128" i="13"/>
  <c r="IL128" i="13"/>
  <c r="KV128" i="13"/>
  <c r="JP128" i="13"/>
  <c r="IJ128" i="13"/>
  <c r="KP128" i="13"/>
  <c r="JJ128" i="13"/>
  <c r="ID128" i="13"/>
  <c r="MR128" i="13"/>
  <c r="KN128" i="13"/>
  <c r="JH128" i="13"/>
  <c r="IB128" i="13"/>
  <c r="ML128" i="13"/>
  <c r="KH128" i="13"/>
  <c r="JB128" i="13"/>
  <c r="MJ128" i="13"/>
  <c r="KF128" i="13"/>
  <c r="IZ128" i="13"/>
  <c r="MR134" i="13"/>
  <c r="LD134" i="13"/>
  <c r="KV134" i="13"/>
  <c r="KN134" i="13"/>
  <c r="KF134" i="13"/>
  <c r="JX134" i="13"/>
  <c r="JP134" i="13"/>
  <c r="JH134" i="13"/>
  <c r="IZ134" i="13"/>
  <c r="IR134" i="13"/>
  <c r="MQ134" i="13"/>
  <c r="MI134" i="13"/>
  <c r="LC134" i="13"/>
  <c r="KU134" i="13"/>
  <c r="KM134" i="13"/>
  <c r="KE134" i="13"/>
  <c r="JW134" i="13"/>
  <c r="JO134" i="13"/>
  <c r="JG134" i="13"/>
  <c r="IY134" i="13"/>
  <c r="IQ134" i="13"/>
  <c r="II134" i="13"/>
  <c r="ME134" i="13"/>
  <c r="KY134" i="13"/>
  <c r="KQ134" i="13"/>
  <c r="KI134" i="13"/>
  <c r="KA134" i="13"/>
  <c r="JS134" i="13"/>
  <c r="JK134" i="13"/>
  <c r="JC134" i="13"/>
  <c r="IU134" i="13"/>
  <c r="IM134" i="13"/>
  <c r="IE134" i="13"/>
  <c r="MS134" i="13"/>
  <c r="MH134" i="13"/>
  <c r="KX134" i="13"/>
  <c r="KK134" i="13"/>
  <c r="JY134" i="13"/>
  <c r="JL134" i="13"/>
  <c r="IX134" i="13"/>
  <c r="IL134" i="13"/>
  <c r="MP134" i="13"/>
  <c r="MG134" i="13"/>
  <c r="KW134" i="13"/>
  <c r="KJ134" i="13"/>
  <c r="JV134" i="13"/>
  <c r="JJ134" i="13"/>
  <c r="IW134" i="13"/>
  <c r="IK134" i="13"/>
  <c r="MO134" i="13"/>
  <c r="MF134" i="13"/>
  <c r="KT134" i="13"/>
  <c r="KH134" i="13"/>
  <c r="JU134" i="13"/>
  <c r="JI134" i="13"/>
  <c r="IV134" i="13"/>
  <c r="IJ134" i="13"/>
  <c r="KS134" i="13"/>
  <c r="KG134" i="13"/>
  <c r="JT134" i="13"/>
  <c r="JF134" i="13"/>
  <c r="IT134" i="13"/>
  <c r="IH134" i="13"/>
  <c r="LE134" i="13"/>
  <c r="KR134" i="13"/>
  <c r="KD134" i="13"/>
  <c r="JR134" i="13"/>
  <c r="JE134" i="13"/>
  <c r="IS134" i="13"/>
  <c r="IG134" i="13"/>
  <c r="LB134" i="13"/>
  <c r="KP134" i="13"/>
  <c r="KC134" i="13"/>
  <c r="JQ134" i="13"/>
  <c r="JD134" i="13"/>
  <c r="IP134" i="13"/>
  <c r="IF134" i="13"/>
  <c r="LA134" i="13"/>
  <c r="KO134" i="13"/>
  <c r="KB134" i="13"/>
  <c r="JN134" i="13"/>
  <c r="JB134" i="13"/>
  <c r="IO134" i="13"/>
  <c r="ID134" i="13"/>
  <c r="IN134" i="13"/>
  <c r="KZ134" i="13"/>
  <c r="KL134" i="13"/>
  <c r="JZ134" i="13"/>
  <c r="JM134" i="13"/>
  <c r="MP136" i="13"/>
  <c r="MH136" i="13"/>
  <c r="LB136" i="13"/>
  <c r="KT136" i="13"/>
  <c r="KL136" i="13"/>
  <c r="KD136" i="13"/>
  <c r="JV136" i="13"/>
  <c r="JN136" i="13"/>
  <c r="JF136" i="13"/>
  <c r="IX136" i="13"/>
  <c r="IP136" i="13"/>
  <c r="IH136" i="13"/>
  <c r="HZ136" i="13"/>
  <c r="MO136" i="13"/>
  <c r="MG136" i="13"/>
  <c r="LA136" i="13"/>
  <c r="KS136" i="13"/>
  <c r="KK136" i="13"/>
  <c r="KC136" i="13"/>
  <c r="JU136" i="13"/>
  <c r="JM136" i="13"/>
  <c r="JE136" i="13"/>
  <c r="IW136" i="13"/>
  <c r="IO136" i="13"/>
  <c r="IG136" i="13"/>
  <c r="HY136" i="13"/>
  <c r="MN136" i="13"/>
  <c r="MF136" i="13"/>
  <c r="KZ136" i="13"/>
  <c r="KR136" i="13"/>
  <c r="KJ136" i="13"/>
  <c r="KB136" i="13"/>
  <c r="JT136" i="13"/>
  <c r="JL136" i="13"/>
  <c r="JD136" i="13"/>
  <c r="IV136" i="13"/>
  <c r="IN136" i="13"/>
  <c r="IF136" i="13"/>
  <c r="MM136" i="13"/>
  <c r="ME136" i="13"/>
  <c r="KY136" i="13"/>
  <c r="KQ136" i="13"/>
  <c r="KI136" i="13"/>
  <c r="KA136" i="13"/>
  <c r="JS136" i="13"/>
  <c r="JK136" i="13"/>
  <c r="JC136" i="13"/>
  <c r="IU136" i="13"/>
  <c r="IM136" i="13"/>
  <c r="IE136" i="13"/>
  <c r="ML136" i="13"/>
  <c r="KX136" i="13"/>
  <c r="KP136" i="13"/>
  <c r="KH136" i="13"/>
  <c r="JZ136" i="13"/>
  <c r="JR136" i="13"/>
  <c r="JJ136" i="13"/>
  <c r="JB136" i="13"/>
  <c r="IT136" i="13"/>
  <c r="IL136" i="13"/>
  <c r="ID136" i="13"/>
  <c r="MS136" i="13"/>
  <c r="MK136" i="13"/>
  <c r="LE136" i="13"/>
  <c r="KW136" i="13"/>
  <c r="KO136" i="13"/>
  <c r="KG136" i="13"/>
  <c r="JY136" i="13"/>
  <c r="JQ136" i="13"/>
  <c r="JI136" i="13"/>
  <c r="JA136" i="13"/>
  <c r="IS136" i="13"/>
  <c r="IK136" i="13"/>
  <c r="IC136" i="13"/>
  <c r="MR136" i="13"/>
  <c r="MJ136" i="13"/>
  <c r="LD136" i="13"/>
  <c r="KV136" i="13"/>
  <c r="KN136" i="13"/>
  <c r="KF136" i="13"/>
  <c r="JX136" i="13"/>
  <c r="JP136" i="13"/>
  <c r="JH136" i="13"/>
  <c r="IZ136" i="13"/>
  <c r="IR136" i="13"/>
  <c r="IJ136" i="13"/>
  <c r="IB136" i="13"/>
  <c r="IY136" i="13"/>
  <c r="LC136" i="13"/>
  <c r="IQ136" i="13"/>
  <c r="KU136" i="13"/>
  <c r="II136" i="13"/>
  <c r="KM136" i="13"/>
  <c r="IA136" i="13"/>
  <c r="KE136" i="13"/>
  <c r="JW136" i="13"/>
  <c r="MQ136" i="13"/>
  <c r="JO136" i="13"/>
  <c r="JG136" i="13"/>
  <c r="MI136" i="13"/>
  <c r="LX138" i="13"/>
  <c r="LP138" i="13"/>
  <c r="LH138" i="13"/>
  <c r="HX138" i="13"/>
  <c r="HP138" i="13"/>
  <c r="HH138" i="13"/>
  <c r="GZ138" i="13"/>
  <c r="GR138" i="13"/>
  <c r="GJ138" i="13"/>
  <c r="FT138" i="13"/>
  <c r="FL138" i="13"/>
  <c r="FD138" i="13"/>
  <c r="EV138" i="13"/>
  <c r="EN138" i="13"/>
  <c r="BD138" i="13"/>
  <c r="AV138" i="13"/>
  <c r="AN138" i="13"/>
  <c r="AF138" i="13"/>
  <c r="X138" i="13"/>
  <c r="LW138" i="13"/>
  <c r="MD138" i="13"/>
  <c r="LV138" i="13"/>
  <c r="LN138" i="13"/>
  <c r="LF138" i="13"/>
  <c r="MC138" i="13"/>
  <c r="LU138" i="13"/>
  <c r="LM138" i="13"/>
  <c r="HU138" i="13"/>
  <c r="MA138" i="13"/>
  <c r="LS138" i="13"/>
  <c r="LK138" i="13"/>
  <c r="HS138" i="13"/>
  <c r="HK138" i="13"/>
  <c r="HC138" i="13"/>
  <c r="GU138" i="13"/>
  <c r="GM138" i="13"/>
  <c r="FO138" i="13"/>
  <c r="FG138" i="13"/>
  <c r="EY138" i="13"/>
  <c r="EQ138" i="13"/>
  <c r="EI138" i="13"/>
  <c r="BG138" i="13"/>
  <c r="AY138" i="13"/>
  <c r="AQ138" i="13"/>
  <c r="AI138" i="13"/>
  <c r="AA138" i="13"/>
  <c r="LQ138" i="13"/>
  <c r="HO138" i="13"/>
  <c r="HE138" i="13"/>
  <c r="GT138" i="13"/>
  <c r="GI138" i="13"/>
  <c r="FQ138" i="13"/>
  <c r="FF138" i="13"/>
  <c r="EU138" i="13"/>
  <c r="EK138" i="13"/>
  <c r="BE138" i="13"/>
  <c r="AT138" i="13"/>
  <c r="AJ138" i="13"/>
  <c r="Y138" i="13"/>
  <c r="LO138" i="13"/>
  <c r="HN138" i="13"/>
  <c r="HD138" i="13"/>
  <c r="GS138" i="13"/>
  <c r="GH138" i="13"/>
  <c r="FP138" i="13"/>
  <c r="FE138" i="13"/>
  <c r="ET138" i="13"/>
  <c r="EJ138" i="13"/>
  <c r="BC138" i="13"/>
  <c r="AS138" i="13"/>
  <c r="AH138" i="13"/>
  <c r="W138" i="13"/>
  <c r="LL138" i="13"/>
  <c r="HM138" i="13"/>
  <c r="HB138" i="13"/>
  <c r="GQ138" i="13"/>
  <c r="GG138" i="13"/>
  <c r="FN138" i="13"/>
  <c r="FC138" i="13"/>
  <c r="ES138" i="13"/>
  <c r="EH138" i="13"/>
  <c r="BB138" i="13"/>
  <c r="AR138" i="13"/>
  <c r="AG138" i="13"/>
  <c r="MB138" i="13"/>
  <c r="LJ138" i="13"/>
  <c r="HW138" i="13"/>
  <c r="HL138" i="13"/>
  <c r="HA138" i="13"/>
  <c r="GP138" i="13"/>
  <c r="GF138" i="13"/>
  <c r="FM138" i="13"/>
  <c r="FB138" i="13"/>
  <c r="ER138" i="13"/>
  <c r="BA138" i="13"/>
  <c r="AP138" i="13"/>
  <c r="AE138" i="13"/>
  <c r="A138" i="13"/>
  <c r="LZ138" i="13"/>
  <c r="LI138" i="13"/>
  <c r="HV138" i="13"/>
  <c r="HJ138" i="13"/>
  <c r="GY138" i="13"/>
  <c r="GO138" i="13"/>
  <c r="FK138" i="13"/>
  <c r="FA138" i="13"/>
  <c r="EP138" i="13"/>
  <c r="BJ138" i="13"/>
  <c r="AZ138" i="13"/>
  <c r="AO138" i="13"/>
  <c r="AD138" i="13"/>
  <c r="LY138" i="13"/>
  <c r="LG138" i="13"/>
  <c r="HT138" i="13"/>
  <c r="HI138" i="13"/>
  <c r="GX138" i="13"/>
  <c r="GN138" i="13"/>
  <c r="FU138" i="13"/>
  <c r="FJ138" i="13"/>
  <c r="EZ138" i="13"/>
  <c r="EO138" i="13"/>
  <c r="BI138" i="13"/>
  <c r="AX138" i="13"/>
  <c r="AM138" i="13"/>
  <c r="AC138" i="13"/>
  <c r="LT138" i="13"/>
  <c r="HR138" i="13"/>
  <c r="HG138" i="13"/>
  <c r="GW138" i="13"/>
  <c r="GL138" i="13"/>
  <c r="FS138" i="13"/>
  <c r="FI138" i="13"/>
  <c r="EX138" i="13"/>
  <c r="EM138" i="13"/>
  <c r="BH138" i="13"/>
  <c r="AW138" i="13"/>
  <c r="AL138" i="13"/>
  <c r="AB138" i="13"/>
  <c r="HQ138" i="13"/>
  <c r="BF138" i="13"/>
  <c r="HF138" i="13"/>
  <c r="FR138" i="13"/>
  <c r="AU138" i="13"/>
  <c r="LR138" i="13"/>
  <c r="GV138" i="13"/>
  <c r="FH138" i="13"/>
  <c r="AK138" i="13"/>
  <c r="GK138" i="13"/>
  <c r="EW138" i="13"/>
  <c r="Z138" i="13"/>
  <c r="EL138" i="13"/>
  <c r="MN139" i="13"/>
  <c r="MF139" i="13"/>
  <c r="MM139" i="13"/>
  <c r="ME139" i="13"/>
  <c r="ML139" i="13"/>
  <c r="MS139" i="13"/>
  <c r="MK139" i="13"/>
  <c r="A139" i="13"/>
  <c r="MR139" i="13"/>
  <c r="MJ139" i="13"/>
  <c r="MQ139" i="13"/>
  <c r="MI139" i="13"/>
  <c r="MP139" i="13"/>
  <c r="MH139" i="13"/>
  <c r="MO139" i="13"/>
  <c r="MG139" i="13"/>
  <c r="LX139" i="13"/>
  <c r="LP139" i="13"/>
  <c r="HX139" i="13"/>
  <c r="HP139" i="13"/>
  <c r="HH139" i="13"/>
  <c r="GZ139" i="13"/>
  <c r="GR139" i="13"/>
  <c r="GJ139" i="13"/>
  <c r="LW139" i="13"/>
  <c r="HW139" i="13"/>
  <c r="HO139" i="13"/>
  <c r="HG139" i="13"/>
  <c r="GY139" i="13"/>
  <c r="GQ139" i="13"/>
  <c r="GI139" i="13"/>
  <c r="MD139" i="13"/>
  <c r="LV139" i="13"/>
  <c r="HV139" i="13"/>
  <c r="HN139" i="13"/>
  <c r="HF139" i="13"/>
  <c r="GX139" i="13"/>
  <c r="GP139" i="13"/>
  <c r="GH139" i="13"/>
  <c r="MC139" i="13"/>
  <c r="LU139" i="13"/>
  <c r="HU139" i="13"/>
  <c r="HM139" i="13"/>
  <c r="HE139" i="13"/>
  <c r="GW139" i="13"/>
  <c r="GO139" i="13"/>
  <c r="GG139" i="13"/>
  <c r="MB139" i="13"/>
  <c r="LT139" i="13"/>
  <c r="HT139" i="13"/>
  <c r="HL139" i="13"/>
  <c r="HD139" i="13"/>
  <c r="GV139" i="13"/>
  <c r="GN139" i="13"/>
  <c r="GF139" i="13"/>
  <c r="MA139" i="13"/>
  <c r="LS139" i="13"/>
  <c r="HS139" i="13"/>
  <c r="HK139" i="13"/>
  <c r="HC139" i="13"/>
  <c r="GU139" i="13"/>
  <c r="GM139" i="13"/>
  <c r="LZ139" i="13"/>
  <c r="LR139" i="13"/>
  <c r="HR139" i="13"/>
  <c r="HJ139" i="13"/>
  <c r="HB139" i="13"/>
  <c r="GT139" i="13"/>
  <c r="GL139" i="13"/>
  <c r="LY139" i="13"/>
  <c r="LQ139" i="13"/>
  <c r="HQ139" i="13"/>
  <c r="HI139" i="13"/>
  <c r="HA139" i="13"/>
  <c r="GS139" i="13"/>
  <c r="GK139" i="13"/>
  <c r="ML141" i="13"/>
  <c r="MD141" i="13"/>
  <c r="LV141" i="13"/>
  <c r="LN141" i="13"/>
  <c r="LF141" i="13"/>
  <c r="KX141" i="13"/>
  <c r="KP141" i="13"/>
  <c r="KH141" i="13"/>
  <c r="JZ141" i="13"/>
  <c r="JR141" i="13"/>
  <c r="JJ141" i="13"/>
  <c r="JB141" i="13"/>
  <c r="IT141" i="13"/>
  <c r="IL141" i="13"/>
  <c r="ID141" i="13"/>
  <c r="HV141" i="13"/>
  <c r="HN141" i="13"/>
  <c r="HF141" i="13"/>
  <c r="GX141" i="13"/>
  <c r="GP141" i="13"/>
  <c r="GH141" i="13"/>
  <c r="FZ141" i="13"/>
  <c r="FR141" i="13"/>
  <c r="FJ141" i="13"/>
  <c r="FB141" i="13"/>
  <c r="ET141" i="13"/>
  <c r="EL141" i="13"/>
  <c r="ED141" i="13"/>
  <c r="DV141" i="13"/>
  <c r="DN141" i="13"/>
  <c r="DF141" i="13"/>
  <c r="CX141" i="13"/>
  <c r="CP141" i="13"/>
  <c r="CH141" i="13"/>
  <c r="BZ141" i="13"/>
  <c r="BR141" i="13"/>
  <c r="BJ141" i="13"/>
  <c r="BB141" i="13"/>
  <c r="AT141" i="13"/>
  <c r="AL141" i="13"/>
  <c r="AD141" i="13"/>
  <c r="MS141" i="13"/>
  <c r="MK141" i="13"/>
  <c r="MC141" i="13"/>
  <c r="LU141" i="13"/>
  <c r="LM141" i="13"/>
  <c r="LE141" i="13"/>
  <c r="KW141" i="13"/>
  <c r="KO141" i="13"/>
  <c r="KG141" i="13"/>
  <c r="JY141" i="13"/>
  <c r="JQ141" i="13"/>
  <c r="JI141" i="13"/>
  <c r="JA141" i="13"/>
  <c r="IS141" i="13"/>
  <c r="IK141" i="13"/>
  <c r="IC141" i="13"/>
  <c r="HU141" i="13"/>
  <c r="HM141" i="13"/>
  <c r="HE141" i="13"/>
  <c r="GW141" i="13"/>
  <c r="GO141" i="13"/>
  <c r="GG141" i="13"/>
  <c r="FY141" i="13"/>
  <c r="FQ141" i="13"/>
  <c r="FI141" i="13"/>
  <c r="FA141" i="13"/>
  <c r="ES141" i="13"/>
  <c r="EK141" i="13"/>
  <c r="EC141" i="13"/>
  <c r="DU141" i="13"/>
  <c r="DM141" i="13"/>
  <c r="DE141" i="13"/>
  <c r="CW141" i="13"/>
  <c r="CO141" i="13"/>
  <c r="CG141" i="13"/>
  <c r="BY141" i="13"/>
  <c r="BQ141" i="13"/>
  <c r="BI141" i="13"/>
  <c r="BA141" i="13"/>
  <c r="AS141" i="13"/>
  <c r="AK141" i="13"/>
  <c r="AC141" i="13"/>
  <c r="A141" i="13"/>
  <c r="MR141" i="13"/>
  <c r="MJ141" i="13"/>
  <c r="MB141" i="13"/>
  <c r="LT141" i="13"/>
  <c r="LL141" i="13"/>
  <c r="LD141" i="13"/>
  <c r="KV141" i="13"/>
  <c r="KN141" i="13"/>
  <c r="KF141" i="13"/>
  <c r="JX141" i="13"/>
  <c r="JP141" i="13"/>
  <c r="JH141" i="13"/>
  <c r="IZ141" i="13"/>
  <c r="IR141" i="13"/>
  <c r="IJ141" i="13"/>
  <c r="IB141" i="13"/>
  <c r="HT141" i="13"/>
  <c r="HL141" i="13"/>
  <c r="HD141" i="13"/>
  <c r="GV141" i="13"/>
  <c r="GN141" i="13"/>
  <c r="GF141" i="13"/>
  <c r="FX141" i="13"/>
  <c r="FP141" i="13"/>
  <c r="FH141" i="13"/>
  <c r="EZ141" i="13"/>
  <c r="ER141" i="13"/>
  <c r="EJ141" i="13"/>
  <c r="EB141" i="13"/>
  <c r="DT141" i="13"/>
  <c r="DL141" i="13"/>
  <c r="DD141" i="13"/>
  <c r="CV141" i="13"/>
  <c r="CN141" i="13"/>
  <c r="CF141" i="13"/>
  <c r="BX141" i="13"/>
  <c r="BP141" i="13"/>
  <c r="BH141" i="13"/>
  <c r="AZ141" i="13"/>
  <c r="AR141" i="13"/>
  <c r="AJ141" i="13"/>
  <c r="AB141" i="13"/>
  <c r="MQ141" i="13"/>
  <c r="MI141" i="13"/>
  <c r="MA141" i="13"/>
  <c r="LS141" i="13"/>
  <c r="LK141" i="13"/>
  <c r="LC141" i="13"/>
  <c r="KU141" i="13"/>
  <c r="KM141" i="13"/>
  <c r="KE141" i="13"/>
  <c r="JW141" i="13"/>
  <c r="JO141" i="13"/>
  <c r="JG141" i="13"/>
  <c r="IY141" i="13"/>
  <c r="IQ141" i="13"/>
  <c r="II141" i="13"/>
  <c r="IA141" i="13"/>
  <c r="HS141" i="13"/>
  <c r="HK141" i="13"/>
  <c r="HC141" i="13"/>
  <c r="GU141" i="13"/>
  <c r="GM141" i="13"/>
  <c r="GE141" i="13"/>
  <c r="FW141" i="13"/>
  <c r="FO141" i="13"/>
  <c r="FG141" i="13"/>
  <c r="EY141" i="13"/>
  <c r="EQ141" i="13"/>
  <c r="EI141" i="13"/>
  <c r="EA141" i="13"/>
  <c r="DS141" i="13"/>
  <c r="DK141" i="13"/>
  <c r="DC141" i="13"/>
  <c r="CU141" i="13"/>
  <c r="CM141" i="13"/>
  <c r="CE141" i="13"/>
  <c r="BW141" i="13"/>
  <c r="BO141" i="13"/>
  <c r="BG141" i="13"/>
  <c r="AY141" i="13"/>
  <c r="AQ141" i="13"/>
  <c r="AI141" i="13"/>
  <c r="AA141" i="13"/>
  <c r="MP141" i="13"/>
  <c r="MH141" i="13"/>
  <c r="LZ141" i="13"/>
  <c r="LR141" i="13"/>
  <c r="LJ141" i="13"/>
  <c r="LB141" i="13"/>
  <c r="KT141" i="13"/>
  <c r="KL141" i="13"/>
  <c r="KD141" i="13"/>
  <c r="JV141" i="13"/>
  <c r="JN141" i="13"/>
  <c r="JF141" i="13"/>
  <c r="IX141" i="13"/>
  <c r="IP141" i="13"/>
  <c r="IH141" i="13"/>
  <c r="HZ141" i="13"/>
  <c r="HR141" i="13"/>
  <c r="HJ141" i="13"/>
  <c r="HB141" i="13"/>
  <c r="GT141" i="13"/>
  <c r="GL141" i="13"/>
  <c r="GD141" i="13"/>
  <c r="FV141" i="13"/>
  <c r="FN141" i="13"/>
  <c r="FF141" i="13"/>
  <c r="EX141" i="13"/>
  <c r="EP141" i="13"/>
  <c r="EH141" i="13"/>
  <c r="DZ141" i="13"/>
  <c r="DR141" i="13"/>
  <c r="DJ141" i="13"/>
  <c r="DB141" i="13"/>
  <c r="CT141" i="13"/>
  <c r="CL141" i="13"/>
  <c r="CD141" i="13"/>
  <c r="BV141" i="13"/>
  <c r="BN141" i="13"/>
  <c r="BF141" i="13"/>
  <c r="AX141" i="13"/>
  <c r="AP141" i="13"/>
  <c r="AH141" i="13"/>
  <c r="Z141" i="13"/>
  <c r="MO141" i="13"/>
  <c r="MG141" i="13"/>
  <c r="LY141" i="13"/>
  <c r="LQ141" i="13"/>
  <c r="LI141" i="13"/>
  <c r="LA141" i="13"/>
  <c r="KS141" i="13"/>
  <c r="KK141" i="13"/>
  <c r="KC141" i="13"/>
  <c r="JU141" i="13"/>
  <c r="JM141" i="13"/>
  <c r="JE141" i="13"/>
  <c r="IW141" i="13"/>
  <c r="IO141" i="13"/>
  <c r="IG141" i="13"/>
  <c r="HY141" i="13"/>
  <c r="HQ141" i="13"/>
  <c r="HI141" i="13"/>
  <c r="HA141" i="13"/>
  <c r="GS141" i="13"/>
  <c r="GK141" i="13"/>
  <c r="GC141" i="13"/>
  <c r="FU141" i="13"/>
  <c r="FM141" i="13"/>
  <c r="FE141" i="13"/>
  <c r="EW141" i="13"/>
  <c r="EO141" i="13"/>
  <c r="EG141" i="13"/>
  <c r="DY141" i="13"/>
  <c r="DQ141" i="13"/>
  <c r="DI141" i="13"/>
  <c r="DA141" i="13"/>
  <c r="CS141" i="13"/>
  <c r="CK141" i="13"/>
  <c r="CC141" i="13"/>
  <c r="BU141" i="13"/>
  <c r="BM141" i="13"/>
  <c r="BE141" i="13"/>
  <c r="AW141" i="13"/>
  <c r="AO141" i="13"/>
  <c r="AG141" i="13"/>
  <c r="Y141" i="13"/>
  <c r="MN141" i="13"/>
  <c r="MF141" i="13"/>
  <c r="LX141" i="13"/>
  <c r="LP141" i="13"/>
  <c r="LH141" i="13"/>
  <c r="KZ141" i="13"/>
  <c r="KR141" i="13"/>
  <c r="KJ141" i="13"/>
  <c r="KB141" i="13"/>
  <c r="JT141" i="13"/>
  <c r="JL141" i="13"/>
  <c r="JD141" i="13"/>
  <c r="IV141" i="13"/>
  <c r="IN141" i="13"/>
  <c r="IF141" i="13"/>
  <c r="HX141" i="13"/>
  <c r="HP141" i="13"/>
  <c r="HH141" i="13"/>
  <c r="GZ141" i="13"/>
  <c r="GR141" i="13"/>
  <c r="GJ141" i="13"/>
  <c r="GB141" i="13"/>
  <c r="FT141" i="13"/>
  <c r="FL141" i="13"/>
  <c r="FD141" i="13"/>
  <c r="EV141" i="13"/>
  <c r="EN141" i="13"/>
  <c r="EF141" i="13"/>
  <c r="DX141" i="13"/>
  <c r="DP141" i="13"/>
  <c r="DH141" i="13"/>
  <c r="CZ141" i="13"/>
  <c r="CR141" i="13"/>
  <c r="CJ141" i="13"/>
  <c r="CB141" i="13"/>
  <c r="BT141" i="13"/>
  <c r="BL141" i="13"/>
  <c r="BD141" i="13"/>
  <c r="AV141" i="13"/>
  <c r="AN141" i="13"/>
  <c r="AF141" i="13"/>
  <c r="X141" i="13"/>
  <c r="LG141" i="13"/>
  <c r="IU141" i="13"/>
  <c r="GI141" i="13"/>
  <c r="DW141" i="13"/>
  <c r="BK141" i="13"/>
  <c r="KY141" i="13"/>
  <c r="IM141" i="13"/>
  <c r="GA141" i="13"/>
  <c r="DO141" i="13"/>
  <c r="BC141" i="13"/>
  <c r="KQ141" i="13"/>
  <c r="IE141" i="13"/>
  <c r="FS141" i="13"/>
  <c r="DG141" i="13"/>
  <c r="AU141" i="13"/>
  <c r="KI141" i="13"/>
  <c r="HW141" i="13"/>
  <c r="FK141" i="13"/>
  <c r="CY141" i="13"/>
  <c r="AM141" i="13"/>
  <c r="MM141" i="13"/>
  <c r="KA141" i="13"/>
  <c r="HO141" i="13"/>
  <c r="FC141" i="13"/>
  <c r="CQ141" i="13"/>
  <c r="AE141" i="13"/>
  <c r="ME141" i="13"/>
  <c r="JS141" i="13"/>
  <c r="HG141" i="13"/>
  <c r="EU141" i="13"/>
  <c r="CI141" i="13"/>
  <c r="W141" i="13"/>
  <c r="LW141" i="13"/>
  <c r="JK141" i="13"/>
  <c r="GY141" i="13"/>
  <c r="EM141" i="13"/>
  <c r="CA141" i="13"/>
  <c r="LO141" i="13"/>
  <c r="JC141" i="13"/>
  <c r="GQ141" i="13"/>
  <c r="EE141" i="13"/>
  <c r="BS141" i="13"/>
  <c r="KN144" i="13"/>
  <c r="JH144" i="13"/>
  <c r="IB144" i="13"/>
  <c r="BF146" i="13"/>
  <c r="Z146" i="13"/>
  <c r="LH146" i="13"/>
  <c r="ET146" i="13"/>
  <c r="HP115" i="13"/>
  <c r="GL115" i="13"/>
  <c r="GV115" i="13"/>
  <c r="HG115" i="13"/>
  <c r="HR115" i="13"/>
  <c r="LT115" i="13"/>
  <c r="ME115" i="13"/>
  <c r="MP115" i="13"/>
  <c r="BB117" i="13"/>
  <c r="CH117" i="13"/>
  <c r="DN117" i="13"/>
  <c r="EG117" i="13"/>
  <c r="FJ117" i="13"/>
  <c r="GD117" i="13"/>
  <c r="HF117" i="13"/>
  <c r="IB117" i="13"/>
  <c r="IJ117" i="13"/>
  <c r="IR117" i="13"/>
  <c r="IZ117" i="13"/>
  <c r="JH117" i="13"/>
  <c r="JP117" i="13"/>
  <c r="JX117" i="13"/>
  <c r="KF117" i="13"/>
  <c r="KN117" i="13"/>
  <c r="KV117" i="13"/>
  <c r="LD117" i="13"/>
  <c r="MH117" i="13"/>
  <c r="MP117" i="13"/>
  <c r="IH118" i="13"/>
  <c r="KT118" i="13"/>
  <c r="HY120" i="13"/>
  <c r="IJ120" i="13"/>
  <c r="IW120" i="13"/>
  <c r="JI120" i="13"/>
  <c r="JW120" i="13"/>
  <c r="KH120" i="13"/>
  <c r="KV120" i="13"/>
  <c r="MG120" i="13"/>
  <c r="HA123" i="13"/>
  <c r="HX123" i="13"/>
  <c r="LQ123" i="13"/>
  <c r="X125" i="13"/>
  <c r="CJ125" i="13"/>
  <c r="EV125" i="13"/>
  <c r="HH125" i="13"/>
  <c r="JT125" i="13"/>
  <c r="MF125" i="13"/>
  <c r="LC126" i="13"/>
  <c r="GM115" i="13"/>
  <c r="GW115" i="13"/>
  <c r="HH115" i="13"/>
  <c r="HS115" i="13"/>
  <c r="LU115" i="13"/>
  <c r="MF115" i="13"/>
  <c r="MQ115" i="13"/>
  <c r="AA117" i="13"/>
  <c r="BG117" i="13"/>
  <c r="CM117" i="13"/>
  <c r="DS117" i="13"/>
  <c r="EI117" i="13"/>
  <c r="FO117" i="13"/>
  <c r="GE117" i="13"/>
  <c r="HK117" i="13"/>
  <c r="IC117" i="13"/>
  <c r="IK117" i="13"/>
  <c r="IS117" i="13"/>
  <c r="JA117" i="13"/>
  <c r="JI117" i="13"/>
  <c r="JQ117" i="13"/>
  <c r="JY117" i="13"/>
  <c r="KG117" i="13"/>
  <c r="KO117" i="13"/>
  <c r="KW117" i="13"/>
  <c r="LE117" i="13"/>
  <c r="MI117" i="13"/>
  <c r="MQ117" i="13"/>
  <c r="IP118" i="13"/>
  <c r="LB118" i="13"/>
  <c r="IA120" i="13"/>
  <c r="IK120" i="13"/>
  <c r="IY120" i="13"/>
  <c r="JJ120" i="13"/>
  <c r="JX120" i="13"/>
  <c r="KK120" i="13"/>
  <c r="KW120" i="13"/>
  <c r="MI120" i="13"/>
  <c r="GJ123" i="13"/>
  <c r="HB123" i="13"/>
  <c r="LR123" i="13"/>
  <c r="AF125" i="13"/>
  <c r="CR125" i="13"/>
  <c r="FD125" i="13"/>
  <c r="HP125" i="13"/>
  <c r="KB125" i="13"/>
  <c r="MN125" i="13"/>
  <c r="IF126" i="13"/>
  <c r="GQ131" i="13"/>
  <c r="CG133" i="13"/>
  <c r="GN115" i="13"/>
  <c r="GY115" i="13"/>
  <c r="HJ115" i="13"/>
  <c r="HT115" i="13"/>
  <c r="LW115" i="13"/>
  <c r="MH115" i="13"/>
  <c r="MR115" i="13"/>
  <c r="AD117" i="13"/>
  <c r="BJ117" i="13"/>
  <c r="CP117" i="13"/>
  <c r="DV117" i="13"/>
  <c r="EL117" i="13"/>
  <c r="FR117" i="13"/>
  <c r="GH117" i="13"/>
  <c r="HN117" i="13"/>
  <c r="ID117" i="13"/>
  <c r="IL117" i="13"/>
  <c r="IT117" i="13"/>
  <c r="JB117" i="13"/>
  <c r="JJ117" i="13"/>
  <c r="JR117" i="13"/>
  <c r="JZ117" i="13"/>
  <c r="KH117" i="13"/>
  <c r="KP117" i="13"/>
  <c r="KX117" i="13"/>
  <c r="LK117" i="13"/>
  <c r="MJ117" i="13"/>
  <c r="MR117" i="13"/>
  <c r="IX118" i="13"/>
  <c r="IB120" i="13"/>
  <c r="IL120" i="13"/>
  <c r="IZ120" i="13"/>
  <c r="JM120" i="13"/>
  <c r="JY120" i="13"/>
  <c r="KM120" i="13"/>
  <c r="KX120" i="13"/>
  <c r="MJ120" i="13"/>
  <c r="GK123" i="13"/>
  <c r="HH123" i="13"/>
  <c r="LY123" i="13"/>
  <c r="AN125" i="13"/>
  <c r="CZ125" i="13"/>
  <c r="FL125" i="13"/>
  <c r="HX125" i="13"/>
  <c r="KJ125" i="13"/>
  <c r="IQ126" i="13"/>
  <c r="FA133" i="13"/>
  <c r="GZ115" i="13"/>
  <c r="LX115" i="13"/>
  <c r="MI115" i="13"/>
  <c r="MS115" i="13"/>
  <c r="AI117" i="13"/>
  <c r="BO117" i="13"/>
  <c r="CU117" i="13"/>
  <c r="EA117" i="13"/>
  <c r="EQ117" i="13"/>
  <c r="FW117" i="13"/>
  <c r="GM117" i="13"/>
  <c r="HS117" i="13"/>
  <c r="IE117" i="13"/>
  <c r="IM117" i="13"/>
  <c r="IU117" i="13"/>
  <c r="JC117" i="13"/>
  <c r="JK117" i="13"/>
  <c r="JS117" i="13"/>
  <c r="KA117" i="13"/>
  <c r="KI117" i="13"/>
  <c r="KQ117" i="13"/>
  <c r="KY117" i="13"/>
  <c r="LS117" i="13"/>
  <c r="MK117" i="13"/>
  <c r="MS117" i="13"/>
  <c r="JF118" i="13"/>
  <c r="IC120" i="13"/>
  <c r="IO120" i="13"/>
  <c r="JA120" i="13"/>
  <c r="JO120" i="13"/>
  <c r="JZ120" i="13"/>
  <c r="KN120" i="13"/>
  <c r="LA120" i="13"/>
  <c r="MK120" i="13"/>
  <c r="BT122" i="13"/>
  <c r="GL123" i="13"/>
  <c r="HI123" i="13"/>
  <c r="LZ123" i="13"/>
  <c r="AV125" i="13"/>
  <c r="DH125" i="13"/>
  <c r="FT125" i="13"/>
  <c r="IF125" i="13"/>
  <c r="KR125" i="13"/>
  <c r="JA126" i="13"/>
  <c r="BE130" i="13"/>
  <c r="HV133" i="13"/>
  <c r="GO115" i="13"/>
  <c r="HK115" i="13"/>
  <c r="HU115" i="13"/>
  <c r="A115" i="13"/>
  <c r="GF115" i="13"/>
  <c r="GQ115" i="13"/>
  <c r="HB115" i="13"/>
  <c r="HL115" i="13"/>
  <c r="HW115" i="13"/>
  <c r="LZ115" i="13"/>
  <c r="MJ115" i="13"/>
  <c r="AL117" i="13"/>
  <c r="BR117" i="13"/>
  <c r="CX117" i="13"/>
  <c r="EC117" i="13"/>
  <c r="ET117" i="13"/>
  <c r="FZ117" i="13"/>
  <c r="GP117" i="13"/>
  <c r="HV117" i="13"/>
  <c r="IF117" i="13"/>
  <c r="IN117" i="13"/>
  <c r="IV117" i="13"/>
  <c r="JD117" i="13"/>
  <c r="JL117" i="13"/>
  <c r="JT117" i="13"/>
  <c r="KB117" i="13"/>
  <c r="KJ117" i="13"/>
  <c r="KR117" i="13"/>
  <c r="KZ117" i="13"/>
  <c r="MA117" i="13"/>
  <c r="ML117" i="13"/>
  <c r="JN118" i="13"/>
  <c r="ID120" i="13"/>
  <c r="IQ120" i="13"/>
  <c r="JB120" i="13"/>
  <c r="JP120" i="13"/>
  <c r="KC120" i="13"/>
  <c r="KO120" i="13"/>
  <c r="LC120" i="13"/>
  <c r="MO120" i="13"/>
  <c r="DH122" i="13"/>
  <c r="GR123" i="13"/>
  <c r="HJ123" i="13"/>
  <c r="MG123" i="13"/>
  <c r="BD125" i="13"/>
  <c r="DP125" i="13"/>
  <c r="GB125" i="13"/>
  <c r="IN125" i="13"/>
  <c r="KZ125" i="13"/>
  <c r="JK126" i="13"/>
  <c r="IT128" i="13"/>
  <c r="KQ133" i="13"/>
  <c r="GG115" i="13"/>
  <c r="GR115" i="13"/>
  <c r="HC115" i="13"/>
  <c r="HM115" i="13"/>
  <c r="HX115" i="13"/>
  <c r="LP115" i="13"/>
  <c r="MA115" i="13"/>
  <c r="MK115" i="13"/>
  <c r="AQ117" i="13"/>
  <c r="BW117" i="13"/>
  <c r="DC117" i="13"/>
  <c r="ED117" i="13"/>
  <c r="EY117" i="13"/>
  <c r="GA117" i="13"/>
  <c r="GU117" i="13"/>
  <c r="HY117" i="13"/>
  <c r="IG117" i="13"/>
  <c r="IO117" i="13"/>
  <c r="IW117" i="13"/>
  <c r="JE117" i="13"/>
  <c r="JM117" i="13"/>
  <c r="JU117" i="13"/>
  <c r="KC117" i="13"/>
  <c r="KK117" i="13"/>
  <c r="KS117" i="13"/>
  <c r="LA117" i="13"/>
  <c r="ME117" i="13"/>
  <c r="JV118" i="13"/>
  <c r="IF120" i="13"/>
  <c r="IR120" i="13"/>
  <c r="JE120" i="13"/>
  <c r="JQ120" i="13"/>
  <c r="KE120" i="13"/>
  <c r="KP120" i="13"/>
  <c r="LD120" i="13"/>
  <c r="MQ120" i="13"/>
  <c r="DX122" i="13"/>
  <c r="GS123" i="13"/>
  <c r="HP123" i="13"/>
  <c r="MH123" i="13"/>
  <c r="BL125" i="13"/>
  <c r="DX125" i="13"/>
  <c r="GJ125" i="13"/>
  <c r="IV125" i="13"/>
  <c r="LH125" i="13"/>
  <c r="JW126" i="13"/>
  <c r="JZ128" i="13"/>
  <c r="JA134" i="13"/>
  <c r="LC144" i="13"/>
  <c r="KU144" i="13"/>
  <c r="KM144" i="13"/>
  <c r="KE144" i="13"/>
  <c r="JW144" i="13"/>
  <c r="JO144" i="13"/>
  <c r="JG144" i="13"/>
  <c r="IY144" i="13"/>
  <c r="IQ144" i="13"/>
  <c r="II144" i="13"/>
  <c r="IA144" i="13"/>
  <c r="LB144" i="13"/>
  <c r="KT144" i="13"/>
  <c r="KL144" i="13"/>
  <c r="KD144" i="13"/>
  <c r="JV144" i="13"/>
  <c r="JN144" i="13"/>
  <c r="JF144" i="13"/>
  <c r="IX144" i="13"/>
  <c r="IP144" i="13"/>
  <c r="IH144" i="13"/>
  <c r="HZ144" i="13"/>
  <c r="LA144" i="13"/>
  <c r="KS144" i="13"/>
  <c r="KK144" i="13"/>
  <c r="KC144" i="13"/>
  <c r="JU144" i="13"/>
  <c r="JM144" i="13"/>
  <c r="JE144" i="13"/>
  <c r="IW144" i="13"/>
  <c r="IO144" i="13"/>
  <c r="IG144" i="13"/>
  <c r="HY144" i="13"/>
  <c r="KZ144" i="13"/>
  <c r="KR144" i="13"/>
  <c r="KJ144" i="13"/>
  <c r="KB144" i="13"/>
  <c r="JT144" i="13"/>
  <c r="JL144" i="13"/>
  <c r="JD144" i="13"/>
  <c r="IV144" i="13"/>
  <c r="IN144" i="13"/>
  <c r="IF144" i="13"/>
  <c r="KY144" i="13"/>
  <c r="KQ144" i="13"/>
  <c r="KI144" i="13"/>
  <c r="KA144" i="13"/>
  <c r="JS144" i="13"/>
  <c r="JK144" i="13"/>
  <c r="JC144" i="13"/>
  <c r="IU144" i="13"/>
  <c r="IM144" i="13"/>
  <c r="IE144" i="13"/>
  <c r="KX144" i="13"/>
  <c r="KP144" i="13"/>
  <c r="KH144" i="13"/>
  <c r="JZ144" i="13"/>
  <c r="JR144" i="13"/>
  <c r="JJ144" i="13"/>
  <c r="JB144" i="13"/>
  <c r="IT144" i="13"/>
  <c r="IL144" i="13"/>
  <c r="ID144" i="13"/>
  <c r="LF146" i="13"/>
  <c r="A146" i="13"/>
  <c r="KZ147" i="13"/>
  <c r="KR147" i="13"/>
  <c r="KJ147" i="13"/>
  <c r="KB147" i="13"/>
  <c r="JT147" i="13"/>
  <c r="JL147" i="13"/>
  <c r="JD147" i="13"/>
  <c r="IV147" i="13"/>
  <c r="IN147" i="13"/>
  <c r="IF147" i="13"/>
  <c r="KX147" i="13"/>
  <c r="KP147" i="13"/>
  <c r="KH147" i="13"/>
  <c r="JZ147" i="13"/>
  <c r="JR147" i="13"/>
  <c r="JJ147" i="13"/>
  <c r="JB147" i="13"/>
  <c r="IT147" i="13"/>
  <c r="IL147" i="13"/>
  <c r="LC147" i="13"/>
  <c r="KS147" i="13"/>
  <c r="KG147" i="13"/>
  <c r="JW147" i="13"/>
  <c r="JM147" i="13"/>
  <c r="JA147" i="13"/>
  <c r="IQ147" i="13"/>
  <c r="IG147" i="13"/>
  <c r="LB147" i="13"/>
  <c r="KQ147" i="13"/>
  <c r="KF147" i="13"/>
  <c r="JV147" i="13"/>
  <c r="JK147" i="13"/>
  <c r="IZ147" i="13"/>
  <c r="IP147" i="13"/>
  <c r="IE147" i="13"/>
  <c r="LA147" i="13"/>
  <c r="KO147" i="13"/>
  <c r="KE147" i="13"/>
  <c r="JU147" i="13"/>
  <c r="JI147" i="13"/>
  <c r="IY147" i="13"/>
  <c r="IO147" i="13"/>
  <c r="ID147" i="13"/>
  <c r="KY147" i="13"/>
  <c r="KN147" i="13"/>
  <c r="KD147" i="13"/>
  <c r="JS147" i="13"/>
  <c r="JH147" i="13"/>
  <c r="IX147" i="13"/>
  <c r="IM147" i="13"/>
  <c r="IC147" i="13"/>
  <c r="KW147" i="13"/>
  <c r="KM147" i="13"/>
  <c r="KC147" i="13"/>
  <c r="JQ147" i="13"/>
  <c r="JG147" i="13"/>
  <c r="IW147" i="13"/>
  <c r="IK147" i="13"/>
  <c r="IB147" i="13"/>
  <c r="KV147" i="13"/>
  <c r="KL147" i="13"/>
  <c r="KA147" i="13"/>
  <c r="JP147" i="13"/>
  <c r="JF147" i="13"/>
  <c r="IU147" i="13"/>
  <c r="IJ147" i="13"/>
  <c r="IA147" i="13"/>
  <c r="LJ149" i="13"/>
  <c r="LI149" i="13"/>
  <c r="LG149" i="13"/>
  <c r="MS150" i="13"/>
  <c r="MK150" i="13"/>
  <c r="MR150" i="13"/>
  <c r="HI150" i="13"/>
  <c r="HA150" i="13"/>
  <c r="GV150" i="13"/>
  <c r="GK150" i="13"/>
  <c r="MB150" i="13"/>
  <c r="GS150" i="13"/>
  <c r="LK152" i="13"/>
  <c r="JX152" i="13"/>
  <c r="IY152" i="13"/>
  <c r="IG152" i="13"/>
  <c r="HC152" i="13"/>
  <c r="GB152" i="13"/>
  <c r="EY152" i="13"/>
  <c r="EE152" i="13"/>
  <c r="DJ152" i="13"/>
  <c r="CD152" i="13"/>
  <c r="AX152" i="13"/>
  <c r="LJ152" i="13"/>
  <c r="JW152" i="13"/>
  <c r="IX152" i="13"/>
  <c r="IC152" i="13"/>
  <c r="GU152" i="13"/>
  <c r="GA152" i="13"/>
  <c r="EX152" i="13"/>
  <c r="ED152" i="13"/>
  <c r="DC152" i="13"/>
  <c r="BW152" i="13"/>
  <c r="AQ152" i="13"/>
  <c r="LD152" i="13"/>
  <c r="JO152" i="13"/>
  <c r="IW152" i="13"/>
  <c r="IB152" i="13"/>
  <c r="GT152" i="13"/>
  <c r="FW152" i="13"/>
  <c r="EQ152" i="13"/>
  <c r="EC152" i="13"/>
  <c r="DB152" i="13"/>
  <c r="BV152" i="13"/>
  <c r="AP152" i="13"/>
  <c r="LC152" i="13"/>
  <c r="JN152" i="13"/>
  <c r="IQ152" i="13"/>
  <c r="IA152" i="13"/>
  <c r="GM152" i="13"/>
  <c r="FV152" i="13"/>
  <c r="EP152" i="13"/>
  <c r="EA152" i="13"/>
  <c r="CU152" i="13"/>
  <c r="BO152" i="13"/>
  <c r="AI152" i="13"/>
  <c r="MQ152" i="13"/>
  <c r="KN152" i="13"/>
  <c r="JG152" i="13"/>
  <c r="IO152" i="13"/>
  <c r="HY152" i="13"/>
  <c r="GE152" i="13"/>
  <c r="FN152" i="13"/>
  <c r="EH152" i="13"/>
  <c r="DS152" i="13"/>
  <c r="CM152" i="13"/>
  <c r="BG152" i="13"/>
  <c r="AA152" i="13"/>
  <c r="MP152" i="13"/>
  <c r="IP152" i="13"/>
  <c r="GC152" i="13"/>
  <c r="DR152" i="13"/>
  <c r="AH152" i="13"/>
  <c r="ML152" i="13"/>
  <c r="II152" i="13"/>
  <c r="FO152" i="13"/>
  <c r="DK152" i="13"/>
  <c r="Z152" i="13"/>
  <c r="KP152" i="13"/>
  <c r="IH152" i="13"/>
  <c r="FG152" i="13"/>
  <c r="CT152" i="13"/>
  <c r="KM152" i="13"/>
  <c r="HZ152" i="13"/>
  <c r="FF152" i="13"/>
  <c r="CL152" i="13"/>
  <c r="JZ152" i="13"/>
  <c r="HS152" i="13"/>
  <c r="EI152" i="13"/>
  <c r="CE152" i="13"/>
  <c r="JM152" i="13"/>
  <c r="HR152" i="13"/>
  <c r="EG152" i="13"/>
  <c r="BN152" i="13"/>
  <c r="A142" i="13"/>
  <c r="IK142" i="13"/>
  <c r="IS142" i="13"/>
  <c r="JA142" i="13"/>
  <c r="JI142" i="13"/>
  <c r="JQ142" i="13"/>
  <c r="JY142" i="13"/>
  <c r="KG142" i="13"/>
  <c r="KO142" i="13"/>
  <c r="KW142" i="13"/>
  <c r="LE142" i="13"/>
  <c r="MS142" i="13"/>
  <c r="IC144" i="13"/>
  <c r="JI144" i="13"/>
  <c r="KO144" i="13"/>
  <c r="AA146" i="13"/>
  <c r="BG146" i="13"/>
  <c r="CM146" i="13"/>
  <c r="EV146" i="13"/>
  <c r="LL146" i="13"/>
  <c r="IS147" i="13"/>
  <c r="KK147" i="13"/>
  <c r="BY149" i="13"/>
  <c r="FG149" i="13"/>
  <c r="BF152" i="13"/>
  <c r="MB143" i="13"/>
  <c r="LT143" i="13"/>
  <c r="LL143" i="13"/>
  <c r="HT143" i="13"/>
  <c r="HL143" i="13"/>
  <c r="HD143" i="13"/>
  <c r="GV143" i="13"/>
  <c r="GN143" i="13"/>
  <c r="LZ143" i="13"/>
  <c r="LR143" i="13"/>
  <c r="LJ143" i="13"/>
  <c r="HR143" i="13"/>
  <c r="HJ143" i="13"/>
  <c r="HB143" i="13"/>
  <c r="GT143" i="13"/>
  <c r="GL143" i="13"/>
  <c r="FN143" i="13"/>
  <c r="FF143" i="13"/>
  <c r="LW143" i="13"/>
  <c r="LO143" i="13"/>
  <c r="LG143" i="13"/>
  <c r="MQ144" i="13"/>
  <c r="MI144" i="13"/>
  <c r="MP144" i="13"/>
  <c r="MH144" i="13"/>
  <c r="MO144" i="13"/>
  <c r="MG144" i="13"/>
  <c r="MN144" i="13"/>
  <c r="MF144" i="13"/>
  <c r="MM144" i="13"/>
  <c r="ME144" i="13"/>
  <c r="ML144" i="13"/>
  <c r="MA144" i="13"/>
  <c r="LS144" i="13"/>
  <c r="HS144" i="13"/>
  <c r="HK144" i="13"/>
  <c r="HC144" i="13"/>
  <c r="GU144" i="13"/>
  <c r="GM144" i="13"/>
  <c r="LZ144" i="13"/>
  <c r="LR144" i="13"/>
  <c r="HR144" i="13"/>
  <c r="HJ144" i="13"/>
  <c r="HB144" i="13"/>
  <c r="GT144" i="13"/>
  <c r="GL144" i="13"/>
  <c r="LY144" i="13"/>
  <c r="LQ144" i="13"/>
  <c r="HQ144" i="13"/>
  <c r="HI144" i="13"/>
  <c r="HA144" i="13"/>
  <c r="GS144" i="13"/>
  <c r="GK144" i="13"/>
  <c r="LX144" i="13"/>
  <c r="LP144" i="13"/>
  <c r="HX144" i="13"/>
  <c r="HP144" i="13"/>
  <c r="HH144" i="13"/>
  <c r="GZ144" i="13"/>
  <c r="GR144" i="13"/>
  <c r="GJ144" i="13"/>
  <c r="LW144" i="13"/>
  <c r="HW144" i="13"/>
  <c r="HO144" i="13"/>
  <c r="HG144" i="13"/>
  <c r="GY144" i="13"/>
  <c r="GQ144" i="13"/>
  <c r="GI144" i="13"/>
  <c r="MD144" i="13"/>
  <c r="LV144" i="13"/>
  <c r="HV144" i="13"/>
  <c r="HN144" i="13"/>
  <c r="HF144" i="13"/>
  <c r="GX144" i="13"/>
  <c r="GP144" i="13"/>
  <c r="GH144" i="13"/>
  <c r="MB146" i="13"/>
  <c r="KJ146" i="13"/>
  <c r="JP146" i="13"/>
  <c r="IT146" i="13"/>
  <c r="HX146" i="13"/>
  <c r="HD146" i="13"/>
  <c r="GH146" i="13"/>
  <c r="FL146" i="13"/>
  <c r="ER146" i="13"/>
  <c r="DV146" i="13"/>
  <c r="DC146" i="13"/>
  <c r="CS146" i="13"/>
  <c r="CK146" i="13"/>
  <c r="CC146" i="13"/>
  <c r="BU146" i="13"/>
  <c r="BM146" i="13"/>
  <c r="BE146" i="13"/>
  <c r="AW146" i="13"/>
  <c r="AO146" i="13"/>
  <c r="AG146" i="13"/>
  <c r="Y146" i="13"/>
  <c r="LX146" i="13"/>
  <c r="LD146" i="13"/>
  <c r="KH146" i="13"/>
  <c r="JL146" i="13"/>
  <c r="IR146" i="13"/>
  <c r="HV146" i="13"/>
  <c r="GZ146" i="13"/>
  <c r="GF146" i="13"/>
  <c r="FJ146" i="13"/>
  <c r="EN146" i="13"/>
  <c r="DT146" i="13"/>
  <c r="DB146" i="13"/>
  <c r="CR146" i="13"/>
  <c r="CJ146" i="13"/>
  <c r="CB146" i="13"/>
  <c r="BT146" i="13"/>
  <c r="BL146" i="13"/>
  <c r="BD146" i="13"/>
  <c r="AV146" i="13"/>
  <c r="AN146" i="13"/>
  <c r="AF146" i="13"/>
  <c r="X146" i="13"/>
  <c r="MR146" i="13"/>
  <c r="LV146" i="13"/>
  <c r="KZ146" i="13"/>
  <c r="KF146" i="13"/>
  <c r="JJ146" i="13"/>
  <c r="IN146" i="13"/>
  <c r="HT146" i="13"/>
  <c r="GX146" i="13"/>
  <c r="GB146" i="13"/>
  <c r="FH146" i="13"/>
  <c r="EL146" i="13"/>
  <c r="DP146" i="13"/>
  <c r="CZ146" i="13"/>
  <c r="CQ146" i="13"/>
  <c r="CI146" i="13"/>
  <c r="CA146" i="13"/>
  <c r="BS146" i="13"/>
  <c r="BK146" i="13"/>
  <c r="BC146" i="13"/>
  <c r="AU146" i="13"/>
  <c r="AM146" i="13"/>
  <c r="AE146" i="13"/>
  <c r="W146" i="13"/>
  <c r="MN146" i="13"/>
  <c r="LT146" i="13"/>
  <c r="KX146" i="13"/>
  <c r="KB146" i="13"/>
  <c r="JH146" i="13"/>
  <c r="IL146" i="13"/>
  <c r="HP146" i="13"/>
  <c r="GV146" i="13"/>
  <c r="FZ146" i="13"/>
  <c r="FD146" i="13"/>
  <c r="EJ146" i="13"/>
  <c r="DN146" i="13"/>
  <c r="CY146" i="13"/>
  <c r="CP146" i="13"/>
  <c r="CH146" i="13"/>
  <c r="BZ146" i="13"/>
  <c r="BR146" i="13"/>
  <c r="BJ146" i="13"/>
  <c r="BB146" i="13"/>
  <c r="AT146" i="13"/>
  <c r="AL146" i="13"/>
  <c r="AD146" i="13"/>
  <c r="ML146" i="13"/>
  <c r="LP146" i="13"/>
  <c r="KV146" i="13"/>
  <c r="JZ146" i="13"/>
  <c r="JD146" i="13"/>
  <c r="IJ146" i="13"/>
  <c r="HN146" i="13"/>
  <c r="GR146" i="13"/>
  <c r="FX146" i="13"/>
  <c r="FB146" i="13"/>
  <c r="EF146" i="13"/>
  <c r="DL146" i="13"/>
  <c r="CX146" i="13"/>
  <c r="CO146" i="13"/>
  <c r="CG146" i="13"/>
  <c r="BY146" i="13"/>
  <c r="BQ146" i="13"/>
  <c r="BI146" i="13"/>
  <c r="BA146" i="13"/>
  <c r="AS146" i="13"/>
  <c r="AK146" i="13"/>
  <c r="AC146" i="13"/>
  <c r="MJ146" i="13"/>
  <c r="LN146" i="13"/>
  <c r="KR146" i="13"/>
  <c r="JX146" i="13"/>
  <c r="JB146" i="13"/>
  <c r="IF146" i="13"/>
  <c r="HL146" i="13"/>
  <c r="GP146" i="13"/>
  <c r="FT146" i="13"/>
  <c r="EZ146" i="13"/>
  <c r="ED146" i="13"/>
  <c r="DH146" i="13"/>
  <c r="CV146" i="13"/>
  <c r="CN146" i="13"/>
  <c r="CF146" i="13"/>
  <c r="BX146" i="13"/>
  <c r="BP146" i="13"/>
  <c r="BH146" i="13"/>
  <c r="AZ146" i="13"/>
  <c r="AR146" i="13"/>
  <c r="AJ146" i="13"/>
  <c r="AB146" i="13"/>
  <c r="MN147" i="13"/>
  <c r="MH147" i="13"/>
  <c r="MG147" i="13"/>
  <c r="A147" i="13"/>
  <c r="MS147" i="13"/>
  <c r="MP147" i="13"/>
  <c r="LX147" i="13"/>
  <c r="LP147" i="13"/>
  <c r="HX147" i="13"/>
  <c r="HP147" i="13"/>
  <c r="MD147" i="13"/>
  <c r="LV147" i="13"/>
  <c r="LT147" i="13"/>
  <c r="HW147" i="13"/>
  <c r="HN147" i="13"/>
  <c r="HF147" i="13"/>
  <c r="GX147" i="13"/>
  <c r="GP147" i="13"/>
  <c r="GH147" i="13"/>
  <c r="MC147" i="13"/>
  <c r="LS147" i="13"/>
  <c r="HV147" i="13"/>
  <c r="HM147" i="13"/>
  <c r="HE147" i="13"/>
  <c r="GW147" i="13"/>
  <c r="GO147" i="13"/>
  <c r="GG147" i="13"/>
  <c r="MB147" i="13"/>
  <c r="LR147" i="13"/>
  <c r="HU147" i="13"/>
  <c r="HL147" i="13"/>
  <c r="HD147" i="13"/>
  <c r="GV147" i="13"/>
  <c r="GN147" i="13"/>
  <c r="GF147" i="13"/>
  <c r="MA147" i="13"/>
  <c r="LQ147" i="13"/>
  <c r="HT147" i="13"/>
  <c r="HK147" i="13"/>
  <c r="HC147" i="13"/>
  <c r="GU147" i="13"/>
  <c r="GM147" i="13"/>
  <c r="LZ147" i="13"/>
  <c r="HS147" i="13"/>
  <c r="HJ147" i="13"/>
  <c r="HB147" i="13"/>
  <c r="GT147" i="13"/>
  <c r="GL147" i="13"/>
  <c r="LY147" i="13"/>
  <c r="HR147" i="13"/>
  <c r="HI147" i="13"/>
  <c r="HA147" i="13"/>
  <c r="GS147" i="13"/>
  <c r="GK147" i="13"/>
  <c r="MR149" i="13"/>
  <c r="LY149" i="13"/>
  <c r="LL149" i="13"/>
  <c r="KZ149" i="13"/>
  <c r="KK149" i="13"/>
  <c r="JR149" i="13"/>
  <c r="JD149" i="13"/>
  <c r="IN149" i="13"/>
  <c r="IB149" i="13"/>
  <c r="HP149" i="13"/>
  <c r="HD149" i="13"/>
  <c r="GU149" i="13"/>
  <c r="GL149" i="13"/>
  <c r="GC149" i="13"/>
  <c r="FU149" i="13"/>
  <c r="FM149" i="13"/>
  <c r="FE149" i="13"/>
  <c r="EW149" i="13"/>
  <c r="EO149" i="13"/>
  <c r="EG149" i="13"/>
  <c r="DY149" i="13"/>
  <c r="DQ149" i="13"/>
  <c r="DI149" i="13"/>
  <c r="DA149" i="13"/>
  <c r="CS149" i="13"/>
  <c r="CK149" i="13"/>
  <c r="CC149" i="13"/>
  <c r="BU149" i="13"/>
  <c r="BM149" i="13"/>
  <c r="BE149" i="13"/>
  <c r="AW149" i="13"/>
  <c r="AO149" i="13"/>
  <c r="AG149" i="13"/>
  <c r="Y149" i="13"/>
  <c r="ML149" i="13"/>
  <c r="LX149" i="13"/>
  <c r="LK149" i="13"/>
  <c r="KX149" i="13"/>
  <c r="KJ149" i="13"/>
  <c r="JQ149" i="13"/>
  <c r="JB149" i="13"/>
  <c r="IL149" i="13"/>
  <c r="HZ149" i="13"/>
  <c r="HN149" i="13"/>
  <c r="HC149" i="13"/>
  <c r="GT149" i="13"/>
  <c r="GK149" i="13"/>
  <c r="GB149" i="13"/>
  <c r="FT149" i="13"/>
  <c r="FL149" i="13"/>
  <c r="FD149" i="13"/>
  <c r="EV149" i="13"/>
  <c r="EN149" i="13"/>
  <c r="EF149" i="13"/>
  <c r="DX149" i="13"/>
  <c r="DP149" i="13"/>
  <c r="DH149" i="13"/>
  <c r="CZ149" i="13"/>
  <c r="CR149" i="13"/>
  <c r="CJ149" i="13"/>
  <c r="CB149" i="13"/>
  <c r="BT149" i="13"/>
  <c r="BL149" i="13"/>
  <c r="BD149" i="13"/>
  <c r="AV149" i="13"/>
  <c r="AN149" i="13"/>
  <c r="AF149" i="13"/>
  <c r="X149" i="13"/>
  <c r="MK149" i="13"/>
  <c r="LV149" i="13"/>
  <c r="KW149" i="13"/>
  <c r="KD149" i="13"/>
  <c r="JP149" i="13"/>
  <c r="IX149" i="13"/>
  <c r="IK149" i="13"/>
  <c r="HY149" i="13"/>
  <c r="HM149" i="13"/>
  <c r="HB149" i="13"/>
  <c r="GS149" i="13"/>
  <c r="GJ149" i="13"/>
  <c r="GA149" i="13"/>
  <c r="FS149" i="13"/>
  <c r="FK149" i="13"/>
  <c r="FC149" i="13"/>
  <c r="EU149" i="13"/>
  <c r="EM149" i="13"/>
  <c r="EE149" i="13"/>
  <c r="DW149" i="13"/>
  <c r="DO149" i="13"/>
  <c r="DG149" i="13"/>
  <c r="CY149" i="13"/>
  <c r="CQ149" i="13"/>
  <c r="CI149" i="13"/>
  <c r="CA149" i="13"/>
  <c r="BS149" i="13"/>
  <c r="BK149" i="13"/>
  <c r="BC149" i="13"/>
  <c r="AU149" i="13"/>
  <c r="AM149" i="13"/>
  <c r="AE149" i="13"/>
  <c r="W149" i="13"/>
  <c r="MJ149" i="13"/>
  <c r="LQ149" i="13"/>
  <c r="KV149" i="13"/>
  <c r="KC149" i="13"/>
  <c r="JN149" i="13"/>
  <c r="IW149" i="13"/>
  <c r="IJ149" i="13"/>
  <c r="HX149" i="13"/>
  <c r="HL149" i="13"/>
  <c r="HA149" i="13"/>
  <c r="GR149" i="13"/>
  <c r="GH149" i="13"/>
  <c r="FZ149" i="13"/>
  <c r="FR149" i="13"/>
  <c r="FJ149" i="13"/>
  <c r="FB149" i="13"/>
  <c r="ET149" i="13"/>
  <c r="EL149" i="13"/>
  <c r="ED149" i="13"/>
  <c r="DV149" i="13"/>
  <c r="DN149" i="13"/>
  <c r="DF149" i="13"/>
  <c r="CX149" i="13"/>
  <c r="CP149" i="13"/>
  <c r="CH149" i="13"/>
  <c r="BZ149" i="13"/>
  <c r="BR149" i="13"/>
  <c r="BJ149" i="13"/>
  <c r="BB149" i="13"/>
  <c r="AT149" i="13"/>
  <c r="AL149" i="13"/>
  <c r="AD149" i="13"/>
  <c r="MG149" i="13"/>
  <c r="LO149" i="13"/>
  <c r="KO149" i="13"/>
  <c r="JZ149" i="13"/>
  <c r="JH149" i="13"/>
  <c r="IT149" i="13"/>
  <c r="IG149" i="13"/>
  <c r="HU149" i="13"/>
  <c r="HH149" i="13"/>
  <c r="GX149" i="13"/>
  <c r="GO149" i="13"/>
  <c r="GF149" i="13"/>
  <c r="FX149" i="13"/>
  <c r="FP149" i="13"/>
  <c r="FH149" i="13"/>
  <c r="EZ149" i="13"/>
  <c r="ER149" i="13"/>
  <c r="EJ149" i="13"/>
  <c r="EB149" i="13"/>
  <c r="DT149" i="13"/>
  <c r="DL149" i="13"/>
  <c r="DD149" i="13"/>
  <c r="CV149" i="13"/>
  <c r="CN149" i="13"/>
  <c r="CF149" i="13"/>
  <c r="BX149" i="13"/>
  <c r="BP149" i="13"/>
  <c r="BH149" i="13"/>
  <c r="AZ149" i="13"/>
  <c r="AR149" i="13"/>
  <c r="AJ149" i="13"/>
  <c r="AB149" i="13"/>
  <c r="MH149" i="13"/>
  <c r="LE149" i="13"/>
  <c r="JF149" i="13"/>
  <c r="HV149" i="13"/>
  <c r="GV149" i="13"/>
  <c r="FW149" i="13"/>
  <c r="FA149" i="13"/>
  <c r="EH149" i="13"/>
  <c r="DK149" i="13"/>
  <c r="CO149" i="13"/>
  <c r="BV149" i="13"/>
  <c r="AY149" i="13"/>
  <c r="AC149" i="13"/>
  <c r="MB149" i="13"/>
  <c r="KT149" i="13"/>
  <c r="JE149" i="13"/>
  <c r="HR149" i="13"/>
  <c r="GP149" i="13"/>
  <c r="FV149" i="13"/>
  <c r="EY149" i="13"/>
  <c r="EC149" i="13"/>
  <c r="DJ149" i="13"/>
  <c r="CM149" i="13"/>
  <c r="BQ149" i="13"/>
  <c r="AX149" i="13"/>
  <c r="AA149" i="13"/>
  <c r="LZ149" i="13"/>
  <c r="KN149" i="13"/>
  <c r="IV149" i="13"/>
  <c r="HQ149" i="13"/>
  <c r="GN149" i="13"/>
  <c r="FQ149" i="13"/>
  <c r="EX149" i="13"/>
  <c r="EA149" i="13"/>
  <c r="DE149" i="13"/>
  <c r="CL149" i="13"/>
  <c r="BO149" i="13"/>
  <c r="AS149" i="13"/>
  <c r="Z149" i="13"/>
  <c r="LP149" i="13"/>
  <c r="KL149" i="13"/>
  <c r="IS149" i="13"/>
  <c r="HJ149" i="13"/>
  <c r="GM149" i="13"/>
  <c r="FO149" i="13"/>
  <c r="ES149" i="13"/>
  <c r="DZ149" i="13"/>
  <c r="DC149" i="13"/>
  <c r="CG149" i="13"/>
  <c r="BN149" i="13"/>
  <c r="AQ149" i="13"/>
  <c r="LN149" i="13"/>
  <c r="KB149" i="13"/>
  <c r="IR149" i="13"/>
  <c r="HF149" i="13"/>
  <c r="GG149" i="13"/>
  <c r="FN149" i="13"/>
  <c r="EQ149" i="13"/>
  <c r="DU149" i="13"/>
  <c r="DB149" i="13"/>
  <c r="CE149" i="13"/>
  <c r="BI149" i="13"/>
  <c r="AP149" i="13"/>
  <c r="LM149" i="13"/>
  <c r="JY149" i="13"/>
  <c r="IH149" i="13"/>
  <c r="HE149" i="13"/>
  <c r="GE149" i="13"/>
  <c r="FI149" i="13"/>
  <c r="EP149" i="13"/>
  <c r="DS149" i="13"/>
  <c r="CW149" i="13"/>
  <c r="CD149" i="13"/>
  <c r="BG149" i="13"/>
  <c r="AK149" i="13"/>
  <c r="KY150" i="13"/>
  <c r="KF150" i="13"/>
  <c r="JI150" i="13"/>
  <c r="IM150" i="13"/>
  <c r="KW150" i="13"/>
  <c r="KA150" i="13"/>
  <c r="JH150" i="13"/>
  <c r="IK150" i="13"/>
  <c r="KV150" i="13"/>
  <c r="JY150" i="13"/>
  <c r="JC150" i="13"/>
  <c r="IJ150" i="13"/>
  <c r="KQ150" i="13"/>
  <c r="JX150" i="13"/>
  <c r="JA150" i="13"/>
  <c r="IE150" i="13"/>
  <c r="KN150" i="13"/>
  <c r="JQ150" i="13"/>
  <c r="IU150" i="13"/>
  <c r="KI150" i="13"/>
  <c r="KG150" i="13"/>
  <c r="JS150" i="13"/>
  <c r="JP150" i="13"/>
  <c r="JK150" i="13"/>
  <c r="LE150" i="13"/>
  <c r="IZ150" i="13"/>
  <c r="GK115" i="13"/>
  <c r="GS115" i="13"/>
  <c r="HA115" i="13"/>
  <c r="HI115" i="13"/>
  <c r="HQ115" i="13"/>
  <c r="LQ115" i="13"/>
  <c r="LY115" i="13"/>
  <c r="MG115" i="13"/>
  <c r="MO115" i="13"/>
  <c r="ID142" i="13"/>
  <c r="IL142" i="13"/>
  <c r="IT142" i="13"/>
  <c r="JB142" i="13"/>
  <c r="JJ142" i="13"/>
  <c r="JR142" i="13"/>
  <c r="JZ142" i="13"/>
  <c r="KH142" i="13"/>
  <c r="KP142" i="13"/>
  <c r="KX142" i="13"/>
  <c r="IJ144" i="13"/>
  <c r="JP144" i="13"/>
  <c r="KV144" i="13"/>
  <c r="AH146" i="13"/>
  <c r="BN146" i="13"/>
  <c r="CT146" i="13"/>
  <c r="FP146" i="13"/>
  <c r="MD146" i="13"/>
  <c r="JC147" i="13"/>
  <c r="KT147" i="13"/>
  <c r="MK147" i="13"/>
  <c r="CT149" i="13"/>
  <c r="FY149" i="13"/>
  <c r="LF149" i="13"/>
  <c r="DZ152" i="13"/>
  <c r="IE142" i="13"/>
  <c r="IM142" i="13"/>
  <c r="IU142" i="13"/>
  <c r="JC142" i="13"/>
  <c r="JK142" i="13"/>
  <c r="JS142" i="13"/>
  <c r="KA142" i="13"/>
  <c r="KI142" i="13"/>
  <c r="KQ142" i="13"/>
  <c r="KY142" i="13"/>
  <c r="ME142" i="13"/>
  <c r="IK144" i="13"/>
  <c r="JQ144" i="13"/>
  <c r="KW144" i="13"/>
  <c r="AI146" i="13"/>
  <c r="BO146" i="13"/>
  <c r="CU146" i="13"/>
  <c r="FR146" i="13"/>
  <c r="JE147" i="13"/>
  <c r="KU147" i="13"/>
  <c r="MO147" i="13"/>
  <c r="CU149" i="13"/>
  <c r="LH149" i="13"/>
  <c r="EF152" i="13"/>
  <c r="IF142" i="13"/>
  <c r="IN142" i="13"/>
  <c r="IV142" i="13"/>
  <c r="JD142" i="13"/>
  <c r="JL142" i="13"/>
  <c r="JT142" i="13"/>
  <c r="KB142" i="13"/>
  <c r="KJ142" i="13"/>
  <c r="KR142" i="13"/>
  <c r="KZ142" i="13"/>
  <c r="MF142" i="13"/>
  <c r="IR144" i="13"/>
  <c r="JX144" i="13"/>
  <c r="LD144" i="13"/>
  <c r="MJ144" i="13"/>
  <c r="AP146" i="13"/>
  <c r="BV146" i="13"/>
  <c r="DD146" i="13"/>
  <c r="GJ146" i="13"/>
  <c r="HY147" i="13"/>
  <c r="JN147" i="13"/>
  <c r="LD147" i="13"/>
  <c r="AH149" i="13"/>
  <c r="DM149" i="13"/>
  <c r="GW149" i="13"/>
  <c r="IS150" i="13"/>
  <c r="GD152" i="13"/>
  <c r="IG142" i="13"/>
  <c r="IO142" i="13"/>
  <c r="IW142" i="13"/>
  <c r="JE142" i="13"/>
  <c r="JM142" i="13"/>
  <c r="JU142" i="13"/>
  <c r="KC142" i="13"/>
  <c r="KK142" i="13"/>
  <c r="KS142" i="13"/>
  <c r="LA142" i="13"/>
  <c r="MG142" i="13"/>
  <c r="MO142" i="13"/>
  <c r="IS144" i="13"/>
  <c r="JY144" i="13"/>
  <c r="LE144" i="13"/>
  <c r="MK144" i="13"/>
  <c r="AQ146" i="13"/>
  <c r="BW146" i="13"/>
  <c r="DF146" i="13"/>
  <c r="GN146" i="13"/>
  <c r="HZ147" i="13"/>
  <c r="JO147" i="13"/>
  <c r="LE147" i="13"/>
  <c r="AI149" i="13"/>
  <c r="GZ149" i="13"/>
  <c r="KO150" i="13"/>
  <c r="GL152" i="13"/>
  <c r="IH142" i="13"/>
  <c r="IP142" i="13"/>
  <c r="IX142" i="13"/>
  <c r="JF142" i="13"/>
  <c r="JN142" i="13"/>
  <c r="JV142" i="13"/>
  <c r="KD142" i="13"/>
  <c r="KL142" i="13"/>
  <c r="KT142" i="13"/>
  <c r="LB142" i="13"/>
  <c r="MH142" i="13"/>
  <c r="MP142" i="13"/>
  <c r="IZ144" i="13"/>
  <c r="KF144" i="13"/>
  <c r="MR144" i="13"/>
  <c r="AX146" i="13"/>
  <c r="CD146" i="13"/>
  <c r="DX146" i="13"/>
  <c r="HF146" i="13"/>
  <c r="GY147" i="13"/>
  <c r="IH147" i="13"/>
  <c r="JX147" i="13"/>
  <c r="BA149" i="13"/>
  <c r="EI149" i="13"/>
  <c r="IC149" i="13"/>
  <c r="LD150" i="13"/>
  <c r="JE152" i="13"/>
  <c r="GH115" i="13"/>
  <c r="GP115" i="13"/>
  <c r="GX115" i="13"/>
  <c r="HF115" i="13"/>
  <c r="HN115" i="13"/>
  <c r="HV115" i="13"/>
  <c r="LV115" i="13"/>
  <c r="Q116" i="13"/>
  <c r="II142" i="13"/>
  <c r="IQ142" i="13"/>
  <c r="IY142" i="13"/>
  <c r="JG142" i="13"/>
  <c r="JO142" i="13"/>
  <c r="JW142" i="13"/>
  <c r="KE142" i="13"/>
  <c r="KM142" i="13"/>
  <c r="KU142" i="13"/>
  <c r="LC142" i="13"/>
  <c r="MI142" i="13"/>
  <c r="JA144" i="13"/>
  <c r="KG144" i="13"/>
  <c r="MS144" i="13"/>
  <c r="AY146" i="13"/>
  <c r="CE146" i="13"/>
  <c r="HH146" i="13"/>
  <c r="II147" i="13"/>
  <c r="JY147" i="13"/>
  <c r="BF149" i="13"/>
  <c r="EK149" i="13"/>
  <c r="IF149" i="13"/>
  <c r="JF152" i="13"/>
  <c r="AD151" i="13"/>
  <c r="AO151" i="13"/>
  <c r="BC151" i="13"/>
  <c r="BQ151" i="13"/>
  <c r="CB151" i="13"/>
  <c r="CP151" i="13"/>
  <c r="DA151" i="13"/>
  <c r="DO151" i="13"/>
  <c r="EC151" i="13"/>
  <c r="EN151" i="13"/>
  <c r="FB151" i="13"/>
  <c r="FM151" i="13"/>
  <c r="GA151" i="13"/>
  <c r="GQ151" i="13"/>
  <c r="HG151" i="13"/>
  <c r="HW151" i="13"/>
  <c r="JP151" i="13"/>
  <c r="LK151" i="13"/>
  <c r="MA151" i="13"/>
  <c r="MA152" i="13"/>
  <c r="AF151" i="13"/>
  <c r="AT151" i="13"/>
  <c r="BE151" i="13"/>
  <c r="BS151" i="13"/>
  <c r="CG151" i="13"/>
  <c r="CR151" i="13"/>
  <c r="DF151" i="13"/>
  <c r="DQ151" i="13"/>
  <c r="EE151" i="13"/>
  <c r="ES151" i="13"/>
  <c r="FD151" i="13"/>
  <c r="FR151" i="13"/>
  <c r="GC151" i="13"/>
  <c r="GS151" i="13"/>
  <c r="HI151" i="13"/>
  <c r="HY151" i="13"/>
  <c r="JX151" i="13"/>
  <c r="LM151" i="13"/>
  <c r="MC151" i="13"/>
  <c r="AG151" i="13"/>
  <c r="AU151" i="13"/>
  <c r="BI151" i="13"/>
  <c r="BT151" i="13"/>
  <c r="CH151" i="13"/>
  <c r="CS151" i="13"/>
  <c r="DG151" i="13"/>
  <c r="DU151" i="13"/>
  <c r="EF151" i="13"/>
  <c r="ET151" i="13"/>
  <c r="FE151" i="13"/>
  <c r="FS151" i="13"/>
  <c r="GH151" i="13"/>
  <c r="GX151" i="13"/>
  <c r="HN151" i="13"/>
  <c r="II151" i="13"/>
  <c r="KU151" i="13"/>
  <c r="LR151" i="13"/>
  <c r="ML151" i="13"/>
  <c r="W151" i="13"/>
  <c r="AK151" i="13"/>
  <c r="AV151" i="13"/>
  <c r="BJ151" i="13"/>
  <c r="BU151" i="13"/>
  <c r="CI151" i="13"/>
  <c r="CW151" i="13"/>
  <c r="DH151" i="13"/>
  <c r="DV151" i="13"/>
  <c r="EG151" i="13"/>
  <c r="EU151" i="13"/>
  <c r="FI151" i="13"/>
  <c r="FT151" i="13"/>
  <c r="GI151" i="13"/>
  <c r="GY151" i="13"/>
  <c r="HO151" i="13"/>
  <c r="IJ151" i="13"/>
  <c r="KV151" i="13"/>
  <c r="LS151" i="13"/>
  <c r="MM151" i="13"/>
  <c r="X151" i="13"/>
  <c r="AL151" i="13"/>
  <c r="AW151" i="13"/>
  <c r="BK151" i="13"/>
  <c r="BY151" i="13"/>
  <c r="CJ151" i="13"/>
  <c r="CX151" i="13"/>
  <c r="DI151" i="13"/>
  <c r="DW151" i="13"/>
  <c r="EK151" i="13"/>
  <c r="EV151" i="13"/>
  <c r="FJ151" i="13"/>
  <c r="FU151" i="13"/>
  <c r="GJ151" i="13"/>
  <c r="GZ151" i="13"/>
  <c r="HP151" i="13"/>
  <c r="IQ151" i="13"/>
  <c r="LC151" i="13"/>
  <c r="LT151" i="13"/>
  <c r="MO149" i="13"/>
  <c r="MN149" i="13"/>
  <c r="MP149" i="13"/>
  <c r="MF149" i="13"/>
  <c r="MD149" i="13"/>
  <c r="LT149" i="13"/>
  <c r="MC149" i="13"/>
  <c r="LR149" i="13"/>
  <c r="HT149" i="13"/>
  <c r="HI149" i="13"/>
  <c r="LU149" i="13"/>
  <c r="MI151" i="13"/>
  <c r="LW151" i="13"/>
  <c r="LO151" i="13"/>
  <c r="LG151" i="13"/>
  <c r="KF151" i="13"/>
  <c r="IZ151" i="13"/>
  <c r="IA151" i="13"/>
  <c r="HS151" i="13"/>
  <c r="HK151" i="13"/>
  <c r="HC151" i="13"/>
  <c r="GU151" i="13"/>
  <c r="GM151" i="13"/>
  <c r="GE151" i="13"/>
  <c r="FW151" i="13"/>
  <c r="FO151" i="13"/>
  <c r="FG151" i="13"/>
  <c r="EY151" i="13"/>
  <c r="EQ151" i="13"/>
  <c r="EI151" i="13"/>
  <c r="EA151" i="13"/>
  <c r="DS151" i="13"/>
  <c r="DK151" i="13"/>
  <c r="DC151" i="13"/>
  <c r="CU151" i="13"/>
  <c r="CM151" i="13"/>
  <c r="CE151" i="13"/>
  <c r="BW151" i="13"/>
  <c r="BO151" i="13"/>
  <c r="BG151" i="13"/>
  <c r="AY151" i="13"/>
  <c r="AQ151" i="13"/>
  <c r="AI151" i="13"/>
  <c r="AA151" i="13"/>
  <c r="MR151" i="13"/>
  <c r="MD151" i="13"/>
  <c r="LV151" i="13"/>
  <c r="LN151" i="13"/>
  <c r="LF151" i="13"/>
  <c r="KE151" i="13"/>
  <c r="IY151" i="13"/>
  <c r="HZ151" i="13"/>
  <c r="HR151" i="13"/>
  <c r="HJ151" i="13"/>
  <c r="HB151" i="13"/>
  <c r="GT151" i="13"/>
  <c r="GL151" i="13"/>
  <c r="GD151" i="13"/>
  <c r="FV151" i="13"/>
  <c r="FN151" i="13"/>
  <c r="FF151" i="13"/>
  <c r="EX151" i="13"/>
  <c r="EP151" i="13"/>
  <c r="EH151" i="13"/>
  <c r="DZ151" i="13"/>
  <c r="DR151" i="13"/>
  <c r="DJ151" i="13"/>
  <c r="DB151" i="13"/>
  <c r="CT151" i="13"/>
  <c r="CL151" i="13"/>
  <c r="CD151" i="13"/>
  <c r="BV151" i="13"/>
  <c r="BN151" i="13"/>
  <c r="BF151" i="13"/>
  <c r="AX151" i="13"/>
  <c r="AP151" i="13"/>
  <c r="AH151" i="13"/>
  <c r="Z151" i="13"/>
  <c r="MK151" i="13"/>
  <c r="LY151" i="13"/>
  <c r="LQ151" i="13"/>
  <c r="LI151" i="13"/>
  <c r="KN151" i="13"/>
  <c r="JH151" i="13"/>
  <c r="IC151" i="13"/>
  <c r="HU151" i="13"/>
  <c r="HM151" i="13"/>
  <c r="HE151" i="13"/>
  <c r="GW151" i="13"/>
  <c r="GO151" i="13"/>
  <c r="GG151" i="13"/>
  <c r="MJ151" i="13"/>
  <c r="LX151" i="13"/>
  <c r="LP151" i="13"/>
  <c r="LH151" i="13"/>
  <c r="KM151" i="13"/>
  <c r="JG151" i="13"/>
  <c r="IB151" i="13"/>
  <c r="HT151" i="13"/>
  <c r="HL151" i="13"/>
  <c r="HD151" i="13"/>
  <c r="GV151" i="13"/>
  <c r="GN151" i="13"/>
  <c r="GF151" i="13"/>
  <c r="FX151" i="13"/>
  <c r="FP151" i="13"/>
  <c r="FH151" i="13"/>
  <c r="EZ151" i="13"/>
  <c r="ER151" i="13"/>
  <c r="EJ151" i="13"/>
  <c r="EB151" i="13"/>
  <c r="DT151" i="13"/>
  <c r="DL151" i="13"/>
  <c r="DD151" i="13"/>
  <c r="CV151" i="13"/>
  <c r="CN151" i="13"/>
  <c r="CF151" i="13"/>
  <c r="BX151" i="13"/>
  <c r="BP151" i="13"/>
  <c r="BH151" i="13"/>
  <c r="AZ151" i="13"/>
  <c r="AR151" i="13"/>
  <c r="AJ151" i="13"/>
  <c r="AB151" i="13"/>
  <c r="KV152" i="13"/>
  <c r="KF152" i="13"/>
  <c r="JR152" i="13"/>
  <c r="JJ152" i="13"/>
  <c r="JB152" i="13"/>
  <c r="IT152" i="13"/>
  <c r="IL152" i="13"/>
  <c r="ID152" i="13"/>
  <c r="KU152" i="13"/>
  <c r="KE152" i="13"/>
  <c r="JQ152" i="13"/>
  <c r="JI152" i="13"/>
  <c r="JA152" i="13"/>
  <c r="IS152" i="13"/>
  <c r="IK152" i="13"/>
  <c r="KT152" i="13"/>
  <c r="KD152" i="13"/>
  <c r="JP152" i="13"/>
  <c r="JH152" i="13"/>
  <c r="IZ152" i="13"/>
  <c r="IR152" i="13"/>
  <c r="IJ152" i="13"/>
  <c r="MI152" i="13"/>
  <c r="LB152" i="13"/>
  <c r="KL152" i="13"/>
  <c r="JV152" i="13"/>
  <c r="JL152" i="13"/>
  <c r="JD152" i="13"/>
  <c r="IV152" i="13"/>
  <c r="IN152" i="13"/>
  <c r="IF152" i="13"/>
  <c r="MH152" i="13"/>
  <c r="KX152" i="13"/>
  <c r="KH152" i="13"/>
  <c r="JS152" i="13"/>
  <c r="JK152" i="13"/>
  <c r="JC152" i="13"/>
  <c r="IU152" i="13"/>
  <c r="IM152" i="13"/>
  <c r="IE152" i="13"/>
  <c r="ML126" i="13"/>
  <c r="LW148" i="13"/>
  <c r="A149" i="13"/>
  <c r="LB149" i="13"/>
  <c r="KR149" i="13"/>
  <c r="KG149" i="13"/>
  <c r="JV149" i="13"/>
  <c r="JL149" i="13"/>
  <c r="JA149" i="13"/>
  <c r="IP149" i="13"/>
  <c r="LA149" i="13"/>
  <c r="KP149" i="13"/>
  <c r="KF149" i="13"/>
  <c r="JU149" i="13"/>
  <c r="JJ149" i="13"/>
  <c r="IZ149" i="13"/>
  <c r="IO149" i="13"/>
  <c r="ID149" i="13"/>
  <c r="LD149" i="13"/>
  <c r="KS149" i="13"/>
  <c r="KH149" i="13"/>
  <c r="JX149" i="13"/>
  <c r="JM149" i="13"/>
  <c r="MM148" i="13"/>
  <c r="LJ150" i="13"/>
  <c r="HQ150" i="13"/>
  <c r="FO150" i="13"/>
  <c r="FG150" i="13"/>
  <c r="EY150" i="13"/>
  <c r="EQ150" i="13"/>
  <c r="EI150" i="13"/>
  <c r="BG150" i="13"/>
  <c r="AY150" i="13"/>
  <c r="AQ150" i="13"/>
  <c r="AI150" i="13"/>
  <c r="AA150" i="13"/>
  <c r="MC150" i="13"/>
  <c r="LI150" i="13"/>
  <c r="HL150" i="13"/>
  <c r="FN150" i="13"/>
  <c r="FF150" i="13"/>
  <c r="EX150" i="13"/>
  <c r="EP150" i="13"/>
  <c r="EH150" i="13"/>
  <c r="BF150" i="13"/>
  <c r="AX150" i="13"/>
  <c r="AP150" i="13"/>
  <c r="AH150" i="13"/>
  <c r="Z150" i="13"/>
  <c r="LK150" i="13"/>
  <c r="GF150" i="13"/>
  <c r="FP150" i="13"/>
  <c r="FH150" i="13"/>
  <c r="EZ150" i="13"/>
  <c r="ER150" i="13"/>
  <c r="EJ150" i="13"/>
  <c r="BH150" i="13"/>
  <c r="AZ150" i="13"/>
  <c r="AR150" i="13"/>
  <c r="AJ150" i="13"/>
  <c r="AB150" i="13"/>
  <c r="FW150" i="13"/>
  <c r="EA150" i="13"/>
  <c r="DS150" i="13"/>
  <c r="DK150" i="13"/>
  <c r="DC150" i="13"/>
  <c r="CU150" i="13"/>
  <c r="CM150" i="13"/>
  <c r="CE150" i="13"/>
  <c r="BW150" i="13"/>
  <c r="BO150" i="13"/>
  <c r="FV150" i="13"/>
  <c r="DZ150" i="13"/>
  <c r="DR150" i="13"/>
  <c r="DJ150" i="13"/>
  <c r="DB150" i="13"/>
  <c r="CT150" i="13"/>
  <c r="CL150" i="13"/>
  <c r="CD150" i="13"/>
  <c r="BV150" i="13"/>
  <c r="BN150" i="13"/>
  <c r="FX150" i="13"/>
  <c r="EB150" i="13"/>
  <c r="DT150" i="13"/>
  <c r="DL150" i="13"/>
  <c r="DD150" i="13"/>
  <c r="CV150" i="13"/>
  <c r="CN150" i="13"/>
  <c r="CF150" i="13"/>
  <c r="BX150" i="13"/>
  <c r="BP150" i="13"/>
  <c r="O214" i="13"/>
  <c r="Q287" i="13"/>
  <c r="MS146" i="13"/>
  <c r="KZ122" i="13"/>
  <c r="T286" i="13"/>
  <c r="V290" i="13"/>
  <c r="HB152" i="13"/>
  <c r="LZ152" i="13"/>
  <c r="S287" i="13"/>
  <c r="MJ150" i="13"/>
  <c r="MO152" i="13"/>
  <c r="P390" i="13"/>
  <c r="T284" i="13"/>
  <c r="O215" i="13"/>
  <c r="MI147" i="13"/>
  <c r="MQ147" i="13"/>
  <c r="Z148" i="13"/>
  <c r="AH148" i="13"/>
  <c r="AP148" i="13"/>
  <c r="AX148" i="13"/>
  <c r="BF148" i="13"/>
  <c r="BN148" i="13"/>
  <c r="BV148" i="13"/>
  <c r="CD148" i="13"/>
  <c r="CL148" i="13"/>
  <c r="CT148" i="13"/>
  <c r="DB148" i="13"/>
  <c r="DJ148" i="13"/>
  <c r="DR148" i="13"/>
  <c r="DZ148" i="13"/>
  <c r="EH148" i="13"/>
  <c r="EP148" i="13"/>
  <c r="EX148" i="13"/>
  <c r="FF148" i="13"/>
  <c r="FN148" i="13"/>
  <c r="FV148" i="13"/>
  <c r="GD148" i="13"/>
  <c r="GL148" i="13"/>
  <c r="GT148" i="13"/>
  <c r="HB148" i="13"/>
  <c r="HJ148" i="13"/>
  <c r="HR148" i="13"/>
  <c r="HZ148" i="13"/>
  <c r="IH148" i="13"/>
  <c r="IP148" i="13"/>
  <c r="IX148" i="13"/>
  <c r="JF148" i="13"/>
  <c r="JN148" i="13"/>
  <c r="JV148" i="13"/>
  <c r="KD148" i="13"/>
  <c r="KL148" i="13"/>
  <c r="KT148" i="13"/>
  <c r="LB148" i="13"/>
  <c r="LJ148" i="13"/>
  <c r="LR148" i="13"/>
  <c r="LZ148" i="13"/>
  <c r="MH148" i="13"/>
  <c r="MP148" i="13"/>
  <c r="GG150" i="13"/>
  <c r="GW150" i="13"/>
  <c r="HM150" i="13"/>
  <c r="ME150" i="13"/>
  <c r="MP151" i="13"/>
  <c r="MH151" i="13"/>
  <c r="LB151" i="13"/>
  <c r="KT151" i="13"/>
  <c r="KL151" i="13"/>
  <c r="KD151" i="13"/>
  <c r="JV151" i="13"/>
  <c r="JN151" i="13"/>
  <c r="JF151" i="13"/>
  <c r="IX151" i="13"/>
  <c r="IP151" i="13"/>
  <c r="IH151" i="13"/>
  <c r="MO151" i="13"/>
  <c r="MG151" i="13"/>
  <c r="LA151" i="13"/>
  <c r="KS151" i="13"/>
  <c r="KK151" i="13"/>
  <c r="KC151" i="13"/>
  <c r="JU151" i="13"/>
  <c r="JM151" i="13"/>
  <c r="JE151" i="13"/>
  <c r="IW151" i="13"/>
  <c r="IO151" i="13"/>
  <c r="IG151" i="13"/>
  <c r="MF151" i="13"/>
  <c r="KZ151" i="13"/>
  <c r="KR151" i="13"/>
  <c r="KJ151" i="13"/>
  <c r="KB151" i="13"/>
  <c r="JT151" i="13"/>
  <c r="JL151" i="13"/>
  <c r="JD151" i="13"/>
  <c r="IV151" i="13"/>
  <c r="IN151" i="13"/>
  <c r="IF151" i="13"/>
  <c r="ME151" i="13"/>
  <c r="KY151" i="13"/>
  <c r="KQ151" i="13"/>
  <c r="KI151" i="13"/>
  <c r="KA151" i="13"/>
  <c r="JS151" i="13"/>
  <c r="JK151" i="13"/>
  <c r="JC151" i="13"/>
  <c r="IU151" i="13"/>
  <c r="IM151" i="13"/>
  <c r="IE151" i="13"/>
  <c r="KX151" i="13"/>
  <c r="KP151" i="13"/>
  <c r="KH151" i="13"/>
  <c r="JZ151" i="13"/>
  <c r="JR151" i="13"/>
  <c r="JJ151" i="13"/>
  <c r="JB151" i="13"/>
  <c r="IT151" i="13"/>
  <c r="IL151" i="13"/>
  <c r="ID151" i="13"/>
  <c r="MS151" i="13"/>
  <c r="LE151" i="13"/>
  <c r="KW151" i="13"/>
  <c r="KO151" i="13"/>
  <c r="KG151" i="13"/>
  <c r="JY151" i="13"/>
  <c r="JQ151" i="13"/>
  <c r="JI151" i="13"/>
  <c r="JA151" i="13"/>
  <c r="IS151" i="13"/>
  <c r="IK151" i="13"/>
  <c r="AG148" i="13"/>
  <c r="AW148" i="13"/>
  <c r="BU148" i="13"/>
  <c r="DA148" i="13"/>
  <c r="EW148" i="13"/>
  <c r="GK148" i="13"/>
  <c r="HQ148" i="13"/>
  <c r="LQ148" i="13"/>
  <c r="MJ147" i="13"/>
  <c r="MR147" i="13"/>
  <c r="AA148" i="13"/>
  <c r="AI148" i="13"/>
  <c r="AQ148" i="13"/>
  <c r="AY148" i="13"/>
  <c r="BG148" i="13"/>
  <c r="BO148" i="13"/>
  <c r="BW148" i="13"/>
  <c r="CE148" i="13"/>
  <c r="CM148" i="13"/>
  <c r="CU148" i="13"/>
  <c r="DC148" i="13"/>
  <c r="DK148" i="13"/>
  <c r="DS148" i="13"/>
  <c r="EA148" i="13"/>
  <c r="EI148" i="13"/>
  <c r="EQ148" i="13"/>
  <c r="EY148" i="13"/>
  <c r="FG148" i="13"/>
  <c r="FO148" i="13"/>
  <c r="FW148" i="13"/>
  <c r="GE148" i="13"/>
  <c r="GM148" i="13"/>
  <c r="GU148" i="13"/>
  <c r="HC148" i="13"/>
  <c r="HK148" i="13"/>
  <c r="HS148" i="13"/>
  <c r="IA148" i="13"/>
  <c r="II148" i="13"/>
  <c r="IQ148" i="13"/>
  <c r="IY148" i="13"/>
  <c r="JG148" i="13"/>
  <c r="JO148" i="13"/>
  <c r="JW148" i="13"/>
  <c r="KE148" i="13"/>
  <c r="KM148" i="13"/>
  <c r="KU148" i="13"/>
  <c r="LC148" i="13"/>
  <c r="LK148" i="13"/>
  <c r="LS148" i="13"/>
  <c r="MA148" i="13"/>
  <c r="MI148" i="13"/>
  <c r="MQ148" i="13"/>
  <c r="A150" i="13"/>
  <c r="GI150" i="13"/>
  <c r="GY150" i="13"/>
  <c r="HO150" i="13"/>
  <c r="LI152" i="13"/>
  <c r="HQ152" i="13"/>
  <c r="HI152" i="13"/>
  <c r="HA152" i="13"/>
  <c r="GS152" i="13"/>
  <c r="GK152" i="13"/>
  <c r="FU152" i="13"/>
  <c r="FM152" i="13"/>
  <c r="FE152" i="13"/>
  <c r="EW152" i="13"/>
  <c r="EO152" i="13"/>
  <c r="BE152" i="13"/>
  <c r="AW152" i="13"/>
  <c r="AO152" i="13"/>
  <c r="AG152" i="13"/>
  <c r="Y152" i="13"/>
  <c r="LH152" i="13"/>
  <c r="HX152" i="13"/>
  <c r="HP152" i="13"/>
  <c r="HH152" i="13"/>
  <c r="GZ152" i="13"/>
  <c r="GR152" i="13"/>
  <c r="GJ152" i="13"/>
  <c r="FT152" i="13"/>
  <c r="FL152" i="13"/>
  <c r="FD152" i="13"/>
  <c r="EV152" i="13"/>
  <c r="EN152" i="13"/>
  <c r="BD152" i="13"/>
  <c r="AV152" i="13"/>
  <c r="AN152" i="13"/>
  <c r="AF152" i="13"/>
  <c r="X152" i="13"/>
  <c r="LG152" i="13"/>
  <c r="HW152" i="13"/>
  <c r="HO152" i="13"/>
  <c r="HG152" i="13"/>
  <c r="GY152" i="13"/>
  <c r="GQ152" i="13"/>
  <c r="GI152" i="13"/>
  <c r="FS152" i="13"/>
  <c r="FK152" i="13"/>
  <c r="FC152" i="13"/>
  <c r="EU152" i="13"/>
  <c r="EM152" i="13"/>
  <c r="BC152" i="13"/>
  <c r="AU152" i="13"/>
  <c r="AM152" i="13"/>
  <c r="AE152" i="13"/>
  <c r="W152" i="13"/>
  <c r="MD152" i="13"/>
  <c r="LV152" i="13"/>
  <c r="LN152" i="13"/>
  <c r="LF152" i="13"/>
  <c r="HV152" i="13"/>
  <c r="HN152" i="13"/>
  <c r="HF152" i="13"/>
  <c r="GX152" i="13"/>
  <c r="GP152" i="13"/>
  <c r="GH152" i="13"/>
  <c r="FR152" i="13"/>
  <c r="FJ152" i="13"/>
  <c r="FB152" i="13"/>
  <c r="ET152" i="13"/>
  <c r="EL152" i="13"/>
  <c r="BJ152" i="13"/>
  <c r="BB152" i="13"/>
  <c r="AT152" i="13"/>
  <c r="AL152" i="13"/>
  <c r="AD152" i="13"/>
  <c r="HU152" i="13"/>
  <c r="HM152" i="13"/>
  <c r="HE152" i="13"/>
  <c r="GW152" i="13"/>
  <c r="GO152" i="13"/>
  <c r="GG152" i="13"/>
  <c r="FQ152" i="13"/>
  <c r="FI152" i="13"/>
  <c r="FA152" i="13"/>
  <c r="ES152" i="13"/>
  <c r="EK152" i="13"/>
  <c r="BI152" i="13"/>
  <c r="BA152" i="13"/>
  <c r="AS152" i="13"/>
  <c r="AK152" i="13"/>
  <c r="AC152" i="13"/>
  <c r="A152" i="13"/>
  <c r="MB152" i="13"/>
  <c r="LT152" i="13"/>
  <c r="LL152" i="13"/>
  <c r="HT152" i="13"/>
  <c r="HL152" i="13"/>
  <c r="HD152" i="13"/>
  <c r="GV152" i="13"/>
  <c r="GN152" i="13"/>
  <c r="GF152" i="13"/>
  <c r="FP152" i="13"/>
  <c r="FH152" i="13"/>
  <c r="EZ152" i="13"/>
  <c r="ER152" i="13"/>
  <c r="EJ152" i="13"/>
  <c r="BH152" i="13"/>
  <c r="AZ152" i="13"/>
  <c r="AR152" i="13"/>
  <c r="AJ152" i="13"/>
  <c r="AB152" i="13"/>
  <c r="DY152" i="13"/>
  <c r="DQ152" i="13"/>
  <c r="DI152" i="13"/>
  <c r="DA152" i="13"/>
  <c r="CS152" i="13"/>
  <c r="CK152" i="13"/>
  <c r="CC152" i="13"/>
  <c r="BU152" i="13"/>
  <c r="BM152" i="13"/>
  <c r="DX152" i="13"/>
  <c r="DP152" i="13"/>
  <c r="DH152" i="13"/>
  <c r="CZ152" i="13"/>
  <c r="CR152" i="13"/>
  <c r="CJ152" i="13"/>
  <c r="CB152" i="13"/>
  <c r="BT152" i="13"/>
  <c r="BL152" i="13"/>
  <c r="DW152" i="13"/>
  <c r="DO152" i="13"/>
  <c r="DG152" i="13"/>
  <c r="CY152" i="13"/>
  <c r="CQ152" i="13"/>
  <c r="CI152" i="13"/>
  <c r="CA152" i="13"/>
  <c r="BS152" i="13"/>
  <c r="BK152" i="13"/>
  <c r="FZ152" i="13"/>
  <c r="DV152" i="13"/>
  <c r="DN152" i="13"/>
  <c r="DF152" i="13"/>
  <c r="CX152" i="13"/>
  <c r="CP152" i="13"/>
  <c r="CH152" i="13"/>
  <c r="BZ152" i="13"/>
  <c r="BR152" i="13"/>
  <c r="FY152" i="13"/>
  <c r="DU152" i="13"/>
  <c r="DM152" i="13"/>
  <c r="DE152" i="13"/>
  <c r="CW152" i="13"/>
  <c r="CO152" i="13"/>
  <c r="CG152" i="13"/>
  <c r="BY152" i="13"/>
  <c r="BQ152" i="13"/>
  <c r="FX152" i="13"/>
  <c r="EB152" i="13"/>
  <c r="DT152" i="13"/>
  <c r="DL152" i="13"/>
  <c r="DD152" i="13"/>
  <c r="CV152" i="13"/>
  <c r="CN152" i="13"/>
  <c r="CF152" i="13"/>
  <c r="BX152" i="13"/>
  <c r="BP152" i="13"/>
  <c r="AJ148" i="13"/>
  <c r="BX148" i="13"/>
  <c r="DT148" i="13"/>
  <c r="FH148" i="13"/>
  <c r="HL148" i="13"/>
  <c r="IR148" i="13"/>
  <c r="KF148" i="13"/>
  <c r="MJ148" i="13"/>
  <c r="MI150" i="13"/>
  <c r="MA150" i="13"/>
  <c r="LS150" i="13"/>
  <c r="HS150" i="13"/>
  <c r="HK150" i="13"/>
  <c r="HC150" i="13"/>
  <c r="GU150" i="13"/>
  <c r="GM150" i="13"/>
  <c r="MH150" i="13"/>
  <c r="LZ150" i="13"/>
  <c r="LR150" i="13"/>
  <c r="HR150" i="13"/>
  <c r="HJ150" i="13"/>
  <c r="HB150" i="13"/>
  <c r="GT150" i="13"/>
  <c r="GL150" i="13"/>
  <c r="MG150" i="13"/>
  <c r="LY150" i="13"/>
  <c r="LQ150" i="13"/>
  <c r="MN150" i="13"/>
  <c r="MF150" i="13"/>
  <c r="LX150" i="13"/>
  <c r="LP150" i="13"/>
  <c r="HX150" i="13"/>
  <c r="HP150" i="13"/>
  <c r="HH150" i="13"/>
  <c r="GZ150" i="13"/>
  <c r="GR150" i="13"/>
  <c r="GJ150" i="13"/>
  <c r="ML150" i="13"/>
  <c r="MD150" i="13"/>
  <c r="LV150" i="13"/>
  <c r="HV150" i="13"/>
  <c r="HN150" i="13"/>
  <c r="HF150" i="13"/>
  <c r="GX150" i="13"/>
  <c r="GP150" i="13"/>
  <c r="GH150" i="13"/>
  <c r="A151" i="13"/>
  <c r="BM148" i="13"/>
  <c r="CS148" i="13"/>
  <c r="DY148" i="13"/>
  <c r="FU148" i="13"/>
  <c r="LY148" i="13"/>
  <c r="AZ148" i="13"/>
  <c r="CF148" i="13"/>
  <c r="DD148" i="13"/>
  <c r="EB148" i="13"/>
  <c r="EZ148" i="13"/>
  <c r="FP148" i="13"/>
  <c r="GN148" i="13"/>
  <c r="HT148" i="13"/>
  <c r="IZ148" i="13"/>
  <c r="JX148" i="13"/>
  <c r="LD148" i="13"/>
  <c r="LL148" i="13"/>
  <c r="MR148" i="13"/>
  <c r="ML147" i="13"/>
  <c r="A148" i="13"/>
  <c r="AC148" i="13"/>
  <c r="AK148" i="13"/>
  <c r="AS148" i="13"/>
  <c r="BA148" i="13"/>
  <c r="BI148" i="13"/>
  <c r="BQ148" i="13"/>
  <c r="BY148" i="13"/>
  <c r="CG148" i="13"/>
  <c r="CO148" i="13"/>
  <c r="CW148" i="13"/>
  <c r="DE148" i="13"/>
  <c r="DM148" i="13"/>
  <c r="DU148" i="13"/>
  <c r="EC148" i="13"/>
  <c r="EK148" i="13"/>
  <c r="ES148" i="13"/>
  <c r="FA148" i="13"/>
  <c r="FI148" i="13"/>
  <c r="FQ148" i="13"/>
  <c r="FY148" i="13"/>
  <c r="GG148" i="13"/>
  <c r="GO148" i="13"/>
  <c r="GW148" i="13"/>
  <c r="HE148" i="13"/>
  <c r="HM148" i="13"/>
  <c r="HU148" i="13"/>
  <c r="IC148" i="13"/>
  <c r="IK148" i="13"/>
  <c r="IS148" i="13"/>
  <c r="JA148" i="13"/>
  <c r="JI148" i="13"/>
  <c r="JQ148" i="13"/>
  <c r="JY148" i="13"/>
  <c r="KG148" i="13"/>
  <c r="KO148" i="13"/>
  <c r="KW148" i="13"/>
  <c r="LE148" i="13"/>
  <c r="LM148" i="13"/>
  <c r="LU148" i="13"/>
  <c r="MC148" i="13"/>
  <c r="MK148" i="13"/>
  <c r="MS148" i="13"/>
  <c r="GN150" i="13"/>
  <c r="HD150" i="13"/>
  <c r="HT150" i="13"/>
  <c r="LT150" i="13"/>
  <c r="MM150" i="13"/>
  <c r="MQ150" i="13"/>
  <c r="LC150" i="13"/>
  <c r="KU150" i="13"/>
  <c r="KM150" i="13"/>
  <c r="KE150" i="13"/>
  <c r="JW150" i="13"/>
  <c r="JO150" i="13"/>
  <c r="JG150" i="13"/>
  <c r="IY150" i="13"/>
  <c r="IQ150" i="13"/>
  <c r="II150" i="13"/>
  <c r="MP150" i="13"/>
  <c r="LB150" i="13"/>
  <c r="KT150" i="13"/>
  <c r="KL150" i="13"/>
  <c r="KD150" i="13"/>
  <c r="JV150" i="13"/>
  <c r="JN150" i="13"/>
  <c r="JF150" i="13"/>
  <c r="IX150" i="13"/>
  <c r="IP150" i="13"/>
  <c r="IH150" i="13"/>
  <c r="MO150" i="13"/>
  <c r="LA150" i="13"/>
  <c r="KS150" i="13"/>
  <c r="KK150" i="13"/>
  <c r="KC150" i="13"/>
  <c r="JU150" i="13"/>
  <c r="JM150" i="13"/>
  <c r="JE150" i="13"/>
  <c r="IW150" i="13"/>
  <c r="IO150" i="13"/>
  <c r="IG150" i="13"/>
  <c r="KZ150" i="13"/>
  <c r="KR150" i="13"/>
  <c r="KJ150" i="13"/>
  <c r="KB150" i="13"/>
  <c r="JT150" i="13"/>
  <c r="JL150" i="13"/>
  <c r="JD150" i="13"/>
  <c r="IV150" i="13"/>
  <c r="IN150" i="13"/>
  <c r="IF150" i="13"/>
  <c r="KX150" i="13"/>
  <c r="KP150" i="13"/>
  <c r="KH150" i="13"/>
  <c r="JZ150" i="13"/>
  <c r="JR150" i="13"/>
  <c r="JJ150" i="13"/>
  <c r="JB150" i="13"/>
  <c r="IT150" i="13"/>
  <c r="IL150" i="13"/>
  <c r="ID150" i="13"/>
  <c r="BE148" i="13"/>
  <c r="CK148" i="13"/>
  <c r="DQ148" i="13"/>
  <c r="EG148" i="13"/>
  <c r="FE148" i="13"/>
  <c r="GC148" i="13"/>
  <c r="HA148" i="13"/>
  <c r="LI148" i="13"/>
  <c r="AB148" i="13"/>
  <c r="BP148" i="13"/>
  <c r="CV148" i="13"/>
  <c r="EJ148" i="13"/>
  <c r="GF148" i="13"/>
  <c r="HD148" i="13"/>
  <c r="IJ148" i="13"/>
  <c r="JP148" i="13"/>
  <c r="KV148" i="13"/>
  <c r="LT148" i="13"/>
  <c r="ME147" i="13"/>
  <c r="MM147" i="13"/>
  <c r="AD148" i="13"/>
  <c r="AL148" i="13"/>
  <c r="AT148" i="13"/>
  <c r="BB148" i="13"/>
  <c r="BJ148" i="13"/>
  <c r="BR148" i="13"/>
  <c r="BZ148" i="13"/>
  <c r="CH148" i="13"/>
  <c r="CP148" i="13"/>
  <c r="CX148" i="13"/>
  <c r="DF148" i="13"/>
  <c r="DN148" i="13"/>
  <c r="DV148" i="13"/>
  <c r="ED148" i="13"/>
  <c r="EL148" i="13"/>
  <c r="ET148" i="13"/>
  <c r="FB148" i="13"/>
  <c r="FJ148" i="13"/>
  <c r="FR148" i="13"/>
  <c r="FZ148" i="13"/>
  <c r="GH148" i="13"/>
  <c r="GP148" i="13"/>
  <c r="GX148" i="13"/>
  <c r="HF148" i="13"/>
  <c r="HN148" i="13"/>
  <c r="HV148" i="13"/>
  <c r="ID148" i="13"/>
  <c r="IL148" i="13"/>
  <c r="IT148" i="13"/>
  <c r="JB148" i="13"/>
  <c r="JJ148" i="13"/>
  <c r="JR148" i="13"/>
  <c r="JZ148" i="13"/>
  <c r="KH148" i="13"/>
  <c r="KP148" i="13"/>
  <c r="KX148" i="13"/>
  <c r="LF148" i="13"/>
  <c r="LN148" i="13"/>
  <c r="LV148" i="13"/>
  <c r="MD148" i="13"/>
  <c r="ML148" i="13"/>
  <c r="GO150" i="13"/>
  <c r="HE150" i="13"/>
  <c r="HU150" i="13"/>
  <c r="LU150" i="13"/>
  <c r="HJ152" i="13"/>
  <c r="LR152" i="13"/>
  <c r="MQ149" i="13"/>
  <c r="MI149" i="13"/>
  <c r="LC149" i="13"/>
  <c r="KU149" i="13"/>
  <c r="KM149" i="13"/>
  <c r="KE149" i="13"/>
  <c r="JW149" i="13"/>
  <c r="JO149" i="13"/>
  <c r="JG149" i="13"/>
  <c r="IY149" i="13"/>
  <c r="IQ149" i="13"/>
  <c r="II149" i="13"/>
  <c r="IA149" i="13"/>
  <c r="MM149" i="13"/>
  <c r="ME149" i="13"/>
  <c r="KY149" i="13"/>
  <c r="KQ149" i="13"/>
  <c r="KI149" i="13"/>
  <c r="KA149" i="13"/>
  <c r="JS149" i="13"/>
  <c r="JK149" i="13"/>
  <c r="JC149" i="13"/>
  <c r="IU149" i="13"/>
  <c r="IM149" i="13"/>
  <c r="IE149" i="13"/>
  <c r="Y148" i="13"/>
  <c r="AO148" i="13"/>
  <c r="CC148" i="13"/>
  <c r="DI148" i="13"/>
  <c r="EO148" i="13"/>
  <c r="FM148" i="13"/>
  <c r="GS148" i="13"/>
  <c r="HI148" i="13"/>
  <c r="AR148" i="13"/>
  <c r="BH148" i="13"/>
  <c r="CN148" i="13"/>
  <c r="DL148" i="13"/>
  <c r="ER148" i="13"/>
  <c r="FX148" i="13"/>
  <c r="GV148" i="13"/>
  <c r="IB148" i="13"/>
  <c r="JH148" i="13"/>
  <c r="KN148" i="13"/>
  <c r="MB148" i="13"/>
  <c r="MF147" i="13"/>
  <c r="W148" i="13"/>
  <c r="AE148" i="13"/>
  <c r="AM148" i="13"/>
  <c r="AU148" i="13"/>
  <c r="BC148" i="13"/>
  <c r="BK148" i="13"/>
  <c r="BS148" i="13"/>
  <c r="CA148" i="13"/>
  <c r="CI148" i="13"/>
  <c r="CQ148" i="13"/>
  <c r="CY148" i="13"/>
  <c r="DG148" i="13"/>
  <c r="DO148" i="13"/>
  <c r="DW148" i="13"/>
  <c r="EE148" i="13"/>
  <c r="EM148" i="13"/>
  <c r="EU148" i="13"/>
  <c r="FC148" i="13"/>
  <c r="FK148" i="13"/>
  <c r="FS148" i="13"/>
  <c r="GA148" i="13"/>
  <c r="GI148" i="13"/>
  <c r="GQ148" i="13"/>
  <c r="GY148" i="13"/>
  <c r="HG148" i="13"/>
  <c r="HO148" i="13"/>
  <c r="HW148" i="13"/>
  <c r="IE148" i="13"/>
  <c r="IM148" i="13"/>
  <c r="IU148" i="13"/>
  <c r="JC148" i="13"/>
  <c r="JK148" i="13"/>
  <c r="JS148" i="13"/>
  <c r="KA148" i="13"/>
  <c r="KI148" i="13"/>
  <c r="KQ148" i="13"/>
  <c r="KY148" i="13"/>
  <c r="LG148" i="13"/>
  <c r="LO148" i="13"/>
  <c r="ME148" i="13"/>
  <c r="GQ150" i="13"/>
  <c r="HG150" i="13"/>
  <c r="HW150" i="13"/>
  <c r="LW150" i="13"/>
  <c r="HK152" i="13"/>
  <c r="LS152" i="13"/>
  <c r="MA149" i="13"/>
  <c r="LS149" i="13"/>
  <c r="HS149" i="13"/>
  <c r="HK149" i="13"/>
  <c r="LW149" i="13"/>
  <c r="HW149" i="13"/>
  <c r="HO149" i="13"/>
  <c r="HG149" i="13"/>
  <c r="GY149" i="13"/>
  <c r="GQ149" i="13"/>
  <c r="GI149" i="13"/>
  <c r="Q150" i="13"/>
  <c r="MJ152" i="13"/>
  <c r="MR152" i="13"/>
  <c r="JY152" i="13"/>
  <c r="KG152" i="13"/>
  <c r="KO152" i="13"/>
  <c r="KW152" i="13"/>
  <c r="LE152" i="13"/>
  <c r="LM152" i="13"/>
  <c r="LU152" i="13"/>
  <c r="MC152" i="13"/>
  <c r="MK152" i="13"/>
  <c r="MS152" i="13"/>
  <c r="KA152" i="13"/>
  <c r="KI152" i="13"/>
  <c r="KQ152" i="13"/>
  <c r="KY152" i="13"/>
  <c r="LO152" i="13"/>
  <c r="LW152" i="13"/>
  <c r="ME152" i="13"/>
  <c r="MM152" i="13"/>
  <c r="JT152" i="13"/>
  <c r="KB152" i="13"/>
  <c r="KJ152" i="13"/>
  <c r="KR152" i="13"/>
  <c r="KZ152" i="13"/>
  <c r="LP152" i="13"/>
  <c r="LX152" i="13"/>
  <c r="MF152" i="13"/>
  <c r="MN152" i="13"/>
  <c r="JU152" i="13"/>
  <c r="KC152" i="13"/>
  <c r="KK152" i="13"/>
  <c r="KS152" i="13"/>
  <c r="LA152" i="13"/>
  <c r="LQ152" i="13"/>
  <c r="LY152" i="13"/>
  <c r="MG152" i="13"/>
  <c r="DG146" i="13"/>
  <c r="DO146" i="13"/>
  <c r="DW146" i="13"/>
  <c r="EE146" i="13"/>
  <c r="EM146" i="13"/>
  <c r="EU146" i="13"/>
  <c r="FC146" i="13"/>
  <c r="FK146" i="13"/>
  <c r="FS146" i="13"/>
  <c r="GA146" i="13"/>
  <c r="GI146" i="13"/>
  <c r="GQ146" i="13"/>
  <c r="GY146" i="13"/>
  <c r="HG146" i="13"/>
  <c r="HO146" i="13"/>
  <c r="HW146" i="13"/>
  <c r="IE146" i="13"/>
  <c r="IM146" i="13"/>
  <c r="IU146" i="13"/>
  <c r="JC146" i="13"/>
  <c r="JK146" i="13"/>
  <c r="JS146" i="13"/>
  <c r="KA146" i="13"/>
  <c r="KI146" i="13"/>
  <c r="KQ146" i="13"/>
  <c r="KY146" i="13"/>
  <c r="LG146" i="13"/>
  <c r="LO146" i="13"/>
  <c r="LW146" i="13"/>
  <c r="ME146" i="13"/>
  <c r="MM146" i="13"/>
  <c r="DA146" i="13"/>
  <c r="DI146" i="13"/>
  <c r="DQ146" i="13"/>
  <c r="DY146" i="13"/>
  <c r="EG146" i="13"/>
  <c r="EO146" i="13"/>
  <c r="EW146" i="13"/>
  <c r="FE146" i="13"/>
  <c r="FM146" i="13"/>
  <c r="FU146" i="13"/>
  <c r="GC146" i="13"/>
  <c r="GK146" i="13"/>
  <c r="GS146" i="13"/>
  <c r="HA146" i="13"/>
  <c r="HI146" i="13"/>
  <c r="HQ146" i="13"/>
  <c r="HY146" i="13"/>
  <c r="IG146" i="13"/>
  <c r="IO146" i="13"/>
  <c r="IW146" i="13"/>
  <c r="JE146" i="13"/>
  <c r="JM146" i="13"/>
  <c r="JU146" i="13"/>
  <c r="KC146" i="13"/>
  <c r="KK146" i="13"/>
  <c r="KS146" i="13"/>
  <c r="LA146" i="13"/>
  <c r="LI146" i="13"/>
  <c r="LQ146" i="13"/>
  <c r="LY146" i="13"/>
  <c r="MG146" i="13"/>
  <c r="MO146" i="13"/>
  <c r="DJ146" i="13"/>
  <c r="DR146" i="13"/>
  <c r="DZ146" i="13"/>
  <c r="EH146" i="13"/>
  <c r="EP146" i="13"/>
  <c r="EX146" i="13"/>
  <c r="FF146" i="13"/>
  <c r="FN146" i="13"/>
  <c r="FV146" i="13"/>
  <c r="GD146" i="13"/>
  <c r="GL146" i="13"/>
  <c r="GT146" i="13"/>
  <c r="HB146" i="13"/>
  <c r="HJ146" i="13"/>
  <c r="HR146" i="13"/>
  <c r="HZ146" i="13"/>
  <c r="IH146" i="13"/>
  <c r="IP146" i="13"/>
  <c r="IX146" i="13"/>
  <c r="JF146" i="13"/>
  <c r="JN146" i="13"/>
  <c r="JV146" i="13"/>
  <c r="KD146" i="13"/>
  <c r="KL146" i="13"/>
  <c r="KT146" i="13"/>
  <c r="LB146" i="13"/>
  <c r="LJ146" i="13"/>
  <c r="LR146" i="13"/>
  <c r="LZ146" i="13"/>
  <c r="MH146" i="13"/>
  <c r="MP146" i="13"/>
  <c r="DK146" i="13"/>
  <c r="DS146" i="13"/>
  <c r="EA146" i="13"/>
  <c r="EI146" i="13"/>
  <c r="EQ146" i="13"/>
  <c r="EY146" i="13"/>
  <c r="FG146" i="13"/>
  <c r="FO146" i="13"/>
  <c r="FW146" i="13"/>
  <c r="GE146" i="13"/>
  <c r="GM146" i="13"/>
  <c r="GU146" i="13"/>
  <c r="HC146" i="13"/>
  <c r="HK146" i="13"/>
  <c r="HS146" i="13"/>
  <c r="IA146" i="13"/>
  <c r="II146" i="13"/>
  <c r="IQ146" i="13"/>
  <c r="IY146" i="13"/>
  <c r="JG146" i="13"/>
  <c r="JO146" i="13"/>
  <c r="JW146" i="13"/>
  <c r="KE146" i="13"/>
  <c r="KM146" i="13"/>
  <c r="KU146" i="13"/>
  <c r="LC146" i="13"/>
  <c r="LK146" i="13"/>
  <c r="LS146" i="13"/>
  <c r="MA146" i="13"/>
  <c r="MI146" i="13"/>
  <c r="MQ146" i="13"/>
  <c r="CW146" i="13"/>
  <c r="DE146" i="13"/>
  <c r="DM146" i="13"/>
  <c r="DU146" i="13"/>
  <c r="EC146" i="13"/>
  <c r="EK146" i="13"/>
  <c r="ES146" i="13"/>
  <c r="FA146" i="13"/>
  <c r="FI146" i="13"/>
  <c r="FQ146" i="13"/>
  <c r="FY146" i="13"/>
  <c r="GG146" i="13"/>
  <c r="GO146" i="13"/>
  <c r="GW146" i="13"/>
  <c r="HE146" i="13"/>
  <c r="HM146" i="13"/>
  <c r="HU146" i="13"/>
  <c r="IC146" i="13"/>
  <c r="IK146" i="13"/>
  <c r="IS146" i="13"/>
  <c r="JA146" i="13"/>
  <c r="JI146" i="13"/>
  <c r="JQ146" i="13"/>
  <c r="JY146" i="13"/>
  <c r="KG146" i="13"/>
  <c r="KO146" i="13"/>
  <c r="KW146" i="13"/>
  <c r="LE146" i="13"/>
  <c r="LM146" i="13"/>
  <c r="LU146" i="13"/>
  <c r="MC146" i="13"/>
  <c r="MK146" i="13"/>
  <c r="GM126" i="13"/>
  <c r="GU126" i="13"/>
  <c r="HC126" i="13"/>
  <c r="HK126" i="13"/>
  <c r="HS126" i="13"/>
  <c r="LS126" i="13"/>
  <c r="MA126" i="13"/>
  <c r="MI126" i="13"/>
  <c r="ML130" i="13"/>
  <c r="MD130" i="13"/>
  <c r="LV130" i="13"/>
  <c r="LN130" i="13"/>
  <c r="LF130" i="13"/>
  <c r="KX130" i="13"/>
  <c r="KP130" i="13"/>
  <c r="KH130" i="13"/>
  <c r="JZ130" i="13"/>
  <c r="JR130" i="13"/>
  <c r="JJ130" i="13"/>
  <c r="JB130" i="13"/>
  <c r="IT130" i="13"/>
  <c r="IL130" i="13"/>
  <c r="ID130" i="13"/>
  <c r="HV130" i="13"/>
  <c r="HN130" i="13"/>
  <c r="HF130" i="13"/>
  <c r="GX130" i="13"/>
  <c r="GP130" i="13"/>
  <c r="GH130" i="13"/>
  <c r="FZ130" i="13"/>
  <c r="FR130" i="13"/>
  <c r="FJ130" i="13"/>
  <c r="FB130" i="13"/>
  <c r="ET130" i="13"/>
  <c r="EL130" i="13"/>
  <c r="ED130" i="13"/>
  <c r="DV130" i="13"/>
  <c r="DN130" i="13"/>
  <c r="DF130" i="13"/>
  <c r="CX130" i="13"/>
  <c r="CP130" i="13"/>
  <c r="CH130" i="13"/>
  <c r="BZ130" i="13"/>
  <c r="BR130" i="13"/>
  <c r="BJ130" i="13"/>
  <c r="BB130" i="13"/>
  <c r="AT130" i="13"/>
  <c r="AL130" i="13"/>
  <c r="AD130" i="13"/>
  <c r="MS130" i="13"/>
  <c r="MK130" i="13"/>
  <c r="MC130" i="13"/>
  <c r="LU130" i="13"/>
  <c r="LM130" i="13"/>
  <c r="LE130" i="13"/>
  <c r="KW130" i="13"/>
  <c r="KO130" i="13"/>
  <c r="KG130" i="13"/>
  <c r="JY130" i="13"/>
  <c r="JQ130" i="13"/>
  <c r="JI130" i="13"/>
  <c r="JA130" i="13"/>
  <c r="IS130" i="13"/>
  <c r="IK130" i="13"/>
  <c r="IC130" i="13"/>
  <c r="HU130" i="13"/>
  <c r="HM130" i="13"/>
  <c r="HE130" i="13"/>
  <c r="GW130" i="13"/>
  <c r="GO130" i="13"/>
  <c r="GG130" i="13"/>
  <c r="FY130" i="13"/>
  <c r="FQ130" i="13"/>
  <c r="FI130" i="13"/>
  <c r="FA130" i="13"/>
  <c r="ES130" i="13"/>
  <c r="EK130" i="13"/>
  <c r="EC130" i="13"/>
  <c r="DU130" i="13"/>
  <c r="DM130" i="13"/>
  <c r="DE130" i="13"/>
  <c r="CW130" i="13"/>
  <c r="CO130" i="13"/>
  <c r="CG130" i="13"/>
  <c r="BY130" i="13"/>
  <c r="BQ130" i="13"/>
  <c r="BI130" i="13"/>
  <c r="BA130" i="13"/>
  <c r="AS130" i="13"/>
  <c r="AK130" i="13"/>
  <c r="AC130" i="13"/>
  <c r="A130" i="13"/>
  <c r="MR130" i="13"/>
  <c r="MJ130" i="13"/>
  <c r="MB130" i="13"/>
  <c r="LT130" i="13"/>
  <c r="LL130" i="13"/>
  <c r="LD130" i="13"/>
  <c r="KV130" i="13"/>
  <c r="KN130" i="13"/>
  <c r="KF130" i="13"/>
  <c r="JX130" i="13"/>
  <c r="JP130" i="13"/>
  <c r="JH130" i="13"/>
  <c r="IZ130" i="13"/>
  <c r="IR130" i="13"/>
  <c r="IJ130" i="13"/>
  <c r="IB130" i="13"/>
  <c r="HT130" i="13"/>
  <c r="HL130" i="13"/>
  <c r="HD130" i="13"/>
  <c r="GV130" i="13"/>
  <c r="GN130" i="13"/>
  <c r="GF130" i="13"/>
  <c r="FX130" i="13"/>
  <c r="FP130" i="13"/>
  <c r="FH130" i="13"/>
  <c r="EZ130" i="13"/>
  <c r="ER130" i="13"/>
  <c r="EJ130" i="13"/>
  <c r="EB130" i="13"/>
  <c r="DT130" i="13"/>
  <c r="DL130" i="13"/>
  <c r="DD130" i="13"/>
  <c r="CV130" i="13"/>
  <c r="CN130" i="13"/>
  <c r="CF130" i="13"/>
  <c r="BX130" i="13"/>
  <c r="BP130" i="13"/>
  <c r="BH130" i="13"/>
  <c r="AZ130" i="13"/>
  <c r="AR130" i="13"/>
  <c r="AJ130" i="13"/>
  <c r="AB130" i="13"/>
  <c r="MQ130" i="13"/>
  <c r="MI130" i="13"/>
  <c r="MA130" i="13"/>
  <c r="LS130" i="13"/>
  <c r="LK130" i="13"/>
  <c r="LC130" i="13"/>
  <c r="KU130" i="13"/>
  <c r="KM130" i="13"/>
  <c r="KE130" i="13"/>
  <c r="JW130" i="13"/>
  <c r="JO130" i="13"/>
  <c r="JG130" i="13"/>
  <c r="IY130" i="13"/>
  <c r="IQ130" i="13"/>
  <c r="II130" i="13"/>
  <c r="IA130" i="13"/>
  <c r="HS130" i="13"/>
  <c r="HK130" i="13"/>
  <c r="HC130" i="13"/>
  <c r="GU130" i="13"/>
  <c r="GM130" i="13"/>
  <c r="GE130" i="13"/>
  <c r="FW130" i="13"/>
  <c r="FO130" i="13"/>
  <c r="FG130" i="13"/>
  <c r="EY130" i="13"/>
  <c r="EQ130" i="13"/>
  <c r="EI130" i="13"/>
  <c r="EA130" i="13"/>
  <c r="DS130" i="13"/>
  <c r="DK130" i="13"/>
  <c r="DC130" i="13"/>
  <c r="CU130" i="13"/>
  <c r="CM130" i="13"/>
  <c r="CE130" i="13"/>
  <c r="BW130" i="13"/>
  <c r="BO130" i="13"/>
  <c r="BG130" i="13"/>
  <c r="AY130" i="13"/>
  <c r="AQ130" i="13"/>
  <c r="AI130" i="13"/>
  <c r="AA130" i="13"/>
  <c r="MP130" i="13"/>
  <c r="MH130" i="13"/>
  <c r="LZ130" i="13"/>
  <c r="LR130" i="13"/>
  <c r="LJ130" i="13"/>
  <c r="LB130" i="13"/>
  <c r="KT130" i="13"/>
  <c r="KL130" i="13"/>
  <c r="KD130" i="13"/>
  <c r="JV130" i="13"/>
  <c r="JN130" i="13"/>
  <c r="JF130" i="13"/>
  <c r="IX130" i="13"/>
  <c r="IP130" i="13"/>
  <c r="IH130" i="13"/>
  <c r="HZ130" i="13"/>
  <c r="HR130" i="13"/>
  <c r="HJ130" i="13"/>
  <c r="HB130" i="13"/>
  <c r="GT130" i="13"/>
  <c r="GL130" i="13"/>
  <c r="GD130" i="13"/>
  <c r="FV130" i="13"/>
  <c r="FN130" i="13"/>
  <c r="FF130" i="13"/>
  <c r="EX130" i="13"/>
  <c r="EP130" i="13"/>
  <c r="EH130" i="13"/>
  <c r="DZ130" i="13"/>
  <c r="DR130" i="13"/>
  <c r="DJ130" i="13"/>
  <c r="DB130" i="13"/>
  <c r="CT130" i="13"/>
  <c r="CL130" i="13"/>
  <c r="CD130" i="13"/>
  <c r="BV130" i="13"/>
  <c r="BN130" i="13"/>
  <c r="BF130" i="13"/>
  <c r="AX130" i="13"/>
  <c r="AP130" i="13"/>
  <c r="AH130" i="13"/>
  <c r="Z130" i="13"/>
  <c r="MN130" i="13"/>
  <c r="MF130" i="13"/>
  <c r="LX130" i="13"/>
  <c r="LP130" i="13"/>
  <c r="LH130" i="13"/>
  <c r="KZ130" i="13"/>
  <c r="KR130" i="13"/>
  <c r="KJ130" i="13"/>
  <c r="KB130" i="13"/>
  <c r="JT130" i="13"/>
  <c r="JL130" i="13"/>
  <c r="JD130" i="13"/>
  <c r="IV130" i="13"/>
  <c r="IN130" i="13"/>
  <c r="IF130" i="13"/>
  <c r="HX130" i="13"/>
  <c r="HP130" i="13"/>
  <c r="HH130" i="13"/>
  <c r="GZ130" i="13"/>
  <c r="GR130" i="13"/>
  <c r="GJ130" i="13"/>
  <c r="GB130" i="13"/>
  <c r="FT130" i="13"/>
  <c r="FL130" i="13"/>
  <c r="FD130" i="13"/>
  <c r="EV130" i="13"/>
  <c r="EN130" i="13"/>
  <c r="EF130" i="13"/>
  <c r="DX130" i="13"/>
  <c r="DP130" i="13"/>
  <c r="DH130" i="13"/>
  <c r="CZ130" i="13"/>
  <c r="CR130" i="13"/>
  <c r="CJ130" i="13"/>
  <c r="CB130" i="13"/>
  <c r="BT130" i="13"/>
  <c r="BL130" i="13"/>
  <c r="BD130" i="13"/>
  <c r="AV130" i="13"/>
  <c r="AN130" i="13"/>
  <c r="AF130" i="13"/>
  <c r="X130" i="13"/>
  <c r="MM130" i="13"/>
  <c r="ME130" i="13"/>
  <c r="LW130" i="13"/>
  <c r="LO130" i="13"/>
  <c r="LG130" i="13"/>
  <c r="KY130" i="13"/>
  <c r="KQ130" i="13"/>
  <c r="KI130" i="13"/>
  <c r="KA130" i="13"/>
  <c r="JS130" i="13"/>
  <c r="JK130" i="13"/>
  <c r="JC130" i="13"/>
  <c r="IU130" i="13"/>
  <c r="IM130" i="13"/>
  <c r="IE130" i="13"/>
  <c r="HW130" i="13"/>
  <c r="HO130" i="13"/>
  <c r="HG130" i="13"/>
  <c r="GY130" i="13"/>
  <c r="GQ130" i="13"/>
  <c r="GI130" i="13"/>
  <c r="GA130" i="13"/>
  <c r="FS130" i="13"/>
  <c r="FK130" i="13"/>
  <c r="FC130" i="13"/>
  <c r="EU130" i="13"/>
  <c r="EM130" i="13"/>
  <c r="EE130" i="13"/>
  <c r="DW130" i="13"/>
  <c r="DO130" i="13"/>
  <c r="DG130" i="13"/>
  <c r="CY130" i="13"/>
  <c r="CQ130" i="13"/>
  <c r="CI130" i="13"/>
  <c r="CA130" i="13"/>
  <c r="BS130" i="13"/>
  <c r="BK130" i="13"/>
  <c r="BC130" i="13"/>
  <c r="AU130" i="13"/>
  <c r="AM130" i="13"/>
  <c r="AE130" i="13"/>
  <c r="W130" i="13"/>
  <c r="GF126" i="13"/>
  <c r="GN126" i="13"/>
  <c r="GV126" i="13"/>
  <c r="HD126" i="13"/>
  <c r="HL126" i="13"/>
  <c r="HT126" i="13"/>
  <c r="LT126" i="13"/>
  <c r="MB126" i="13"/>
  <c r="MJ126" i="13"/>
  <c r="LW129" i="13"/>
  <c r="LO129" i="13"/>
  <c r="LG129" i="13"/>
  <c r="HW129" i="13"/>
  <c r="HO129" i="13"/>
  <c r="HG129" i="13"/>
  <c r="GY129" i="13"/>
  <c r="GQ129" i="13"/>
  <c r="GI129" i="13"/>
  <c r="FS129" i="13"/>
  <c r="FK129" i="13"/>
  <c r="FC129" i="13"/>
  <c r="EU129" i="13"/>
  <c r="EM129" i="13"/>
  <c r="BC129" i="13"/>
  <c r="AU129" i="13"/>
  <c r="AM129" i="13"/>
  <c r="AE129" i="13"/>
  <c r="W129" i="13"/>
  <c r="MD129" i="13"/>
  <c r="LV129" i="13"/>
  <c r="LN129" i="13"/>
  <c r="LF129" i="13"/>
  <c r="HV129" i="13"/>
  <c r="HN129" i="13"/>
  <c r="HF129" i="13"/>
  <c r="GX129" i="13"/>
  <c r="GP129" i="13"/>
  <c r="GH129" i="13"/>
  <c r="FR129" i="13"/>
  <c r="FJ129" i="13"/>
  <c r="FB129" i="13"/>
  <c r="ET129" i="13"/>
  <c r="EL129" i="13"/>
  <c r="BJ129" i="13"/>
  <c r="BB129" i="13"/>
  <c r="AT129" i="13"/>
  <c r="AL129" i="13"/>
  <c r="AD129" i="13"/>
  <c r="MC129" i="13"/>
  <c r="LU129" i="13"/>
  <c r="LM129" i="13"/>
  <c r="HU129" i="13"/>
  <c r="HM129" i="13"/>
  <c r="HE129" i="13"/>
  <c r="GW129" i="13"/>
  <c r="GO129" i="13"/>
  <c r="GG129" i="13"/>
  <c r="FQ129" i="13"/>
  <c r="FI129" i="13"/>
  <c r="FA129" i="13"/>
  <c r="ES129" i="13"/>
  <c r="EK129" i="13"/>
  <c r="BI129" i="13"/>
  <c r="BA129" i="13"/>
  <c r="AS129" i="13"/>
  <c r="AK129" i="13"/>
  <c r="AC129" i="13"/>
  <c r="A129" i="13"/>
  <c r="MB129" i="13"/>
  <c r="LT129" i="13"/>
  <c r="LL129" i="13"/>
  <c r="HT129" i="13"/>
  <c r="HL129" i="13"/>
  <c r="HD129" i="13"/>
  <c r="GV129" i="13"/>
  <c r="GN129" i="13"/>
  <c r="GF129" i="13"/>
  <c r="FP129" i="13"/>
  <c r="FH129" i="13"/>
  <c r="EZ129" i="13"/>
  <c r="ER129" i="13"/>
  <c r="EJ129" i="13"/>
  <c r="BH129" i="13"/>
  <c r="AZ129" i="13"/>
  <c r="AR129" i="13"/>
  <c r="AJ129" i="13"/>
  <c r="AB129" i="13"/>
  <c r="MA129" i="13"/>
  <c r="LS129" i="13"/>
  <c r="LK129" i="13"/>
  <c r="HS129" i="13"/>
  <c r="HK129" i="13"/>
  <c r="HC129" i="13"/>
  <c r="GU129" i="13"/>
  <c r="GM129" i="13"/>
  <c r="FO129" i="13"/>
  <c r="FG129" i="13"/>
  <c r="EY129" i="13"/>
  <c r="EQ129" i="13"/>
  <c r="EI129" i="13"/>
  <c r="BG129" i="13"/>
  <c r="AY129" i="13"/>
  <c r="AQ129" i="13"/>
  <c r="AI129" i="13"/>
  <c r="AA129" i="13"/>
  <c r="LY129" i="13"/>
  <c r="LQ129" i="13"/>
  <c r="LI129" i="13"/>
  <c r="HQ129" i="13"/>
  <c r="HI129" i="13"/>
  <c r="HA129" i="13"/>
  <c r="GS129" i="13"/>
  <c r="GK129" i="13"/>
  <c r="FU129" i="13"/>
  <c r="FM129" i="13"/>
  <c r="FE129" i="13"/>
  <c r="EW129" i="13"/>
  <c r="EO129" i="13"/>
  <c r="BE129" i="13"/>
  <c r="AW129" i="13"/>
  <c r="AO129" i="13"/>
  <c r="AG129" i="13"/>
  <c r="Y129" i="13"/>
  <c r="LX129" i="13"/>
  <c r="LP129" i="13"/>
  <c r="LH129" i="13"/>
  <c r="HX129" i="13"/>
  <c r="HP129" i="13"/>
  <c r="HH129" i="13"/>
  <c r="GZ129" i="13"/>
  <c r="GR129" i="13"/>
  <c r="GJ129" i="13"/>
  <c r="FT129" i="13"/>
  <c r="FL129" i="13"/>
  <c r="FD129" i="13"/>
  <c r="EV129" i="13"/>
  <c r="EN129" i="13"/>
  <c r="BD129" i="13"/>
  <c r="AV129" i="13"/>
  <c r="AN129" i="13"/>
  <c r="AF129" i="13"/>
  <c r="X129" i="13"/>
  <c r="DW129" i="13"/>
  <c r="DO129" i="13"/>
  <c r="DG129" i="13"/>
  <c r="CY129" i="13"/>
  <c r="CQ129" i="13"/>
  <c r="CI129" i="13"/>
  <c r="CA129" i="13"/>
  <c r="BS129" i="13"/>
  <c r="BK129" i="13"/>
  <c r="FZ129" i="13"/>
  <c r="DV129" i="13"/>
  <c r="DN129" i="13"/>
  <c r="DF129" i="13"/>
  <c r="CX129" i="13"/>
  <c r="CP129" i="13"/>
  <c r="CH129" i="13"/>
  <c r="BZ129" i="13"/>
  <c r="BR129" i="13"/>
  <c r="FY129" i="13"/>
  <c r="DU129" i="13"/>
  <c r="DM129" i="13"/>
  <c r="DE129" i="13"/>
  <c r="CW129" i="13"/>
  <c r="CO129" i="13"/>
  <c r="CG129" i="13"/>
  <c r="BY129" i="13"/>
  <c r="BQ129" i="13"/>
  <c r="FX129" i="13"/>
  <c r="EB129" i="13"/>
  <c r="DT129" i="13"/>
  <c r="DL129" i="13"/>
  <c r="DD129" i="13"/>
  <c r="CV129" i="13"/>
  <c r="CN129" i="13"/>
  <c r="CF129" i="13"/>
  <c r="BX129" i="13"/>
  <c r="BP129" i="13"/>
  <c r="FW129" i="13"/>
  <c r="EA129" i="13"/>
  <c r="DS129" i="13"/>
  <c r="DK129" i="13"/>
  <c r="DC129" i="13"/>
  <c r="CU129" i="13"/>
  <c r="CM129" i="13"/>
  <c r="CE129" i="13"/>
  <c r="BW129" i="13"/>
  <c r="BO129" i="13"/>
  <c r="DY129" i="13"/>
  <c r="DQ129" i="13"/>
  <c r="DI129" i="13"/>
  <c r="DA129" i="13"/>
  <c r="CS129" i="13"/>
  <c r="CK129" i="13"/>
  <c r="CC129" i="13"/>
  <c r="BU129" i="13"/>
  <c r="BM129" i="13"/>
  <c r="DX129" i="13"/>
  <c r="DP129" i="13"/>
  <c r="DH129" i="13"/>
  <c r="CZ129" i="13"/>
  <c r="CR129" i="13"/>
  <c r="CJ129" i="13"/>
  <c r="CB129" i="13"/>
  <c r="BT129" i="13"/>
  <c r="BL129" i="13"/>
  <c r="GH126" i="13"/>
  <c r="GP126" i="13"/>
  <c r="GX126" i="13"/>
  <c r="HF126" i="13"/>
  <c r="HN126" i="13"/>
  <c r="HV126" i="13"/>
  <c r="LV126" i="13"/>
  <c r="MD126" i="13"/>
  <c r="A127" i="13"/>
  <c r="F154" i="13"/>
  <c r="E154" i="13"/>
  <c r="B154" i="13"/>
  <c r="E153" i="13"/>
  <c r="MO127" i="13"/>
  <c r="MG127" i="13"/>
  <c r="LA127" i="13"/>
  <c r="KS127" i="13"/>
  <c r="MF127" i="13"/>
  <c r="KZ127" i="13"/>
  <c r="KR127" i="13"/>
  <c r="KJ127" i="13"/>
  <c r="KB127" i="13"/>
  <c r="JT127" i="13"/>
  <c r="JL127" i="13"/>
  <c r="JD127" i="13"/>
  <c r="IV127" i="13"/>
  <c r="IN127" i="13"/>
  <c r="IF127" i="13"/>
  <c r="MS127" i="13"/>
  <c r="LE127" i="13"/>
  <c r="KW127" i="13"/>
  <c r="KO127" i="13"/>
  <c r="KG127" i="13"/>
  <c r="JY127" i="13"/>
  <c r="JQ127" i="13"/>
  <c r="JI127" i="13"/>
  <c r="JA127" i="13"/>
  <c r="IS127" i="13"/>
  <c r="IK127" i="13"/>
  <c r="MQ127" i="13"/>
  <c r="MI127" i="13"/>
  <c r="MP127" i="13"/>
  <c r="MH127" i="13"/>
  <c r="BD122" i="13"/>
  <c r="DP122" i="13"/>
  <c r="GB122" i="13"/>
  <c r="IN122" i="13"/>
  <c r="A119" i="13"/>
  <c r="MS122" i="13"/>
  <c r="MK122" i="13"/>
  <c r="MC122" i="13"/>
  <c r="LU122" i="13"/>
  <c r="LM122" i="13"/>
  <c r="LE122" i="13"/>
  <c r="KW122" i="13"/>
  <c r="KO122" i="13"/>
  <c r="KG122" i="13"/>
  <c r="JY122" i="13"/>
  <c r="JQ122" i="13"/>
  <c r="JI122" i="13"/>
  <c r="JA122" i="13"/>
  <c r="IS122" i="13"/>
  <c r="IK122" i="13"/>
  <c r="IC122" i="13"/>
  <c r="HU122" i="13"/>
  <c r="HM122" i="13"/>
  <c r="HE122" i="13"/>
  <c r="GW122" i="13"/>
  <c r="GO122" i="13"/>
  <c r="GG122" i="13"/>
  <c r="FY122" i="13"/>
  <c r="FQ122" i="13"/>
  <c r="FI122" i="13"/>
  <c r="FA122" i="13"/>
  <c r="ES122" i="13"/>
  <c r="EK122" i="13"/>
  <c r="EC122" i="13"/>
  <c r="DU122" i="13"/>
  <c r="DM122" i="13"/>
  <c r="DE122" i="13"/>
  <c r="CW122" i="13"/>
  <c r="CO122" i="13"/>
  <c r="CG122" i="13"/>
  <c r="BY122" i="13"/>
  <c r="BQ122" i="13"/>
  <c r="BI122" i="13"/>
  <c r="BA122" i="13"/>
  <c r="AS122" i="13"/>
  <c r="AK122" i="13"/>
  <c r="AC122" i="13"/>
  <c r="A122" i="13"/>
  <c r="MR122" i="13"/>
  <c r="MJ122" i="13"/>
  <c r="MB122" i="13"/>
  <c r="LT122" i="13"/>
  <c r="LL122" i="13"/>
  <c r="LD122" i="13"/>
  <c r="KV122" i="13"/>
  <c r="KN122" i="13"/>
  <c r="KN153" i="13" s="1"/>
  <c r="L224" i="13" s="1"/>
  <c r="L241" i="13" s="1"/>
  <c r="KF122" i="13"/>
  <c r="JX122" i="13"/>
  <c r="JP122" i="13"/>
  <c r="JH122" i="13"/>
  <c r="IZ122" i="13"/>
  <c r="IR122" i="13"/>
  <c r="IJ122" i="13"/>
  <c r="IB122" i="13"/>
  <c r="HT122" i="13"/>
  <c r="HL122" i="13"/>
  <c r="HD122" i="13"/>
  <c r="GV122" i="13"/>
  <c r="GN122" i="13"/>
  <c r="GF122" i="13"/>
  <c r="FX122" i="13"/>
  <c r="FP122" i="13"/>
  <c r="FH122" i="13"/>
  <c r="EZ122" i="13"/>
  <c r="ER122" i="13"/>
  <c r="EJ122" i="13"/>
  <c r="EB122" i="13"/>
  <c r="DT122" i="13"/>
  <c r="DL122" i="13"/>
  <c r="DD122" i="13"/>
  <c r="CV122" i="13"/>
  <c r="CN122" i="13"/>
  <c r="CF122" i="13"/>
  <c r="BX122" i="13"/>
  <c r="BP122" i="13"/>
  <c r="BH122" i="13"/>
  <c r="AZ122" i="13"/>
  <c r="AR122" i="13"/>
  <c r="AJ122" i="13"/>
  <c r="AB122" i="13"/>
  <c r="MQ122" i="13"/>
  <c r="MI122" i="13"/>
  <c r="MA122" i="13"/>
  <c r="LS122" i="13"/>
  <c r="LK122" i="13"/>
  <c r="LC122" i="13"/>
  <c r="KU122" i="13"/>
  <c r="KM122" i="13"/>
  <c r="KE122" i="13"/>
  <c r="JW122" i="13"/>
  <c r="JO122" i="13"/>
  <c r="JG122" i="13"/>
  <c r="IY122" i="13"/>
  <c r="IQ122" i="13"/>
  <c r="II122" i="13"/>
  <c r="IA122" i="13"/>
  <c r="HS122" i="13"/>
  <c r="HK122" i="13"/>
  <c r="HC122" i="13"/>
  <c r="GU122" i="13"/>
  <c r="GM122" i="13"/>
  <c r="GE122" i="13"/>
  <c r="FW122" i="13"/>
  <c r="FO122" i="13"/>
  <c r="FG122" i="13"/>
  <c r="EY122" i="13"/>
  <c r="EQ122" i="13"/>
  <c r="EI122" i="13"/>
  <c r="EA122" i="13"/>
  <c r="DS122" i="13"/>
  <c r="DK122" i="13"/>
  <c r="DC122" i="13"/>
  <c r="CU122" i="13"/>
  <c r="CM122" i="13"/>
  <c r="CE122" i="13"/>
  <c r="BW122" i="13"/>
  <c r="BO122" i="13"/>
  <c r="BG122" i="13"/>
  <c r="AY122" i="13"/>
  <c r="AQ122" i="13"/>
  <c r="AI122" i="13"/>
  <c r="AA122" i="13"/>
  <c r="MP122" i="13"/>
  <c r="MH122" i="13"/>
  <c r="LZ122" i="13"/>
  <c r="LR122" i="13"/>
  <c r="LJ122" i="13"/>
  <c r="LB122" i="13"/>
  <c r="KT122" i="13"/>
  <c r="KL122" i="13"/>
  <c r="KD122" i="13"/>
  <c r="JV122" i="13"/>
  <c r="JN122" i="13"/>
  <c r="JF122" i="13"/>
  <c r="IX122" i="13"/>
  <c r="IP122" i="13"/>
  <c r="IH122" i="13"/>
  <c r="HZ122" i="13"/>
  <c r="HR122" i="13"/>
  <c r="HJ122" i="13"/>
  <c r="HB122" i="13"/>
  <c r="GT122" i="13"/>
  <c r="GL122" i="13"/>
  <c r="GD122" i="13"/>
  <c r="FV122" i="13"/>
  <c r="FN122" i="13"/>
  <c r="FF122" i="13"/>
  <c r="EX122" i="13"/>
  <c r="EP122" i="13"/>
  <c r="EH122" i="13"/>
  <c r="DZ122" i="13"/>
  <c r="DR122" i="13"/>
  <c r="DJ122" i="13"/>
  <c r="DB122" i="13"/>
  <c r="CT122" i="13"/>
  <c r="CL122" i="13"/>
  <c r="CD122" i="13"/>
  <c r="BV122" i="13"/>
  <c r="BN122" i="13"/>
  <c r="BF122" i="13"/>
  <c r="AX122" i="13"/>
  <c r="AP122" i="13"/>
  <c r="AH122" i="13"/>
  <c r="Z122" i="13"/>
  <c r="MO122" i="13"/>
  <c r="MG122" i="13"/>
  <c r="LY122" i="13"/>
  <c r="LQ122" i="13"/>
  <c r="LI122" i="13"/>
  <c r="LA122" i="13"/>
  <c r="KS122" i="13"/>
  <c r="KK122" i="13"/>
  <c r="KC122" i="13"/>
  <c r="JU122" i="13"/>
  <c r="JM122" i="13"/>
  <c r="JE122" i="13"/>
  <c r="IW122" i="13"/>
  <c r="IO122" i="13"/>
  <c r="IG122" i="13"/>
  <c r="HY122" i="13"/>
  <c r="HQ122" i="13"/>
  <c r="HI122" i="13"/>
  <c r="HA122" i="13"/>
  <c r="GS122" i="13"/>
  <c r="GK122" i="13"/>
  <c r="GC122" i="13"/>
  <c r="FU122" i="13"/>
  <c r="FM122" i="13"/>
  <c r="FE122" i="13"/>
  <c r="EW122" i="13"/>
  <c r="EO122" i="13"/>
  <c r="EG122" i="13"/>
  <c r="DY122" i="13"/>
  <c r="DQ122" i="13"/>
  <c r="DI122" i="13"/>
  <c r="DA122" i="13"/>
  <c r="CS122" i="13"/>
  <c r="CK122" i="13"/>
  <c r="CC122" i="13"/>
  <c r="BU122" i="13"/>
  <c r="BM122" i="13"/>
  <c r="BE122" i="13"/>
  <c r="AW122" i="13"/>
  <c r="AO122" i="13"/>
  <c r="AG122" i="13"/>
  <c r="Y122" i="13"/>
  <c r="MM122" i="13"/>
  <c r="ME122" i="13"/>
  <c r="LW122" i="13"/>
  <c r="LO122" i="13"/>
  <c r="LG122" i="13"/>
  <c r="KY122" i="13"/>
  <c r="KQ122" i="13"/>
  <c r="KI122" i="13"/>
  <c r="KA122" i="13"/>
  <c r="JS122" i="13"/>
  <c r="JK122" i="13"/>
  <c r="JC122" i="13"/>
  <c r="IU122" i="13"/>
  <c r="IM122" i="13"/>
  <c r="IE122" i="13"/>
  <c r="HW122" i="13"/>
  <c r="HO122" i="13"/>
  <c r="HG122" i="13"/>
  <c r="GY122" i="13"/>
  <c r="GQ122" i="13"/>
  <c r="GI122" i="13"/>
  <c r="GA122" i="13"/>
  <c r="FS122" i="13"/>
  <c r="FK122" i="13"/>
  <c r="FC122" i="13"/>
  <c r="EU122" i="13"/>
  <c r="EM122" i="13"/>
  <c r="EE122" i="13"/>
  <c r="DW122" i="13"/>
  <c r="DO122" i="13"/>
  <c r="DG122" i="13"/>
  <c r="CY122" i="13"/>
  <c r="CQ122" i="13"/>
  <c r="CI122" i="13"/>
  <c r="CA122" i="13"/>
  <c r="BS122" i="13"/>
  <c r="BK122" i="13"/>
  <c r="BC122" i="13"/>
  <c r="AU122" i="13"/>
  <c r="AM122" i="13"/>
  <c r="AE122" i="13"/>
  <c r="W122" i="13"/>
  <c r="ML122" i="13"/>
  <c r="MD122" i="13"/>
  <c r="LV122" i="13"/>
  <c r="LN122" i="13"/>
  <c r="LF122" i="13"/>
  <c r="KX122" i="13"/>
  <c r="KP122" i="13"/>
  <c r="KH122" i="13"/>
  <c r="JZ122" i="13"/>
  <c r="JR122" i="13"/>
  <c r="JJ122" i="13"/>
  <c r="JB122" i="13"/>
  <c r="IT122" i="13"/>
  <c r="IL122" i="13"/>
  <c r="ID122" i="13"/>
  <c r="HV122" i="13"/>
  <c r="HN122" i="13"/>
  <c r="HF122" i="13"/>
  <c r="GX122" i="13"/>
  <c r="GP122" i="13"/>
  <c r="GH122" i="13"/>
  <c r="FZ122" i="13"/>
  <c r="FR122" i="13"/>
  <c r="FJ122" i="13"/>
  <c r="FB122" i="13"/>
  <c r="ET122" i="13"/>
  <c r="EL122" i="13"/>
  <c r="ED122" i="13"/>
  <c r="DV122" i="13"/>
  <c r="DN122" i="13"/>
  <c r="DF122" i="13"/>
  <c r="CX122" i="13"/>
  <c r="CP122" i="13"/>
  <c r="CH122" i="13"/>
  <c r="BZ122" i="13"/>
  <c r="BR122" i="13"/>
  <c r="BJ122" i="13"/>
  <c r="BB122" i="13"/>
  <c r="AT122" i="13"/>
  <c r="AL122" i="13"/>
  <c r="AD122" i="13"/>
  <c r="CB122" i="13"/>
  <c r="EN122" i="13"/>
  <c r="GZ122" i="13"/>
  <c r="JL122" i="13"/>
  <c r="LX122" i="13"/>
  <c r="X122" i="13"/>
  <c r="CJ122" i="13"/>
  <c r="EV122" i="13"/>
  <c r="HH122" i="13"/>
  <c r="JT122" i="13"/>
  <c r="MF122" i="13"/>
  <c r="MD121" i="13"/>
  <c r="LV121" i="13"/>
  <c r="LN121" i="13"/>
  <c r="LF121" i="13"/>
  <c r="HV121" i="13"/>
  <c r="HN121" i="13"/>
  <c r="HF121" i="13"/>
  <c r="GX121" i="13"/>
  <c r="GP121" i="13"/>
  <c r="GH121" i="13"/>
  <c r="FR121" i="13"/>
  <c r="FJ121" i="13"/>
  <c r="FB121" i="13"/>
  <c r="ET121" i="13"/>
  <c r="EL121" i="13"/>
  <c r="BJ121" i="13"/>
  <c r="BB121" i="13"/>
  <c r="AT121" i="13"/>
  <c r="AL121" i="13"/>
  <c r="AD121" i="13"/>
  <c r="MC121" i="13"/>
  <c r="LU121" i="13"/>
  <c r="LM121" i="13"/>
  <c r="HU121" i="13"/>
  <c r="HM121" i="13"/>
  <c r="HE121" i="13"/>
  <c r="GW121" i="13"/>
  <c r="GO121" i="13"/>
  <c r="GG121" i="13"/>
  <c r="FQ121" i="13"/>
  <c r="FI121" i="13"/>
  <c r="FA121" i="13"/>
  <c r="ES121" i="13"/>
  <c r="EK121" i="13"/>
  <c r="BI121" i="13"/>
  <c r="BA121" i="13"/>
  <c r="AS121" i="13"/>
  <c r="AK121" i="13"/>
  <c r="AC121" i="13"/>
  <c r="A121" i="13"/>
  <c r="MB121" i="13"/>
  <c r="LT121" i="13"/>
  <c r="LL121" i="13"/>
  <c r="HT121" i="13"/>
  <c r="HL121" i="13"/>
  <c r="HD121" i="13"/>
  <c r="GV121" i="13"/>
  <c r="GN121" i="13"/>
  <c r="GF121" i="13"/>
  <c r="FP121" i="13"/>
  <c r="FH121" i="13"/>
  <c r="EZ121" i="13"/>
  <c r="ER121" i="13"/>
  <c r="EJ121" i="13"/>
  <c r="BH121" i="13"/>
  <c r="AZ121" i="13"/>
  <c r="AR121" i="13"/>
  <c r="AJ121" i="13"/>
  <c r="AB121" i="13"/>
  <c r="MA121" i="13"/>
  <c r="LS121" i="13"/>
  <c r="LK121" i="13"/>
  <c r="HS121" i="13"/>
  <c r="HK121" i="13"/>
  <c r="HC121" i="13"/>
  <c r="GU121" i="13"/>
  <c r="GM121" i="13"/>
  <c r="FO121" i="13"/>
  <c r="FG121" i="13"/>
  <c r="EY121" i="13"/>
  <c r="EQ121" i="13"/>
  <c r="EI121" i="13"/>
  <c r="BG121" i="13"/>
  <c r="AY121" i="13"/>
  <c r="AQ121" i="13"/>
  <c r="AI121" i="13"/>
  <c r="AA121" i="13"/>
  <c r="LZ121" i="13"/>
  <c r="LR121" i="13"/>
  <c r="LJ121" i="13"/>
  <c r="HR121" i="13"/>
  <c r="HJ121" i="13"/>
  <c r="HB121" i="13"/>
  <c r="GT121" i="13"/>
  <c r="GL121" i="13"/>
  <c r="FN121" i="13"/>
  <c r="FF121" i="13"/>
  <c r="EX121" i="13"/>
  <c r="EP121" i="13"/>
  <c r="EH121" i="13"/>
  <c r="BF121" i="13"/>
  <c r="AX121" i="13"/>
  <c r="AP121" i="13"/>
  <c r="AH121" i="13"/>
  <c r="Z121" i="13"/>
  <c r="LX121" i="13"/>
  <c r="LP121" i="13"/>
  <c r="LH121" i="13"/>
  <c r="HX121" i="13"/>
  <c r="HP121" i="13"/>
  <c r="HH121" i="13"/>
  <c r="GZ121" i="13"/>
  <c r="GR121" i="13"/>
  <c r="GJ121" i="13"/>
  <c r="FT121" i="13"/>
  <c r="FL121" i="13"/>
  <c r="FD121" i="13"/>
  <c r="EV121" i="13"/>
  <c r="EN121" i="13"/>
  <c r="BD121" i="13"/>
  <c r="AV121" i="13"/>
  <c r="AN121" i="13"/>
  <c r="AF121" i="13"/>
  <c r="X121" i="13"/>
  <c r="LW121" i="13"/>
  <c r="LO121" i="13"/>
  <c r="LG121" i="13"/>
  <c r="HW121" i="13"/>
  <c r="HO121" i="13"/>
  <c r="HG121" i="13"/>
  <c r="GY121" i="13"/>
  <c r="GQ121" i="13"/>
  <c r="GI121" i="13"/>
  <c r="FS121" i="13"/>
  <c r="FK121" i="13"/>
  <c r="FC121" i="13"/>
  <c r="EU121" i="13"/>
  <c r="EM121" i="13"/>
  <c r="BC121" i="13"/>
  <c r="AU121" i="13"/>
  <c r="AM121" i="13"/>
  <c r="AE121" i="13"/>
  <c r="W121" i="13"/>
  <c r="FZ121" i="13"/>
  <c r="DV121" i="13"/>
  <c r="DN121" i="13"/>
  <c r="DF121" i="13"/>
  <c r="CX121" i="13"/>
  <c r="CP121" i="13"/>
  <c r="CH121" i="13"/>
  <c r="BZ121" i="13"/>
  <c r="BR121" i="13"/>
  <c r="FY121" i="13"/>
  <c r="DU121" i="13"/>
  <c r="DM121" i="13"/>
  <c r="DE121" i="13"/>
  <c r="CW121" i="13"/>
  <c r="CO121" i="13"/>
  <c r="CG121" i="13"/>
  <c r="BY121" i="13"/>
  <c r="BQ121" i="13"/>
  <c r="FX121" i="13"/>
  <c r="EB121" i="13"/>
  <c r="DT121" i="13"/>
  <c r="DL121" i="13"/>
  <c r="DD121" i="13"/>
  <c r="CV121" i="13"/>
  <c r="CN121" i="13"/>
  <c r="CF121" i="13"/>
  <c r="BX121" i="13"/>
  <c r="BP121" i="13"/>
  <c r="FW121" i="13"/>
  <c r="FW153" i="13" s="1"/>
  <c r="EA121" i="13"/>
  <c r="DS121" i="13"/>
  <c r="DK121" i="13"/>
  <c r="DC121" i="13"/>
  <c r="CU121" i="13"/>
  <c r="CM121" i="13"/>
  <c r="CE121" i="13"/>
  <c r="BW121" i="13"/>
  <c r="BO121" i="13"/>
  <c r="FV121" i="13"/>
  <c r="DZ121" i="13"/>
  <c r="DR121" i="13"/>
  <c r="DJ121" i="13"/>
  <c r="DB121" i="13"/>
  <c r="CT121" i="13"/>
  <c r="CL121" i="13"/>
  <c r="CD121" i="13"/>
  <c r="BV121" i="13"/>
  <c r="BN121" i="13"/>
  <c r="DX121" i="13"/>
  <c r="DP121" i="13"/>
  <c r="DH121" i="13"/>
  <c r="CZ121" i="13"/>
  <c r="CR121" i="13"/>
  <c r="CJ121" i="13"/>
  <c r="CB121" i="13"/>
  <c r="BT121" i="13"/>
  <c r="BL121" i="13"/>
  <c r="DW121" i="13"/>
  <c r="DO121" i="13"/>
  <c r="DG121" i="13"/>
  <c r="CY121" i="13"/>
  <c r="CQ121" i="13"/>
  <c r="CI121" i="13"/>
  <c r="CA121" i="13"/>
  <c r="BS121" i="13"/>
  <c r="BK121" i="13"/>
  <c r="AF122" i="13"/>
  <c r="CR122" i="13"/>
  <c r="FD122" i="13"/>
  <c r="HP122" i="13"/>
  <c r="KB122" i="13"/>
  <c r="MN122" i="13"/>
  <c r="AN122" i="13"/>
  <c r="CZ122" i="13"/>
  <c r="FL122" i="13"/>
  <c r="HX122" i="13"/>
  <c r="KJ122" i="13"/>
  <c r="MF119" i="13"/>
  <c r="KZ119" i="13"/>
  <c r="KR119" i="13"/>
  <c r="KJ119" i="13"/>
  <c r="KB119" i="13"/>
  <c r="JT119" i="13"/>
  <c r="JL119" i="13"/>
  <c r="JD119" i="13"/>
  <c r="IV119" i="13"/>
  <c r="IN119" i="13"/>
  <c r="IF119" i="13"/>
  <c r="ME119" i="13"/>
  <c r="KY119" i="13"/>
  <c r="KQ119" i="13"/>
  <c r="KI119" i="13"/>
  <c r="KA119" i="13"/>
  <c r="JS119" i="13"/>
  <c r="JK119" i="13"/>
  <c r="JC119" i="13"/>
  <c r="IU119" i="13"/>
  <c r="IM119" i="13"/>
  <c r="IE119" i="13"/>
  <c r="KH119" i="13"/>
  <c r="JJ119" i="13"/>
  <c r="KX119" i="13"/>
  <c r="KP119" i="13"/>
  <c r="JZ119" i="13"/>
  <c r="JR119" i="13"/>
  <c r="JB119" i="13"/>
  <c r="MS119" i="13"/>
  <c r="LE119" i="13"/>
  <c r="KW119" i="13"/>
  <c r="KO119" i="13"/>
  <c r="KG119" i="13"/>
  <c r="JY119" i="13"/>
  <c r="JQ119" i="13"/>
  <c r="JI119" i="13"/>
  <c r="JA119" i="13"/>
  <c r="IS119" i="13"/>
  <c r="IK119" i="13"/>
  <c r="MR119" i="13"/>
  <c r="LD119" i="13"/>
  <c r="KV119" i="13"/>
  <c r="KN119" i="13"/>
  <c r="KF119" i="13"/>
  <c r="JX119" i="13"/>
  <c r="JX153" i="13" s="1"/>
  <c r="K221" i="13" s="1"/>
  <c r="JP119" i="13"/>
  <c r="JH119" i="13"/>
  <c r="IZ119" i="13"/>
  <c r="IR119" i="13"/>
  <c r="IJ119" i="13"/>
  <c r="MP119" i="13"/>
  <c r="MH119" i="13"/>
  <c r="LB119" i="13"/>
  <c r="KT119" i="13"/>
  <c r="KL119" i="13"/>
  <c r="KD119" i="13"/>
  <c r="JV119" i="13"/>
  <c r="JN119" i="13"/>
  <c r="JF119" i="13"/>
  <c r="IX119" i="13"/>
  <c r="IP119" i="13"/>
  <c r="IH119" i="13"/>
  <c r="MO119" i="13"/>
  <c r="MG119" i="13"/>
  <c r="LA119" i="13"/>
  <c r="KS119" i="13"/>
  <c r="KK119" i="13"/>
  <c r="KC119" i="13"/>
  <c r="JU119" i="13"/>
  <c r="JM119" i="13"/>
  <c r="JE119" i="13"/>
  <c r="IW119" i="13"/>
  <c r="IO119" i="13"/>
  <c r="IG119" i="13"/>
  <c r="MM118" i="13"/>
  <c r="ME118" i="13"/>
  <c r="LW118" i="13"/>
  <c r="LO118" i="13"/>
  <c r="LG118" i="13"/>
  <c r="KY118" i="13"/>
  <c r="KQ118" i="13"/>
  <c r="KI118" i="13"/>
  <c r="KA118" i="13"/>
  <c r="JS118" i="13"/>
  <c r="JK118" i="13"/>
  <c r="JC118" i="13"/>
  <c r="IU118" i="13"/>
  <c r="IM118" i="13"/>
  <c r="IE118" i="13"/>
  <c r="HW118" i="13"/>
  <c r="HO118" i="13"/>
  <c r="HG118" i="13"/>
  <c r="GY118" i="13"/>
  <c r="GQ118" i="13"/>
  <c r="GI118" i="13"/>
  <c r="GA118" i="13"/>
  <c r="FS118" i="13"/>
  <c r="FK118" i="13"/>
  <c r="FC118" i="13"/>
  <c r="EU118" i="13"/>
  <c r="EM118" i="13"/>
  <c r="EE118" i="13"/>
  <c r="DW118" i="13"/>
  <c r="DO118" i="13"/>
  <c r="DG118" i="13"/>
  <c r="CY118" i="13"/>
  <c r="CQ118" i="13"/>
  <c r="CI118" i="13"/>
  <c r="CA118" i="13"/>
  <c r="BS118" i="13"/>
  <c r="BK118" i="13"/>
  <c r="BC118" i="13"/>
  <c r="AU118" i="13"/>
  <c r="AM118" i="13"/>
  <c r="AE118" i="13"/>
  <c r="W118" i="13"/>
  <c r="ML118" i="13"/>
  <c r="MD118" i="13"/>
  <c r="LV118" i="13"/>
  <c r="LN118" i="13"/>
  <c r="LF118" i="13"/>
  <c r="KX118" i="13"/>
  <c r="KP118" i="13"/>
  <c r="KH118" i="13"/>
  <c r="JZ118" i="13"/>
  <c r="JR118" i="13"/>
  <c r="JJ118" i="13"/>
  <c r="JB118" i="13"/>
  <c r="IT118" i="13"/>
  <c r="IL118" i="13"/>
  <c r="ID118" i="13"/>
  <c r="HV118" i="13"/>
  <c r="HN118" i="13"/>
  <c r="HF118" i="13"/>
  <c r="GX118" i="13"/>
  <c r="GP118" i="13"/>
  <c r="GH118" i="13"/>
  <c r="FZ118" i="13"/>
  <c r="FR118" i="13"/>
  <c r="FJ118" i="13"/>
  <c r="FB118" i="13"/>
  <c r="ET118" i="13"/>
  <c r="EL118" i="13"/>
  <c r="ED118" i="13"/>
  <c r="DV118" i="13"/>
  <c r="DN118" i="13"/>
  <c r="DF118" i="13"/>
  <c r="CX118" i="13"/>
  <c r="CP118" i="13"/>
  <c r="CH118" i="13"/>
  <c r="BZ118" i="13"/>
  <c r="BR118" i="13"/>
  <c r="BJ118" i="13"/>
  <c r="BB118" i="13"/>
  <c r="AT118" i="13"/>
  <c r="AL118" i="13"/>
  <c r="AD118" i="13"/>
  <c r="MS118" i="13"/>
  <c r="MK118" i="13"/>
  <c r="MC118" i="13"/>
  <c r="LU118" i="13"/>
  <c r="LM118" i="13"/>
  <c r="LE118" i="13"/>
  <c r="KW118" i="13"/>
  <c r="KO118" i="13"/>
  <c r="KG118" i="13"/>
  <c r="JY118" i="13"/>
  <c r="JQ118" i="13"/>
  <c r="JI118" i="13"/>
  <c r="JA118" i="13"/>
  <c r="IS118" i="13"/>
  <c r="IK118" i="13"/>
  <c r="IC118" i="13"/>
  <c r="HU118" i="13"/>
  <c r="HM118" i="13"/>
  <c r="HE118" i="13"/>
  <c r="GW118" i="13"/>
  <c r="GO118" i="13"/>
  <c r="GG118" i="13"/>
  <c r="FY118" i="13"/>
  <c r="FQ118" i="13"/>
  <c r="FI118" i="13"/>
  <c r="FA118" i="13"/>
  <c r="ES118" i="13"/>
  <c r="EK118" i="13"/>
  <c r="EC118" i="13"/>
  <c r="DU118" i="13"/>
  <c r="DM118" i="13"/>
  <c r="DE118" i="13"/>
  <c r="CW118" i="13"/>
  <c r="CO118" i="13"/>
  <c r="CG118" i="13"/>
  <c r="BY118" i="13"/>
  <c r="BQ118" i="13"/>
  <c r="BI118" i="13"/>
  <c r="BA118" i="13"/>
  <c r="AS118" i="13"/>
  <c r="AK118" i="13"/>
  <c r="AC118" i="13"/>
  <c r="A118" i="13"/>
  <c r="MR118" i="13"/>
  <c r="MJ118" i="13"/>
  <c r="MB118" i="13"/>
  <c r="LT118" i="13"/>
  <c r="LL118" i="13"/>
  <c r="LD118" i="13"/>
  <c r="KV118" i="13"/>
  <c r="KN118" i="13"/>
  <c r="KF118" i="13"/>
  <c r="JX118" i="13"/>
  <c r="JP118" i="13"/>
  <c r="JH118" i="13"/>
  <c r="JH153" i="13" s="1"/>
  <c r="J230" i="13" s="1"/>
  <c r="IZ118" i="13"/>
  <c r="IR118" i="13"/>
  <c r="IJ118" i="13"/>
  <c r="IB118" i="13"/>
  <c r="HT118" i="13"/>
  <c r="HL118" i="13"/>
  <c r="HD118" i="13"/>
  <c r="GV118" i="13"/>
  <c r="GN118" i="13"/>
  <c r="GF118" i="13"/>
  <c r="FX118" i="13"/>
  <c r="FP118" i="13"/>
  <c r="FH118" i="13"/>
  <c r="EZ118" i="13"/>
  <c r="ER118" i="13"/>
  <c r="EJ118" i="13"/>
  <c r="EB118" i="13"/>
  <c r="DT118" i="13"/>
  <c r="DL118" i="13"/>
  <c r="DD118" i="13"/>
  <c r="CV118" i="13"/>
  <c r="CN118" i="13"/>
  <c r="CF118" i="13"/>
  <c r="BX118" i="13"/>
  <c r="BP118" i="13"/>
  <c r="BH118" i="13"/>
  <c r="AZ118" i="13"/>
  <c r="AR118" i="13"/>
  <c r="AJ118" i="13"/>
  <c r="AB118" i="13"/>
  <c r="MQ118" i="13"/>
  <c r="MI118" i="13"/>
  <c r="MA118" i="13"/>
  <c r="LS118" i="13"/>
  <c r="LK118" i="13"/>
  <c r="LC118" i="13"/>
  <c r="KU118" i="13"/>
  <c r="KM118" i="13"/>
  <c r="KM153" i="13" s="1"/>
  <c r="K224" i="13" s="1"/>
  <c r="K241" i="13" s="1"/>
  <c r="KE118" i="13"/>
  <c r="JW118" i="13"/>
  <c r="JO118" i="13"/>
  <c r="JG118" i="13"/>
  <c r="IY118" i="13"/>
  <c r="IQ118" i="13"/>
  <c r="II118" i="13"/>
  <c r="IA118" i="13"/>
  <c r="HS118" i="13"/>
  <c r="HK118" i="13"/>
  <c r="HC118" i="13"/>
  <c r="GU118" i="13"/>
  <c r="GM118" i="13"/>
  <c r="GE118" i="13"/>
  <c r="FW118" i="13"/>
  <c r="FO118" i="13"/>
  <c r="FG118" i="13"/>
  <c r="EY118" i="13"/>
  <c r="EQ118" i="13"/>
  <c r="EI118" i="13"/>
  <c r="EI153" i="13" s="1"/>
  <c r="K249" i="13" s="1"/>
  <c r="EA118" i="13"/>
  <c r="DS118" i="13"/>
  <c r="DK118" i="13"/>
  <c r="DC118" i="13"/>
  <c r="CU118" i="13"/>
  <c r="CM118" i="13"/>
  <c r="CE118" i="13"/>
  <c r="BW118" i="13"/>
  <c r="BO118" i="13"/>
  <c r="BO153" i="13" s="1"/>
  <c r="N191" i="13" s="1"/>
  <c r="BG118" i="13"/>
  <c r="AY118" i="13"/>
  <c r="AQ118" i="13"/>
  <c r="AI118" i="13"/>
  <c r="AA118" i="13"/>
  <c r="MO118" i="13"/>
  <c r="MG118" i="13"/>
  <c r="LY118" i="13"/>
  <c r="LQ118" i="13"/>
  <c r="LI118" i="13"/>
  <c r="LA118" i="13"/>
  <c r="KS118" i="13"/>
  <c r="KK118" i="13"/>
  <c r="KC118" i="13"/>
  <c r="JU118" i="13"/>
  <c r="JM118" i="13"/>
  <c r="JE118" i="13"/>
  <c r="IW118" i="13"/>
  <c r="IO118" i="13"/>
  <c r="IG118" i="13"/>
  <c r="HY118" i="13"/>
  <c r="HQ118" i="13"/>
  <c r="HI118" i="13"/>
  <c r="HA118" i="13"/>
  <c r="GS118" i="13"/>
  <c r="GK118" i="13"/>
  <c r="GC118" i="13"/>
  <c r="FU118" i="13"/>
  <c r="FM118" i="13"/>
  <c r="FE118" i="13"/>
  <c r="EW118" i="13"/>
  <c r="EO118" i="13"/>
  <c r="EG118" i="13"/>
  <c r="DY118" i="13"/>
  <c r="DQ118" i="13"/>
  <c r="DI118" i="13"/>
  <c r="DA118" i="13"/>
  <c r="CS118" i="13"/>
  <c r="CK118" i="13"/>
  <c r="CC118" i="13"/>
  <c r="BU118" i="13"/>
  <c r="BM118" i="13"/>
  <c r="BE118" i="13"/>
  <c r="AW118" i="13"/>
  <c r="AO118" i="13"/>
  <c r="AG118" i="13"/>
  <c r="Y118" i="13"/>
  <c r="MN118" i="13"/>
  <c r="MF118" i="13"/>
  <c r="LX118" i="13"/>
  <c r="LP118" i="13"/>
  <c r="LH118" i="13"/>
  <c r="KZ118" i="13"/>
  <c r="KR118" i="13"/>
  <c r="KJ118" i="13"/>
  <c r="KB118" i="13"/>
  <c r="JT118" i="13"/>
  <c r="JL118" i="13"/>
  <c r="JD118" i="13"/>
  <c r="IV118" i="13"/>
  <c r="IN118" i="13"/>
  <c r="IF118" i="13"/>
  <c r="HX118" i="13"/>
  <c r="HP118" i="13"/>
  <c r="HH118" i="13"/>
  <c r="GZ118" i="13"/>
  <c r="GR118" i="13"/>
  <c r="GJ118" i="13"/>
  <c r="GB118" i="13"/>
  <c r="FT118" i="13"/>
  <c r="FL118" i="13"/>
  <c r="FD118" i="13"/>
  <c r="EV118" i="13"/>
  <c r="EN118" i="13"/>
  <c r="EF118" i="13"/>
  <c r="DX118" i="13"/>
  <c r="DP118" i="13"/>
  <c r="DH118" i="13"/>
  <c r="CZ118" i="13"/>
  <c r="CR118" i="13"/>
  <c r="CJ118" i="13"/>
  <c r="CB118" i="13"/>
  <c r="BT118" i="13"/>
  <c r="BL118" i="13"/>
  <c r="BD118" i="13"/>
  <c r="AV118" i="13"/>
  <c r="AN118" i="13"/>
  <c r="AF118" i="13"/>
  <c r="X118" i="13"/>
  <c r="LX117" i="13"/>
  <c r="LP117" i="13"/>
  <c r="LH117" i="13"/>
  <c r="HX117" i="13"/>
  <c r="HP117" i="13"/>
  <c r="HH117" i="13"/>
  <c r="GZ117" i="13"/>
  <c r="GR117" i="13"/>
  <c r="GJ117" i="13"/>
  <c r="FT117" i="13"/>
  <c r="FL117" i="13"/>
  <c r="FD117" i="13"/>
  <c r="EV117" i="13"/>
  <c r="EN117" i="13"/>
  <c r="BD117" i="13"/>
  <c r="AV117" i="13"/>
  <c r="AN117" i="13"/>
  <c r="AF117" i="13"/>
  <c r="X117" i="13"/>
  <c r="LW117" i="13"/>
  <c r="LO117" i="13"/>
  <c r="LG117" i="13"/>
  <c r="HW117" i="13"/>
  <c r="HO117" i="13"/>
  <c r="HG117" i="13"/>
  <c r="GY117" i="13"/>
  <c r="GQ117" i="13"/>
  <c r="GI117" i="13"/>
  <c r="FS117" i="13"/>
  <c r="FK117" i="13"/>
  <c r="FC117" i="13"/>
  <c r="EU117" i="13"/>
  <c r="EM117" i="13"/>
  <c r="BC117" i="13"/>
  <c r="AU117" i="13"/>
  <c r="AM117" i="13"/>
  <c r="AE117" i="13"/>
  <c r="W117" i="13"/>
  <c r="MD117" i="13"/>
  <c r="LV117" i="13"/>
  <c r="LN117" i="13"/>
  <c r="LF117" i="13"/>
  <c r="MC117" i="13"/>
  <c r="LU117" i="13"/>
  <c r="LM117" i="13"/>
  <c r="HU117" i="13"/>
  <c r="HM117" i="13"/>
  <c r="HE117" i="13"/>
  <c r="GW117" i="13"/>
  <c r="GO117" i="13"/>
  <c r="GG117" i="13"/>
  <c r="FQ117" i="13"/>
  <c r="FI117" i="13"/>
  <c r="FA117" i="13"/>
  <c r="ES117" i="13"/>
  <c r="EK117" i="13"/>
  <c r="BI117" i="13"/>
  <c r="BA117" i="13"/>
  <c r="AS117" i="13"/>
  <c r="AK117" i="13"/>
  <c r="AC117" i="13"/>
  <c r="A117" i="13"/>
  <c r="MB117" i="13"/>
  <c r="LT117" i="13"/>
  <c r="LL117" i="13"/>
  <c r="HT117" i="13"/>
  <c r="HL117" i="13"/>
  <c r="HD117" i="13"/>
  <c r="GV117" i="13"/>
  <c r="GN117" i="13"/>
  <c r="GF117" i="13"/>
  <c r="FP117" i="13"/>
  <c r="FH117" i="13"/>
  <c r="EZ117" i="13"/>
  <c r="ER117" i="13"/>
  <c r="EJ117" i="13"/>
  <c r="BH117" i="13"/>
  <c r="AZ117" i="13"/>
  <c r="AR117" i="13"/>
  <c r="AJ117" i="13"/>
  <c r="AB117" i="13"/>
  <c r="LZ117" i="13"/>
  <c r="LR117" i="13"/>
  <c r="LJ117" i="13"/>
  <c r="HR117" i="13"/>
  <c r="HJ117" i="13"/>
  <c r="HB117" i="13"/>
  <c r="GT117" i="13"/>
  <c r="GL117" i="13"/>
  <c r="FN117" i="13"/>
  <c r="FF117" i="13"/>
  <c r="EX117" i="13"/>
  <c r="EP117" i="13"/>
  <c r="EH117" i="13"/>
  <c r="BF117" i="13"/>
  <c r="AX117" i="13"/>
  <c r="AP117" i="13"/>
  <c r="AH117" i="13"/>
  <c r="Z117" i="13"/>
  <c r="LY117" i="13"/>
  <c r="LQ117" i="13"/>
  <c r="LI117" i="13"/>
  <c r="HQ117" i="13"/>
  <c r="HI117" i="13"/>
  <c r="HA117" i="13"/>
  <c r="GS117" i="13"/>
  <c r="GK117" i="13"/>
  <c r="FU117" i="13"/>
  <c r="FM117" i="13"/>
  <c r="FE117" i="13"/>
  <c r="EW117" i="13"/>
  <c r="EO117" i="13"/>
  <c r="BE117" i="13"/>
  <c r="AW117" i="13"/>
  <c r="AO117" i="13"/>
  <c r="AG117" i="13"/>
  <c r="Y117" i="13"/>
  <c r="DX117" i="13"/>
  <c r="DP117" i="13"/>
  <c r="DH117" i="13"/>
  <c r="CZ117" i="13"/>
  <c r="CR117" i="13"/>
  <c r="CJ117" i="13"/>
  <c r="CB117" i="13"/>
  <c r="BT117" i="13"/>
  <c r="BL117" i="13"/>
  <c r="DW117" i="13"/>
  <c r="DO117" i="13"/>
  <c r="DG117" i="13"/>
  <c r="CY117" i="13"/>
  <c r="CQ117" i="13"/>
  <c r="CI117" i="13"/>
  <c r="CA117" i="13"/>
  <c r="BS117" i="13"/>
  <c r="BK117" i="13"/>
  <c r="FY117" i="13"/>
  <c r="DU117" i="13"/>
  <c r="DM117" i="13"/>
  <c r="DE117" i="13"/>
  <c r="CW117" i="13"/>
  <c r="CO117" i="13"/>
  <c r="CG117" i="13"/>
  <c r="BY117" i="13"/>
  <c r="BQ117" i="13"/>
  <c r="FX117" i="13"/>
  <c r="EB117" i="13"/>
  <c r="DT117" i="13"/>
  <c r="DL117" i="13"/>
  <c r="DD117" i="13"/>
  <c r="CV117" i="13"/>
  <c r="CN117" i="13"/>
  <c r="CF117" i="13"/>
  <c r="BX117" i="13"/>
  <c r="BP117" i="13"/>
  <c r="FV117" i="13"/>
  <c r="DZ117" i="13"/>
  <c r="DR117" i="13"/>
  <c r="DJ117" i="13"/>
  <c r="DB117" i="13"/>
  <c r="CT117" i="13"/>
  <c r="CL117" i="13"/>
  <c r="CD117" i="13"/>
  <c r="BV117" i="13"/>
  <c r="BN117" i="13"/>
  <c r="DY117" i="13"/>
  <c r="DQ117" i="13"/>
  <c r="DI117" i="13"/>
  <c r="DA117" i="13"/>
  <c r="CS117" i="13"/>
  <c r="CK117" i="13"/>
  <c r="CC117" i="13"/>
  <c r="BU117" i="13"/>
  <c r="BM117" i="13"/>
  <c r="F153" i="13"/>
  <c r="MO116" i="13"/>
  <c r="MG116" i="13"/>
  <c r="LY116" i="13"/>
  <c r="LQ116" i="13"/>
  <c r="LI116" i="13"/>
  <c r="LA116" i="13"/>
  <c r="KS116" i="13"/>
  <c r="KK116" i="13"/>
  <c r="KC116" i="13"/>
  <c r="JU116" i="13"/>
  <c r="JM116" i="13"/>
  <c r="JE116" i="13"/>
  <c r="IW116" i="13"/>
  <c r="IO116" i="13"/>
  <c r="IG116" i="13"/>
  <c r="HY116" i="13"/>
  <c r="HQ116" i="13"/>
  <c r="HI116" i="13"/>
  <c r="HA116" i="13"/>
  <c r="GS116" i="13"/>
  <c r="GK116" i="13"/>
  <c r="GC116" i="13"/>
  <c r="FU116" i="13"/>
  <c r="FM116" i="13"/>
  <c r="FE116" i="13"/>
  <c r="EW116" i="13"/>
  <c r="EO116" i="13"/>
  <c r="EG116" i="13"/>
  <c r="DY116" i="13"/>
  <c r="DQ116" i="13"/>
  <c r="DI116" i="13"/>
  <c r="DA116" i="13"/>
  <c r="CS116" i="13"/>
  <c r="CK116" i="13"/>
  <c r="CC116" i="13"/>
  <c r="BU116" i="13"/>
  <c r="BM116" i="13"/>
  <c r="BE116" i="13"/>
  <c r="AW116" i="13"/>
  <c r="AO116" i="13"/>
  <c r="AG116" i="13"/>
  <c r="Y116" i="13"/>
  <c r="MN116" i="13"/>
  <c r="MF116" i="13"/>
  <c r="LX116" i="13"/>
  <c r="LP116" i="13"/>
  <c r="LH116" i="13"/>
  <c r="KZ116" i="13"/>
  <c r="KR116" i="13"/>
  <c r="KJ116" i="13"/>
  <c r="KJ153" i="13" s="1"/>
  <c r="M223" i="13" s="1"/>
  <c r="KB116" i="13"/>
  <c r="JT116" i="13"/>
  <c r="JL116" i="13"/>
  <c r="JD116" i="13"/>
  <c r="IV116" i="13"/>
  <c r="IN116" i="13"/>
  <c r="IF116" i="13"/>
  <c r="HX116" i="13"/>
  <c r="HP116" i="13"/>
  <c r="HH116" i="13"/>
  <c r="GZ116" i="13"/>
  <c r="GR116" i="13"/>
  <c r="GJ116" i="13"/>
  <c r="GB116" i="13"/>
  <c r="FT116" i="13"/>
  <c r="FL116" i="13"/>
  <c r="FL153" i="13" s="1"/>
  <c r="J255" i="13" s="1"/>
  <c r="FD116" i="13"/>
  <c r="EV116" i="13"/>
  <c r="EN116" i="13"/>
  <c r="EF116" i="13"/>
  <c r="DX116" i="13"/>
  <c r="DP116" i="13"/>
  <c r="DH116" i="13"/>
  <c r="CZ116" i="13"/>
  <c r="CR116" i="13"/>
  <c r="CJ116" i="13"/>
  <c r="CB116" i="13"/>
  <c r="BT116" i="13"/>
  <c r="BL116" i="13"/>
  <c r="BD116" i="13"/>
  <c r="AV116" i="13"/>
  <c r="AN116" i="13"/>
  <c r="AN153" i="13" s="1"/>
  <c r="L164" i="13" s="1"/>
  <c r="L178" i="13" s="1"/>
  <c r="AF116" i="13"/>
  <c r="X116" i="13"/>
  <c r="MM116" i="13"/>
  <c r="ME116" i="13"/>
  <c r="LW116" i="13"/>
  <c r="LO116" i="13"/>
  <c r="LG116" i="13"/>
  <c r="KY116" i="13"/>
  <c r="KQ116" i="13"/>
  <c r="KI116" i="13"/>
  <c r="KA116" i="13"/>
  <c r="JS116" i="13"/>
  <c r="JK116" i="13"/>
  <c r="JC116" i="13"/>
  <c r="IU116" i="13"/>
  <c r="IM116" i="13"/>
  <c r="IE116" i="13"/>
  <c r="HW116" i="13"/>
  <c r="HO116" i="13"/>
  <c r="HG116" i="13"/>
  <c r="GY116" i="13"/>
  <c r="GQ116" i="13"/>
  <c r="GI116" i="13"/>
  <c r="GA116" i="13"/>
  <c r="GA153" i="13" s="1"/>
  <c r="J259" i="13" s="1"/>
  <c r="FS116" i="13"/>
  <c r="FK116" i="13"/>
  <c r="FC116" i="13"/>
  <c r="EU116" i="13"/>
  <c r="EM116" i="13"/>
  <c r="EE116" i="13"/>
  <c r="DW116" i="13"/>
  <c r="DO116" i="13"/>
  <c r="DG116" i="13"/>
  <c r="CY116" i="13"/>
  <c r="CQ116" i="13"/>
  <c r="CI116" i="13"/>
  <c r="CA116" i="13"/>
  <c r="BS116" i="13"/>
  <c r="BK116" i="13"/>
  <c r="BC116" i="13"/>
  <c r="AU116" i="13"/>
  <c r="AM116" i="13"/>
  <c r="AE116" i="13"/>
  <c r="W116" i="13"/>
  <c r="ML116" i="13"/>
  <c r="MD116" i="13"/>
  <c r="LV116" i="13"/>
  <c r="LN116" i="13"/>
  <c r="LF116" i="13"/>
  <c r="KX116" i="13"/>
  <c r="KP116" i="13"/>
  <c r="KH116" i="13"/>
  <c r="JZ116" i="13"/>
  <c r="JR116" i="13"/>
  <c r="JJ116" i="13"/>
  <c r="JB116" i="13"/>
  <c r="IT116" i="13"/>
  <c r="IL116" i="13"/>
  <c r="ID116" i="13"/>
  <c r="HV116" i="13"/>
  <c r="HN116" i="13"/>
  <c r="HF116" i="13"/>
  <c r="GX116" i="13"/>
  <c r="GP116" i="13"/>
  <c r="GH116" i="13"/>
  <c r="FZ116" i="13"/>
  <c r="FR116" i="13"/>
  <c r="FJ116" i="13"/>
  <c r="FB116" i="13"/>
  <c r="ET116" i="13"/>
  <c r="EL116" i="13"/>
  <c r="ED116" i="13"/>
  <c r="DV116" i="13"/>
  <c r="DN116" i="13"/>
  <c r="DF116" i="13"/>
  <c r="CX116" i="13"/>
  <c r="CP116" i="13"/>
  <c r="CH116" i="13"/>
  <c r="BZ116" i="13"/>
  <c r="BR116" i="13"/>
  <c r="BJ116" i="13"/>
  <c r="BB116" i="13"/>
  <c r="AT116" i="13"/>
  <c r="AL116" i="13"/>
  <c r="AD116" i="13"/>
  <c r="MS116" i="13"/>
  <c r="MK116" i="13"/>
  <c r="MC116" i="13"/>
  <c r="LU116" i="13"/>
  <c r="LM116" i="13"/>
  <c r="LE116" i="13"/>
  <c r="KW116" i="13"/>
  <c r="KO116" i="13"/>
  <c r="KG116" i="13"/>
  <c r="JY116" i="13"/>
  <c r="JY153" i="13" s="1"/>
  <c r="L221" i="13" s="1"/>
  <c r="JQ116" i="13"/>
  <c r="JI116" i="13"/>
  <c r="JA116" i="13"/>
  <c r="IS116" i="13"/>
  <c r="IK116" i="13"/>
  <c r="IC116" i="13"/>
  <c r="HU116" i="13"/>
  <c r="HU153" i="13" s="1"/>
  <c r="HM116" i="13"/>
  <c r="HE116" i="13"/>
  <c r="GW116" i="13"/>
  <c r="GO116" i="13"/>
  <c r="GG116" i="13"/>
  <c r="FY116" i="13"/>
  <c r="FQ116" i="13"/>
  <c r="FI116" i="13"/>
  <c r="FA116" i="13"/>
  <c r="ES116" i="13"/>
  <c r="EK116" i="13"/>
  <c r="EC116" i="13"/>
  <c r="DU116" i="13"/>
  <c r="DM116" i="13"/>
  <c r="DE116" i="13"/>
  <c r="CW116" i="13"/>
  <c r="CO116" i="13"/>
  <c r="CG116" i="13"/>
  <c r="BY116" i="13"/>
  <c r="BQ116" i="13"/>
  <c r="BI116" i="13"/>
  <c r="BA116" i="13"/>
  <c r="AS116" i="13"/>
  <c r="AK116" i="13"/>
  <c r="AC116" i="13"/>
  <c r="A116" i="13"/>
  <c r="MP116" i="13"/>
  <c r="MH116" i="13"/>
  <c r="LZ116" i="13"/>
  <c r="LR116" i="13"/>
  <c r="LJ116" i="13"/>
  <c r="LB116" i="13"/>
  <c r="KT116" i="13"/>
  <c r="KL116" i="13"/>
  <c r="KD116" i="13"/>
  <c r="JV116" i="13"/>
  <c r="JN116" i="13"/>
  <c r="JF116" i="13"/>
  <c r="IX116" i="13"/>
  <c r="IP116" i="13"/>
  <c r="IH116" i="13"/>
  <c r="HZ116" i="13"/>
  <c r="HR116" i="13"/>
  <c r="HJ116" i="13"/>
  <c r="HB116" i="13"/>
  <c r="GT116" i="13"/>
  <c r="GL116" i="13"/>
  <c r="GD116" i="13"/>
  <c r="FV116" i="13"/>
  <c r="FN116" i="13"/>
  <c r="FF116" i="13"/>
  <c r="EX116" i="13"/>
  <c r="EP116" i="13"/>
  <c r="EH116" i="13"/>
  <c r="DZ116" i="13"/>
  <c r="DR116" i="13"/>
  <c r="DJ116" i="13"/>
  <c r="DB116" i="13"/>
  <c r="DB153" i="13" s="1"/>
  <c r="M199" i="13" s="1"/>
  <c r="CT116" i="13"/>
  <c r="CL116" i="13"/>
  <c r="GD153" i="13"/>
  <c r="M259" i="13" s="1"/>
  <c r="MH153" i="13"/>
  <c r="CZ153" i="13"/>
  <c r="K199" i="13" s="1"/>
  <c r="IN153" i="13"/>
  <c r="J234" i="13" s="1"/>
  <c r="LI153" i="13"/>
  <c r="CK153" i="13"/>
  <c r="K186" i="13" s="1"/>
  <c r="EG153" i="13"/>
  <c r="N171" i="13" s="1"/>
  <c r="IJ153" i="13"/>
  <c r="K229" i="13" s="1"/>
  <c r="Q33" i="13"/>
  <c r="R33" i="13" s="1"/>
  <c r="Q32" i="13"/>
  <c r="R32" i="13" s="1"/>
  <c r="Q31" i="13"/>
  <c r="R31" i="13" s="1"/>
  <c r="Q30" i="13"/>
  <c r="R30" i="13" s="1"/>
  <c r="Q29" i="13"/>
  <c r="R29" i="13" s="1"/>
  <c r="Q28" i="13"/>
  <c r="Q27" i="13"/>
  <c r="Q26" i="13"/>
  <c r="D64" i="13"/>
  <c r="D58" i="13"/>
  <c r="F31" i="13"/>
  <c r="P17" i="13"/>
  <c r="P18" i="13"/>
  <c r="P16" i="13"/>
  <c r="O17" i="13"/>
  <c r="O18" i="13"/>
  <c r="O16" i="13"/>
  <c r="G21" i="13"/>
  <c r="B21" i="13"/>
  <c r="G20" i="13"/>
  <c r="F20" i="13"/>
  <c r="B20" i="13"/>
  <c r="C19" i="13"/>
  <c r="C18" i="13"/>
  <c r="D17" i="13"/>
  <c r="D16" i="13"/>
  <c r="D15" i="13"/>
  <c r="D14" i="13"/>
  <c r="O13" i="13"/>
  <c r="K13" i="13"/>
  <c r="P12" i="13"/>
  <c r="N12" i="13"/>
  <c r="P11" i="13"/>
  <c r="O10" i="13"/>
  <c r="K12" i="13"/>
  <c r="K11" i="13"/>
  <c r="K10" i="13"/>
  <c r="F13" i="13"/>
  <c r="C13" i="13"/>
  <c r="C12" i="13"/>
  <c r="C11" i="13"/>
  <c r="C10" i="13"/>
  <c r="O9" i="13"/>
  <c r="K9" i="13"/>
  <c r="K8" i="13"/>
  <c r="C9" i="13"/>
  <c r="D8" i="13"/>
  <c r="L7" i="13"/>
  <c r="O6" i="13"/>
  <c r="K6" i="13"/>
  <c r="D6" i="13"/>
  <c r="R72" i="13"/>
  <c r="R71" i="13"/>
  <c r="R70" i="13"/>
  <c r="R69" i="13"/>
  <c r="R68" i="13"/>
  <c r="R67" i="13"/>
  <c r="R66" i="13"/>
  <c r="R65" i="13"/>
  <c r="R64" i="13"/>
  <c r="R63" i="13"/>
  <c r="R62" i="13"/>
  <c r="R61" i="13"/>
  <c r="R60" i="13"/>
  <c r="R59" i="13"/>
  <c r="R58" i="13"/>
  <c r="R57" i="13"/>
  <c r="R56" i="13"/>
  <c r="R55" i="13"/>
  <c r="R54" i="13"/>
  <c r="R53" i="13"/>
  <c r="R48" i="13"/>
  <c r="R47" i="13"/>
  <c r="R46" i="13"/>
  <c r="R45" i="13"/>
  <c r="R43" i="13"/>
  <c r="R42" i="13"/>
  <c r="R41" i="13"/>
  <c r="R40" i="13"/>
  <c r="R39" i="13"/>
  <c r="R38" i="13"/>
  <c r="R37" i="13"/>
  <c r="R36" i="13"/>
  <c r="R35" i="13"/>
  <c r="R28" i="13"/>
  <c r="R27" i="13"/>
  <c r="M18" i="13"/>
  <c r="L18" i="13"/>
  <c r="K18" i="13"/>
  <c r="M17" i="13"/>
  <c r="L17" i="13"/>
  <c r="K17" i="13"/>
  <c r="M16" i="13"/>
  <c r="L16" i="13"/>
  <c r="K16" i="13"/>
  <c r="V4" i="3"/>
  <c r="V2" i="10"/>
  <c r="Q6" i="3"/>
  <c r="V6" i="3"/>
  <c r="Q5" i="3"/>
  <c r="H5" i="3"/>
  <c r="R31" i="1"/>
  <c r="P19" i="13" l="1"/>
  <c r="CX153" i="13"/>
  <c r="N200" i="13" s="1"/>
  <c r="GT153" i="13"/>
  <c r="JF153" i="13"/>
  <c r="M233" i="13" s="1"/>
  <c r="EH153" i="13"/>
  <c r="J249" i="13" s="1"/>
  <c r="CC153" i="13"/>
  <c r="M188" i="13" s="1"/>
  <c r="JM153" i="13"/>
  <c r="J231" i="13" s="1"/>
  <c r="K19" i="13"/>
  <c r="N18" i="13"/>
  <c r="L19" i="13"/>
  <c r="LD153" i="13"/>
  <c r="M227" i="13" s="1"/>
  <c r="CL153" i="13"/>
  <c r="L186" i="13" s="1"/>
  <c r="DT153" i="13"/>
  <c r="K195" i="13" s="1"/>
  <c r="X153" i="13"/>
  <c r="K161" i="13" s="1"/>
  <c r="GU153" i="13"/>
  <c r="J208" i="13" s="1"/>
  <c r="LX153" i="13"/>
  <c r="HW153" i="13"/>
  <c r="KI153" i="13"/>
  <c r="L223" i="13" s="1"/>
  <c r="EW153" i="13"/>
  <c r="J252" i="13" s="1"/>
  <c r="HI153" i="13"/>
  <c r="IQ153" i="13"/>
  <c r="M234" i="13" s="1"/>
  <c r="LC153" i="13"/>
  <c r="L227" i="13" s="1"/>
  <c r="IB153" i="13"/>
  <c r="BM153" i="13"/>
  <c r="L191" i="13" s="1"/>
  <c r="CJ153" i="13"/>
  <c r="J186" i="13" s="1"/>
  <c r="MF153" i="13"/>
  <c r="GR153" i="13"/>
  <c r="KU153" i="13"/>
  <c r="N225" i="13" s="1"/>
  <c r="N242" i="13" s="1"/>
  <c r="II153" i="13"/>
  <c r="J229" i="13" s="1"/>
  <c r="DK153" i="13"/>
  <c r="L197" i="13" s="1"/>
  <c r="GK153" i="13"/>
  <c r="J206" i="13" s="1"/>
  <c r="FU153" i="13"/>
  <c r="N257" i="13" s="1"/>
  <c r="EX153" i="13"/>
  <c r="K252" i="13" s="1"/>
  <c r="HX153" i="13"/>
  <c r="GB153" i="13"/>
  <c r="K259" i="13" s="1"/>
  <c r="KZ153" i="13"/>
  <c r="N226" i="13" s="1"/>
  <c r="HY153" i="13"/>
  <c r="KK153" i="13"/>
  <c r="N223" i="13" s="1"/>
  <c r="AL153" i="13"/>
  <c r="J164" i="13" s="1"/>
  <c r="J178" i="13" s="1"/>
  <c r="P21" i="13"/>
  <c r="CG153" i="13"/>
  <c r="L187" i="13" s="1"/>
  <c r="DO153" i="13"/>
  <c r="K196" i="13" s="1"/>
  <c r="BV153" i="13"/>
  <c r="K189" i="13" s="1"/>
  <c r="KF153" i="13"/>
  <c r="N222" i="13" s="1"/>
  <c r="DM153" i="13"/>
  <c r="N197" i="13" s="1"/>
  <c r="AR153" i="13"/>
  <c r="K165" i="13" s="1"/>
  <c r="K179" i="13" s="1"/>
  <c r="CD153" i="13"/>
  <c r="N188" i="13" s="1"/>
  <c r="IY153" i="13"/>
  <c r="K232" i="13" s="1"/>
  <c r="AZ153" i="13"/>
  <c r="N166" i="13" s="1"/>
  <c r="N180" i="13" s="1"/>
  <c r="MK153" i="13"/>
  <c r="DS153" i="13"/>
  <c r="J195" i="13" s="1"/>
  <c r="JU153" i="13"/>
  <c r="M220" i="13" s="1"/>
  <c r="KA153" i="13"/>
  <c r="N221" i="13" s="1"/>
  <c r="HO153" i="13"/>
  <c r="J212" i="13" s="1"/>
  <c r="FC153" i="13"/>
  <c r="K253" i="13" s="1"/>
  <c r="FX153" i="13"/>
  <c r="CV153" i="13"/>
  <c r="L200" i="13" s="1"/>
  <c r="JR153" i="13"/>
  <c r="J220" i="13" s="1"/>
  <c r="IO153" i="13"/>
  <c r="K234" i="13" s="1"/>
  <c r="LA153" i="13"/>
  <c r="J227" i="13" s="1"/>
  <c r="JG153" i="13"/>
  <c r="N233" i="13" s="1"/>
  <c r="FP153" i="13"/>
  <c r="N255" i="13" s="1"/>
  <c r="HF153" i="13"/>
  <c r="DD153" i="13"/>
  <c r="J198" i="13" s="1"/>
  <c r="KX153" i="13"/>
  <c r="L226" i="13" s="1"/>
  <c r="LJ153" i="13"/>
  <c r="GL153" i="13"/>
  <c r="K206" i="13" s="1"/>
  <c r="N16" i="13"/>
  <c r="AY153" i="13"/>
  <c r="M166" i="13" s="1"/>
  <c r="M180" i="13" s="1"/>
  <c r="IG153" i="13"/>
  <c r="M228" i="13" s="1"/>
  <c r="KS153" i="13"/>
  <c r="L225" i="13" s="1"/>
  <c r="L242" i="13" s="1"/>
  <c r="KV153" i="13"/>
  <c r="J226" i="13" s="1"/>
  <c r="EQ153" i="13"/>
  <c r="N250" i="13" s="1"/>
  <c r="IU153" i="13"/>
  <c r="L235" i="13" s="1"/>
  <c r="LG153" i="13"/>
  <c r="DE153" i="13"/>
  <c r="K198" i="13" s="1"/>
  <c r="HG153" i="13"/>
  <c r="HJ153" i="13"/>
  <c r="J211" i="13" s="1"/>
  <c r="LN153" i="13"/>
  <c r="ED153" i="13"/>
  <c r="K171" i="13" s="1"/>
  <c r="IW153" i="13"/>
  <c r="N235" i="13" s="1"/>
  <c r="KL153" i="13"/>
  <c r="J224" i="13" s="1"/>
  <c r="J241" i="13" s="1"/>
  <c r="BU153" i="13"/>
  <c r="J189" i="13" s="1"/>
  <c r="N17" i="13"/>
  <c r="DZ153" i="13"/>
  <c r="L194" i="13" s="1"/>
  <c r="BG153" i="13"/>
  <c r="K169" i="13" s="1"/>
  <c r="GE153" i="13"/>
  <c r="N259" i="13" s="1"/>
  <c r="IR153" i="13"/>
  <c r="N234" i="13" s="1"/>
  <c r="BD153" i="13"/>
  <c r="M167" i="13" s="1"/>
  <c r="M181" i="13" s="1"/>
  <c r="AH153" i="13"/>
  <c r="K163" i="13" s="1"/>
  <c r="K177" i="13" s="1"/>
  <c r="FN153" i="13"/>
  <c r="L255" i="13" s="1"/>
  <c r="LK153" i="13"/>
  <c r="EJ153" i="13"/>
  <c r="L249" i="13" s="1"/>
  <c r="ET153" i="13"/>
  <c r="L251" i="13" s="1"/>
  <c r="CB153" i="13"/>
  <c r="L188" i="13" s="1"/>
  <c r="GC153" i="13"/>
  <c r="L259" i="13" s="1"/>
  <c r="AP153" i="13"/>
  <c r="N164" i="13" s="1"/>
  <c r="N178" i="13" s="1"/>
  <c r="HZ153" i="13"/>
  <c r="BX153" i="13"/>
  <c r="M189" i="13" s="1"/>
  <c r="MM153" i="13"/>
  <c r="AB153" i="13"/>
  <c r="J162" i="13" s="1"/>
  <c r="KH153" i="13"/>
  <c r="K223" i="13" s="1"/>
  <c r="AJ153" i="13"/>
  <c r="M163" i="13" s="1"/>
  <c r="M177" i="13" s="1"/>
  <c r="FH153" i="13"/>
  <c r="K254" i="13" s="1"/>
  <c r="FK153" i="13"/>
  <c r="N254" i="13" s="1"/>
  <c r="MR153" i="13"/>
  <c r="AX153" i="13"/>
  <c r="L166" i="13" s="1"/>
  <c r="L180" i="13" s="1"/>
  <c r="EA153" i="13"/>
  <c r="M194" i="13" s="1"/>
  <c r="GM153" i="13"/>
  <c r="L206" i="13" s="1"/>
  <c r="AO153" i="13"/>
  <c r="M164" i="13" s="1"/>
  <c r="M178" i="13" s="1"/>
  <c r="MJ153" i="13"/>
  <c r="LW153" i="13"/>
  <c r="GJ153" i="13"/>
  <c r="N205" i="13" s="1"/>
  <c r="IV153" i="13"/>
  <c r="M235" i="13" s="1"/>
  <c r="LH153" i="13"/>
  <c r="JP153" i="13"/>
  <c r="M231" i="13" s="1"/>
  <c r="DF153" i="13"/>
  <c r="L198" i="13" s="1"/>
  <c r="FR153" i="13"/>
  <c r="K257" i="13" s="1"/>
  <c r="ID153" i="13"/>
  <c r="J228" i="13" s="1"/>
  <c r="KP153" i="13"/>
  <c r="N224" i="13" s="1"/>
  <c r="N241" i="13" s="1"/>
  <c r="JN153" i="13"/>
  <c r="K231" i="13" s="1"/>
  <c r="K240" i="13" s="1"/>
  <c r="BW153" i="13"/>
  <c r="L189" i="13" s="1"/>
  <c r="A153" i="13"/>
  <c r="A110" i="13" s="1"/>
  <c r="CN153" i="13"/>
  <c r="N186" i="13" s="1"/>
  <c r="FZ153" i="13"/>
  <c r="FJ153" i="13"/>
  <c r="M254" i="13" s="1"/>
  <c r="MB153" i="13"/>
  <c r="EF153" i="13"/>
  <c r="M171" i="13" s="1"/>
  <c r="LP153" i="13"/>
  <c r="AM153" i="13"/>
  <c r="K164" i="13" s="1"/>
  <c r="K178" i="13" s="1"/>
  <c r="CY153" i="13"/>
  <c r="J199" i="13" s="1"/>
  <c r="Y153" i="13"/>
  <c r="L161" i="13" s="1"/>
  <c r="AD153" i="13"/>
  <c r="L162" i="13" s="1"/>
  <c r="L176" i="13" s="1"/>
  <c r="W288" i="13"/>
  <c r="T287" i="13"/>
  <c r="S288" i="13" s="1"/>
  <c r="LR153" i="13"/>
  <c r="EL153" i="13"/>
  <c r="N249" i="13" s="1"/>
  <c r="GI153" i="13"/>
  <c r="M205" i="13" s="1"/>
  <c r="CQ153" i="13"/>
  <c r="L185" i="13" s="1"/>
  <c r="DQ153" i="13"/>
  <c r="M196" i="13" s="1"/>
  <c r="LS153" i="13"/>
  <c r="ER153" i="13"/>
  <c r="J251" i="13" s="1"/>
  <c r="HL153" i="13"/>
  <c r="L211" i="13" s="1"/>
  <c r="HV153" i="13"/>
  <c r="GQ153" i="13"/>
  <c r="FV153" i="13"/>
  <c r="IH153" i="13"/>
  <c r="N228" i="13" s="1"/>
  <c r="KT153" i="13"/>
  <c r="M225" i="13" s="1"/>
  <c r="M242" i="13" s="1"/>
  <c r="HS153" i="13"/>
  <c r="N212" i="13" s="1"/>
  <c r="KE153" i="13"/>
  <c r="M222" i="13" s="1"/>
  <c r="MQ153" i="13"/>
  <c r="AT153" i="13"/>
  <c r="M165" i="13" s="1"/>
  <c r="M179" i="13" s="1"/>
  <c r="JW153" i="13"/>
  <c r="J221" i="13" s="1"/>
  <c r="J217" i="13" s="1"/>
  <c r="LZ153" i="13"/>
  <c r="JE153" i="13"/>
  <c r="L233" i="13" s="1"/>
  <c r="JC153" i="13"/>
  <c r="J233" i="13" s="1"/>
  <c r="BZ153" i="13"/>
  <c r="J188" i="13" s="1"/>
  <c r="BE153" i="13"/>
  <c r="N167" i="13" s="1"/>
  <c r="N181" i="13" s="1"/>
  <c r="MG153" i="13"/>
  <c r="EK153" i="13"/>
  <c r="M249" i="13" s="1"/>
  <c r="IE153" i="13"/>
  <c r="K228" i="13" s="1"/>
  <c r="K237" i="13" s="1"/>
  <c r="MN153" i="13"/>
  <c r="LY153" i="13"/>
  <c r="EZ153" i="13"/>
  <c r="M252" i="13" s="1"/>
  <c r="HT153" i="13"/>
  <c r="W153" i="13"/>
  <c r="J161" i="13" s="1"/>
  <c r="J175" i="13" s="1"/>
  <c r="CI153" i="13"/>
  <c r="N187" i="13" s="1"/>
  <c r="JS153" i="13"/>
  <c r="K220" i="13" s="1"/>
  <c r="ME153" i="13"/>
  <c r="JD153" i="13"/>
  <c r="K233" i="13" s="1"/>
  <c r="BF153" i="13"/>
  <c r="J169" i="13" s="1"/>
  <c r="DR153" i="13"/>
  <c r="N196" i="13" s="1"/>
  <c r="IP153" i="13"/>
  <c r="L234" i="13" s="1"/>
  <c r="O234" i="13" s="1"/>
  <c r="LB153" i="13"/>
  <c r="K227" i="13" s="1"/>
  <c r="IA153" i="13"/>
  <c r="DN153" i="13"/>
  <c r="J196" i="13" s="1"/>
  <c r="IL153" i="13"/>
  <c r="M229" i="13" s="1"/>
  <c r="M238" i="13" s="1"/>
  <c r="GX153" i="13"/>
  <c r="M208" i="13" s="1"/>
  <c r="JV153" i="13"/>
  <c r="N220" i="13" s="1"/>
  <c r="DA153" i="13"/>
  <c r="L199" i="13" s="1"/>
  <c r="HH153" i="13"/>
  <c r="GW153" i="13"/>
  <c r="L208" i="13" s="1"/>
  <c r="IT153" i="13"/>
  <c r="K235" i="13" s="1"/>
  <c r="FD153" i="13"/>
  <c r="L253" i="13" s="1"/>
  <c r="HA153" i="13"/>
  <c r="K209" i="13" s="1"/>
  <c r="DY153" i="13"/>
  <c r="K194" i="13" s="1"/>
  <c r="BT153" i="13"/>
  <c r="N190" i="13" s="1"/>
  <c r="FM153" i="13"/>
  <c r="K255" i="13" s="1"/>
  <c r="EV153" i="13"/>
  <c r="N251" i="13" s="1"/>
  <c r="CP153" i="13"/>
  <c r="K185" i="13" s="1"/>
  <c r="ML153" i="13"/>
  <c r="JJ153" i="13"/>
  <c r="L230" i="13" s="1"/>
  <c r="GZ153" i="13"/>
  <c r="J209" i="13" s="1"/>
  <c r="CH153" i="13"/>
  <c r="M187" i="13" s="1"/>
  <c r="GP153" i="13"/>
  <c r="DX153" i="13"/>
  <c r="J194" i="13" s="1"/>
  <c r="LU153" i="13"/>
  <c r="KQ153" i="13"/>
  <c r="J225" i="13" s="1"/>
  <c r="J242" i="13" s="1"/>
  <c r="EO153" i="13"/>
  <c r="L250" i="13" s="1"/>
  <c r="BN153" i="13"/>
  <c r="M191" i="13" s="1"/>
  <c r="LT153" i="13"/>
  <c r="CW153" i="13"/>
  <c r="M200" i="13" s="1"/>
  <c r="MS153" i="13"/>
  <c r="IX153" i="13"/>
  <c r="J232" i="13" s="1"/>
  <c r="JB153" i="13"/>
  <c r="N232" i="13" s="1"/>
  <c r="N237" i="13" s="1"/>
  <c r="IM153" i="13"/>
  <c r="N229" i="13" s="1"/>
  <c r="KY153" i="13"/>
  <c r="M226" i="13" s="1"/>
  <c r="M243" i="13" s="1"/>
  <c r="MD153" i="13"/>
  <c r="JL153" i="13"/>
  <c r="N230" i="13" s="1"/>
  <c r="N239" i="13" s="1"/>
  <c r="DL153" i="13"/>
  <c r="M197" i="13" s="1"/>
  <c r="EE153" i="13"/>
  <c r="L171" i="13" s="1"/>
  <c r="GS153" i="13"/>
  <c r="JQ153" i="13"/>
  <c r="N231" i="13" s="1"/>
  <c r="N240" i="13" s="1"/>
  <c r="LQ153" i="13"/>
  <c r="MC153" i="13"/>
  <c r="HB153" i="13"/>
  <c r="L209" i="13" s="1"/>
  <c r="HE153" i="13"/>
  <c r="EM153" i="13"/>
  <c r="J250" i="13" s="1"/>
  <c r="J239" i="13"/>
  <c r="AI153" i="13"/>
  <c r="L163" i="13" s="1"/>
  <c r="L177" i="13" s="1"/>
  <c r="FG153" i="13"/>
  <c r="J254" i="13" s="1"/>
  <c r="AQ153" i="13"/>
  <c r="J165" i="13" s="1"/>
  <c r="J179" i="13" s="1"/>
  <c r="DC153" i="13"/>
  <c r="N199" i="13" s="1"/>
  <c r="FO153" i="13"/>
  <c r="M255" i="13" s="1"/>
  <c r="GF153" i="13"/>
  <c r="J205" i="13" s="1"/>
  <c r="BB153" i="13"/>
  <c r="K167" i="13" s="1"/>
  <c r="K181" i="13" s="1"/>
  <c r="DH153" i="13"/>
  <c r="N198" i="13" s="1"/>
  <c r="BA153" i="13"/>
  <c r="J167" i="13" s="1"/>
  <c r="J181" i="13" s="1"/>
  <c r="FY153" i="13"/>
  <c r="L244" i="13"/>
  <c r="BI153" i="13"/>
  <c r="M169" i="13" s="1"/>
  <c r="DU153" i="13"/>
  <c r="L195" i="13" s="1"/>
  <c r="GG153" i="13"/>
  <c r="K205" i="13" s="1"/>
  <c r="K207" i="13" s="1"/>
  <c r="IS153" i="13"/>
  <c r="J235" i="13" s="1"/>
  <c r="LE153" i="13"/>
  <c r="N227" i="13" s="1"/>
  <c r="O227" i="13" s="1"/>
  <c r="EC153" i="13"/>
  <c r="J171" i="13" s="1"/>
  <c r="GO153" i="13"/>
  <c r="N206" i="13" s="1"/>
  <c r="JA153" i="13"/>
  <c r="M232" i="13" s="1"/>
  <c r="M237" i="13" s="1"/>
  <c r="BQ153" i="13"/>
  <c r="K190" i="13" s="1"/>
  <c r="DP153" i="13"/>
  <c r="L196" i="13" s="1"/>
  <c r="O196" i="13" s="1"/>
  <c r="CF153" i="13"/>
  <c r="K187" i="13" s="1"/>
  <c r="EU153" i="13"/>
  <c r="M251" i="13" s="1"/>
  <c r="JT153" i="13"/>
  <c r="L220" i="13" s="1"/>
  <c r="EN153" i="13"/>
  <c r="K250" i="13" s="1"/>
  <c r="LV153" i="13"/>
  <c r="AW153" i="13"/>
  <c r="K166" i="13" s="1"/>
  <c r="K180" i="13" s="1"/>
  <c r="DI153" i="13"/>
  <c r="J197" i="13" s="1"/>
  <c r="FB153" i="13"/>
  <c r="J253" i="13" s="1"/>
  <c r="BY153" i="13"/>
  <c r="N189" i="13" s="1"/>
  <c r="LF153" i="13"/>
  <c r="AU153" i="13"/>
  <c r="N165" i="13" s="1"/>
  <c r="N179" i="13" s="1"/>
  <c r="BL153" i="13"/>
  <c r="K191" i="13" s="1"/>
  <c r="BR153" i="13"/>
  <c r="L190" i="13" s="1"/>
  <c r="HD153" i="13"/>
  <c r="N209" i="13" s="1"/>
  <c r="MI153" i="13"/>
  <c r="IK153" i="13"/>
  <c r="L229" i="13" s="1"/>
  <c r="O229" i="13" s="1"/>
  <c r="KW153" i="13"/>
  <c r="K226" i="13" s="1"/>
  <c r="FF153" i="13"/>
  <c r="N253" i="13" s="1"/>
  <c r="MP153" i="13"/>
  <c r="DV153" i="13"/>
  <c r="M195" i="13" s="1"/>
  <c r="DG153" i="13"/>
  <c r="M198" i="13" s="1"/>
  <c r="AF153" i="13"/>
  <c r="N162" i="13" s="1"/>
  <c r="N176" i="13" s="1"/>
  <c r="KB153" i="13"/>
  <c r="J222" i="13" s="1"/>
  <c r="N238" i="13"/>
  <c r="ES153" i="13"/>
  <c r="K251" i="13" s="1"/>
  <c r="BC153" i="13"/>
  <c r="L167" i="13" s="1"/>
  <c r="L181" i="13" s="1"/>
  <c r="CT153" i="13"/>
  <c r="J200" i="13" s="1"/>
  <c r="J201" i="13" s="1"/>
  <c r="BJ153" i="13"/>
  <c r="N169" i="13" s="1"/>
  <c r="GH153" i="13"/>
  <c r="L205" i="13" s="1"/>
  <c r="L207" i="13" s="1"/>
  <c r="CR153" i="13"/>
  <c r="M185" i="13" s="1"/>
  <c r="DJ153" i="13"/>
  <c r="K197" i="13" s="1"/>
  <c r="FA153" i="13"/>
  <c r="N252" i="13" s="1"/>
  <c r="HM153" i="13"/>
  <c r="M211" i="13" s="1"/>
  <c r="BK153" i="13"/>
  <c r="J191" i="13" s="1"/>
  <c r="DW153" i="13"/>
  <c r="N195" i="13" s="1"/>
  <c r="BH153" i="13"/>
  <c r="L169" i="13" s="1"/>
  <c r="GV153" i="13"/>
  <c r="K208" i="13" s="1"/>
  <c r="AC153" i="13"/>
  <c r="K162" i="13" s="1"/>
  <c r="K176" i="13" s="1"/>
  <c r="LO153" i="13"/>
  <c r="AV153" i="13"/>
  <c r="J166" i="13" s="1"/>
  <c r="FT153" i="13"/>
  <c r="M257" i="13" s="1"/>
  <c r="IF153" i="13"/>
  <c r="L228" i="13" s="1"/>
  <c r="KR153" i="13"/>
  <c r="K225" i="13" s="1"/>
  <c r="K242" i="13" s="1"/>
  <c r="AG153" i="13"/>
  <c r="J163" i="13" s="1"/>
  <c r="J177" i="13" s="1"/>
  <c r="CS153" i="13"/>
  <c r="N185" i="13" s="1"/>
  <c r="FE153" i="13"/>
  <c r="M253" i="13" s="1"/>
  <c r="HQ153" i="13"/>
  <c r="L212" i="13" s="1"/>
  <c r="KC153" i="13"/>
  <c r="K222" i="13" s="1"/>
  <c r="MO153" i="13"/>
  <c r="CE153" i="13"/>
  <c r="J187" i="13" s="1"/>
  <c r="HC153" i="13"/>
  <c r="M209" i="13" s="1"/>
  <c r="JO153" i="13"/>
  <c r="L231" i="13" s="1"/>
  <c r="L240" i="13" s="1"/>
  <c r="MA153" i="13"/>
  <c r="BP153" i="13"/>
  <c r="J190" i="13" s="1"/>
  <c r="EB153" i="13"/>
  <c r="N194" i="13" s="1"/>
  <c r="O194" i="13" s="1"/>
  <c r="GN153" i="13"/>
  <c r="M206" i="13" s="1"/>
  <c r="IZ153" i="13"/>
  <c r="L232" i="13" s="1"/>
  <c r="LL153" i="13"/>
  <c r="IC153" i="13"/>
  <c r="HN153" i="13"/>
  <c r="N211" i="13" s="1"/>
  <c r="JZ153" i="13"/>
  <c r="M221" i="13" s="1"/>
  <c r="M240" i="13" s="1"/>
  <c r="GY153" i="13"/>
  <c r="N208" i="13" s="1"/>
  <c r="JK153" i="13"/>
  <c r="M230" i="13" s="1"/>
  <c r="M239" i="13" s="1"/>
  <c r="KD153" i="13"/>
  <c r="L222" i="13" s="1"/>
  <c r="L243" i="13" s="1"/>
  <c r="AK153" i="13"/>
  <c r="N163" i="13" s="1"/>
  <c r="N177" i="13" s="1"/>
  <c r="KG153" i="13"/>
  <c r="J223" i="13" s="1"/>
  <c r="J244" i="13" s="1"/>
  <c r="BS153" i="13"/>
  <c r="M190" i="13" s="1"/>
  <c r="AA153" i="13"/>
  <c r="N161" i="13" s="1"/>
  <c r="N175" i="13" s="1"/>
  <c r="CM153" i="13"/>
  <c r="M186" i="13" s="1"/>
  <c r="EY153" i="13"/>
  <c r="L252" i="13" s="1"/>
  <c r="HK153" i="13"/>
  <c r="K211" i="13" s="1"/>
  <c r="JI153" i="13"/>
  <c r="K230" i="13" s="1"/>
  <c r="K239" i="13" s="1"/>
  <c r="Z153" i="13"/>
  <c r="M161" i="13" s="1"/>
  <c r="M175" i="13" s="1"/>
  <c r="CU153" i="13"/>
  <c r="K200" i="13" s="1"/>
  <c r="EP153" i="13"/>
  <c r="M250" i="13" s="1"/>
  <c r="J238" i="13"/>
  <c r="AE153" i="13"/>
  <c r="M162" i="13" s="1"/>
  <c r="M176" i="13" s="1"/>
  <c r="LM153" i="13"/>
  <c r="HR153" i="13"/>
  <c r="M212" i="13" s="1"/>
  <c r="M213" i="13" s="1"/>
  <c r="L210" i="13"/>
  <c r="FS153" i="13"/>
  <c r="L257" i="13" s="1"/>
  <c r="HP153" i="13"/>
  <c r="K212" i="13" s="1"/>
  <c r="CO153" i="13"/>
  <c r="J185" i="13" s="1"/>
  <c r="FI153" i="13"/>
  <c r="L254" i="13" s="1"/>
  <c r="AS153" i="13"/>
  <c r="L165" i="13" s="1"/>
  <c r="L179" i="13" s="1"/>
  <c r="FQ153" i="13"/>
  <c r="J257" i="13" s="1"/>
  <c r="KO153" i="13"/>
  <c r="M224" i="13" s="1"/>
  <c r="M241" i="13" s="1"/>
  <c r="O241" i="13" s="1"/>
  <c r="CA153" i="13"/>
  <c r="K188" i="13" s="1"/>
  <c r="J213" i="13"/>
  <c r="N244" i="13"/>
  <c r="K244" i="13"/>
  <c r="O249" i="13"/>
  <c r="N243" i="13"/>
  <c r="O233" i="13"/>
  <c r="J176" i="13"/>
  <c r="O255" i="13"/>
  <c r="L175" i="13"/>
  <c r="O189" i="13"/>
  <c r="N219" i="13"/>
  <c r="K175" i="13"/>
  <c r="O223" i="13"/>
  <c r="M244" i="13"/>
  <c r="O164" i="13"/>
  <c r="O73" i="13"/>
  <c r="O19" i="13"/>
  <c r="M19" i="13"/>
  <c r="A1" i="11"/>
  <c r="N19" i="13" l="1"/>
  <c r="R20" i="13" s="1"/>
  <c r="J240" i="13"/>
  <c r="O252" i="13"/>
  <c r="O253" i="13"/>
  <c r="O199" i="13"/>
  <c r="O235" i="13"/>
  <c r="O187" i="13"/>
  <c r="O228" i="13"/>
  <c r="O259" i="13"/>
  <c r="J207" i="13"/>
  <c r="J210" i="13"/>
  <c r="L238" i="13"/>
  <c r="O186" i="13"/>
  <c r="N207" i="13"/>
  <c r="O220" i="13"/>
  <c r="O171" i="13"/>
  <c r="P259" i="13" s="1"/>
  <c r="O222" i="13"/>
  <c r="L201" i="13"/>
  <c r="N192" i="13"/>
  <c r="L192" i="13"/>
  <c r="O251" i="13"/>
  <c r="O163" i="13"/>
  <c r="M256" i="13"/>
  <c r="M258" i="13" s="1"/>
  <c r="M260" i="13" s="1"/>
  <c r="O209" i="13"/>
  <c r="O242" i="13"/>
  <c r="J237" i="13"/>
  <c r="O188" i="13"/>
  <c r="O161" i="13"/>
  <c r="P249" i="13" s="1"/>
  <c r="K243" i="13"/>
  <c r="N168" i="13"/>
  <c r="N170" i="13" s="1"/>
  <c r="N172" i="13" s="1"/>
  <c r="L217" i="13"/>
  <c r="L237" i="13"/>
  <c r="O231" i="13"/>
  <c r="N213" i="13"/>
  <c r="L219" i="13"/>
  <c r="L239" i="13"/>
  <c r="O239" i="13" s="1"/>
  <c r="O226" i="13"/>
  <c r="N217" i="13"/>
  <c r="K217" i="13"/>
  <c r="K238" i="13"/>
  <c r="O232" i="13"/>
  <c r="J256" i="13"/>
  <c r="J258" i="13" s="1"/>
  <c r="J260" i="13" s="1"/>
  <c r="O254" i="13"/>
  <c r="O211" i="13"/>
  <c r="L213" i="13"/>
  <c r="K201" i="13"/>
  <c r="O197" i="13"/>
  <c r="O167" i="13"/>
  <c r="O181" i="13" s="1"/>
  <c r="O190" i="13"/>
  <c r="O169" i="13"/>
  <c r="P257" i="13" s="1"/>
  <c r="J219" i="13"/>
  <c r="O208" i="13"/>
  <c r="M201" i="13"/>
  <c r="O191" i="13"/>
  <c r="O250" i="13"/>
  <c r="K213" i="13"/>
  <c r="N201" i="13"/>
  <c r="O200" i="13"/>
  <c r="J243" i="13"/>
  <c r="K219" i="13"/>
  <c r="O225" i="13"/>
  <c r="O257" i="13"/>
  <c r="K256" i="13"/>
  <c r="K258" i="13" s="1"/>
  <c r="K260" i="13" s="1"/>
  <c r="O195" i="13"/>
  <c r="M210" i="13"/>
  <c r="O221" i="13"/>
  <c r="O198" i="13"/>
  <c r="O206" i="13"/>
  <c r="O166" i="13"/>
  <c r="P254" i="13" s="1"/>
  <c r="N256" i="13"/>
  <c r="N258" i="13" s="1"/>
  <c r="N260" i="13" s="1"/>
  <c r="O224" i="13"/>
  <c r="K192" i="13"/>
  <c r="M217" i="13"/>
  <c r="N210" i="13"/>
  <c r="J192" i="13"/>
  <c r="O185" i="13"/>
  <c r="M168" i="13"/>
  <c r="M170" i="13" s="1"/>
  <c r="M172" i="13" s="1"/>
  <c r="O205" i="13"/>
  <c r="O230" i="13"/>
  <c r="K210" i="13"/>
  <c r="M192" i="13"/>
  <c r="K168" i="13"/>
  <c r="K170" i="13" s="1"/>
  <c r="K172" i="13" s="1"/>
  <c r="O162" i="13"/>
  <c r="P250" i="13" s="1"/>
  <c r="L256" i="13"/>
  <c r="L258" i="13" s="1"/>
  <c r="L260" i="13" s="1"/>
  <c r="M207" i="13"/>
  <c r="O207" i="13" s="1"/>
  <c r="J180" i="13"/>
  <c r="O212" i="13"/>
  <c r="O165" i="13"/>
  <c r="P253" i="13" s="1"/>
  <c r="J168" i="13"/>
  <c r="L168" i="13"/>
  <c r="L170" i="13" s="1"/>
  <c r="L172" i="13" s="1"/>
  <c r="M219" i="13"/>
  <c r="O240" i="13"/>
  <c r="O244" i="13"/>
  <c r="O180" i="13"/>
  <c r="P252" i="13"/>
  <c r="O178" i="13"/>
  <c r="P251" i="13"/>
  <c r="O177" i="13"/>
  <c r="V17" i="3"/>
  <c r="Q13" i="3"/>
  <c r="V19" i="3"/>
  <c r="K53" i="11"/>
  <c r="K98" i="11" s="1"/>
  <c r="R143" i="11"/>
  <c r="R141" i="11"/>
  <c r="R131" i="11"/>
  <c r="R113" i="11"/>
  <c r="O110" i="11"/>
  <c r="O109" i="11"/>
  <c r="R98" i="11"/>
  <c r="R88" i="11"/>
  <c r="R79" i="11"/>
  <c r="R53" i="11"/>
  <c r="F49" i="11"/>
  <c r="E49" i="11"/>
  <c r="B49" i="11"/>
  <c r="MT48" i="11"/>
  <c r="F48" i="11"/>
  <c r="E48" i="11"/>
  <c r="MS47" i="11"/>
  <c r="MR47" i="11"/>
  <c r="MQ47" i="11"/>
  <c r="MP47" i="11"/>
  <c r="MO47" i="11"/>
  <c r="MN47" i="11"/>
  <c r="MM47" i="11"/>
  <c r="ML47" i="11"/>
  <c r="MK47" i="11"/>
  <c r="MJ47" i="11"/>
  <c r="MI47" i="11"/>
  <c r="MH47" i="11"/>
  <c r="MG47" i="11"/>
  <c r="MF47" i="11"/>
  <c r="ME47" i="11"/>
  <c r="MD47" i="11"/>
  <c r="MC47" i="11"/>
  <c r="MB47" i="11"/>
  <c r="MA47" i="11"/>
  <c r="LZ47" i="11"/>
  <c r="LY47" i="11"/>
  <c r="LX47" i="11"/>
  <c r="LW47" i="11"/>
  <c r="LV47" i="11"/>
  <c r="LU47" i="11"/>
  <c r="LT47" i="11"/>
  <c r="LS47" i="11"/>
  <c r="LR47" i="11"/>
  <c r="LQ47" i="11"/>
  <c r="LP47" i="11"/>
  <c r="LO47" i="11"/>
  <c r="LN47" i="11"/>
  <c r="LM47" i="11"/>
  <c r="LL47" i="11"/>
  <c r="LK47" i="11"/>
  <c r="LJ47" i="11"/>
  <c r="LI47" i="11"/>
  <c r="LH47" i="11"/>
  <c r="LG47" i="11"/>
  <c r="LF47" i="11"/>
  <c r="LE47" i="11"/>
  <c r="LD47" i="11"/>
  <c r="LC47" i="11"/>
  <c r="LB47" i="11"/>
  <c r="LA47" i="11"/>
  <c r="KZ47" i="11"/>
  <c r="KY47" i="11"/>
  <c r="KX47" i="11"/>
  <c r="KW47" i="11"/>
  <c r="KV47" i="11"/>
  <c r="KU47" i="11"/>
  <c r="KT47" i="11"/>
  <c r="KS47" i="11"/>
  <c r="KR47" i="11"/>
  <c r="KQ47" i="11"/>
  <c r="KP47" i="11"/>
  <c r="KO47" i="11"/>
  <c r="KN47" i="11"/>
  <c r="KM47" i="11"/>
  <c r="KL47" i="11"/>
  <c r="KK47" i="11"/>
  <c r="KJ47" i="11"/>
  <c r="KI47" i="11"/>
  <c r="KH47" i="11"/>
  <c r="KG47" i="11"/>
  <c r="KF47" i="11"/>
  <c r="KE47" i="11"/>
  <c r="KD47" i="11"/>
  <c r="KC47" i="11"/>
  <c r="KB47" i="11"/>
  <c r="KA47" i="11"/>
  <c r="JZ47" i="11"/>
  <c r="JY47" i="11"/>
  <c r="JX47" i="11"/>
  <c r="JW47" i="11"/>
  <c r="JV47" i="11"/>
  <c r="JU47" i="11"/>
  <c r="JT47" i="11"/>
  <c r="JS47" i="11"/>
  <c r="JR47" i="11"/>
  <c r="JQ47" i="11"/>
  <c r="JP47" i="11"/>
  <c r="JO47" i="11"/>
  <c r="JN47" i="11"/>
  <c r="JM47" i="11"/>
  <c r="JL47" i="11"/>
  <c r="JK47" i="11"/>
  <c r="JJ47" i="11"/>
  <c r="JI47" i="11"/>
  <c r="JH47" i="11"/>
  <c r="JG47" i="11"/>
  <c r="JF47" i="11"/>
  <c r="JE47" i="11"/>
  <c r="JD47" i="11"/>
  <c r="JC47" i="11"/>
  <c r="JB47" i="11"/>
  <c r="JA47" i="11"/>
  <c r="IZ47" i="11"/>
  <c r="IY47" i="11"/>
  <c r="IX47" i="11"/>
  <c r="IW47" i="11"/>
  <c r="IV47" i="11"/>
  <c r="IU47" i="11"/>
  <c r="IT47" i="11"/>
  <c r="IS47" i="11"/>
  <c r="IR47" i="11"/>
  <c r="IQ47" i="11"/>
  <c r="IP47" i="11"/>
  <c r="IO47" i="11"/>
  <c r="IN47" i="11"/>
  <c r="IM47" i="11"/>
  <c r="IL47" i="11"/>
  <c r="IK47" i="11"/>
  <c r="IJ47" i="11"/>
  <c r="II47" i="11"/>
  <c r="IH47" i="11"/>
  <c r="IG47" i="11"/>
  <c r="IF47" i="11"/>
  <c r="IE47" i="11"/>
  <c r="ID47" i="11"/>
  <c r="IC47" i="11"/>
  <c r="IB47" i="11"/>
  <c r="IA47" i="11"/>
  <c r="HZ47" i="11"/>
  <c r="HY47" i="11"/>
  <c r="HX47" i="11"/>
  <c r="HW47" i="11"/>
  <c r="HV47" i="11"/>
  <c r="HU47" i="11"/>
  <c r="HT47" i="11"/>
  <c r="HS47" i="11"/>
  <c r="HR47" i="11"/>
  <c r="HQ47" i="11"/>
  <c r="HP47" i="11"/>
  <c r="HO47" i="11"/>
  <c r="HN47" i="11"/>
  <c r="HM47" i="11"/>
  <c r="HL47" i="11"/>
  <c r="HK47" i="11"/>
  <c r="HJ47" i="11"/>
  <c r="HI47" i="11"/>
  <c r="HH47" i="11"/>
  <c r="HG47" i="11"/>
  <c r="HF47" i="11"/>
  <c r="HE47" i="11"/>
  <c r="HD47" i="11"/>
  <c r="HC47" i="11"/>
  <c r="HB47" i="11"/>
  <c r="HA47" i="11"/>
  <c r="GZ47" i="11"/>
  <c r="GY47" i="11"/>
  <c r="GX47" i="11"/>
  <c r="GW47" i="11"/>
  <c r="GV47" i="11"/>
  <c r="GU47" i="11"/>
  <c r="GT47" i="11"/>
  <c r="GS47" i="11"/>
  <c r="GR47" i="11"/>
  <c r="GQ47" i="11"/>
  <c r="GP47" i="11"/>
  <c r="GO47" i="11"/>
  <c r="GN47" i="11"/>
  <c r="GM47" i="11"/>
  <c r="GL47" i="11"/>
  <c r="GK47" i="11"/>
  <c r="GJ47" i="11"/>
  <c r="GI47" i="11"/>
  <c r="GH47" i="11"/>
  <c r="GG47" i="11"/>
  <c r="GF47" i="11"/>
  <c r="GE47" i="11"/>
  <c r="GD47" i="11"/>
  <c r="GC47" i="11"/>
  <c r="GB47" i="11"/>
  <c r="GA47" i="11"/>
  <c r="FZ47" i="11"/>
  <c r="FY47" i="11"/>
  <c r="FX47" i="11"/>
  <c r="FW47" i="11"/>
  <c r="FV47" i="11"/>
  <c r="FU47" i="11"/>
  <c r="FT47" i="11"/>
  <c r="FS47" i="11"/>
  <c r="FR47" i="11"/>
  <c r="FQ47" i="11"/>
  <c r="FP47" i="11"/>
  <c r="FO47" i="11"/>
  <c r="FN47" i="11"/>
  <c r="FM47" i="11"/>
  <c r="FL47" i="11"/>
  <c r="FK47" i="11"/>
  <c r="FJ47" i="11"/>
  <c r="FI47" i="11"/>
  <c r="FH47" i="11"/>
  <c r="FG47" i="11"/>
  <c r="FF47" i="11"/>
  <c r="FE47" i="11"/>
  <c r="FD47" i="11"/>
  <c r="FC47" i="11"/>
  <c r="FB47" i="11"/>
  <c r="FA47" i="11"/>
  <c r="EZ47" i="11"/>
  <c r="EY47" i="11"/>
  <c r="EX47" i="11"/>
  <c r="EW47" i="11"/>
  <c r="EV47" i="11"/>
  <c r="EU47" i="11"/>
  <c r="ET47" i="11"/>
  <c r="ES47" i="11"/>
  <c r="ER47" i="11"/>
  <c r="EQ47" i="11"/>
  <c r="EP47" i="11"/>
  <c r="EO47" i="11"/>
  <c r="EN47" i="11"/>
  <c r="EM47" i="11"/>
  <c r="EL47" i="11"/>
  <c r="EK47" i="11"/>
  <c r="EJ47" i="11"/>
  <c r="EI47" i="11"/>
  <c r="EH47" i="11"/>
  <c r="EG47" i="11"/>
  <c r="EF47" i="11"/>
  <c r="EE47" i="11"/>
  <c r="ED47" i="11"/>
  <c r="EC47" i="11"/>
  <c r="EB47" i="11"/>
  <c r="EA47" i="11"/>
  <c r="DZ47" i="11"/>
  <c r="DY47" i="11"/>
  <c r="DX47" i="11"/>
  <c r="DW47" i="11"/>
  <c r="DV47" i="11"/>
  <c r="DU47" i="11"/>
  <c r="DT47" i="11"/>
  <c r="DS47" i="11"/>
  <c r="DR47" i="11"/>
  <c r="DQ47" i="11"/>
  <c r="DP47" i="11"/>
  <c r="DO47" i="11"/>
  <c r="DN47" i="11"/>
  <c r="DM47" i="11"/>
  <c r="DL47" i="11"/>
  <c r="DK47" i="11"/>
  <c r="DJ47" i="11"/>
  <c r="DI47" i="11"/>
  <c r="DH47" i="11"/>
  <c r="DG47" i="11"/>
  <c r="DF47" i="11"/>
  <c r="DE47" i="11"/>
  <c r="DD47" i="11"/>
  <c r="DC47" i="11"/>
  <c r="DB47" i="11"/>
  <c r="DA47" i="11"/>
  <c r="CZ47" i="11"/>
  <c r="CY47" i="11"/>
  <c r="CX47" i="11"/>
  <c r="CW47" i="11"/>
  <c r="CV47" i="11"/>
  <c r="CU47" i="11"/>
  <c r="CT47" i="11"/>
  <c r="CS47" i="11"/>
  <c r="CR47" i="11"/>
  <c r="CQ47" i="11"/>
  <c r="CP47" i="11"/>
  <c r="CO47" i="11"/>
  <c r="CN47" i="11"/>
  <c r="CM47" i="11"/>
  <c r="CL47" i="11"/>
  <c r="CK47" i="11"/>
  <c r="CJ47" i="11"/>
  <c r="CI47" i="11"/>
  <c r="CH47" i="11"/>
  <c r="CG47" i="11"/>
  <c r="CF47" i="11"/>
  <c r="CE47" i="11"/>
  <c r="CD47" i="11"/>
  <c r="CC47" i="11"/>
  <c r="CB47" i="11"/>
  <c r="CA47" i="11"/>
  <c r="BZ47" i="11"/>
  <c r="BY47" i="11"/>
  <c r="BX47" i="11"/>
  <c r="BW47" i="11"/>
  <c r="BV47" i="11"/>
  <c r="BU47" i="11"/>
  <c r="BT47" i="11"/>
  <c r="BS47" i="11"/>
  <c r="BR47" i="11"/>
  <c r="BQ47" i="11"/>
  <c r="BP47" i="11"/>
  <c r="BO47" i="11"/>
  <c r="BN47" i="11"/>
  <c r="BM47" i="11"/>
  <c r="BL47" i="11"/>
  <c r="BK47" i="11"/>
  <c r="BJ47" i="11"/>
  <c r="BI47" i="11"/>
  <c r="BH47" i="11"/>
  <c r="BG47" i="11"/>
  <c r="BF47" i="11"/>
  <c r="BE47" i="11"/>
  <c r="BD47" i="11"/>
  <c r="BC47" i="11"/>
  <c r="BB47" i="11"/>
  <c r="BA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Q47" i="11"/>
  <c r="A47" i="11"/>
  <c r="MS46" i="11"/>
  <c r="MR46" i="11"/>
  <c r="MQ46" i="11"/>
  <c r="MP46" i="11"/>
  <c r="MO46" i="11"/>
  <c r="MN46" i="11"/>
  <c r="MM46" i="11"/>
  <c r="ML46" i="11"/>
  <c r="MK46" i="11"/>
  <c r="MJ46" i="11"/>
  <c r="MI46" i="11"/>
  <c r="MH46" i="11"/>
  <c r="MG46" i="11"/>
  <c r="MF46" i="11"/>
  <c r="ME46" i="11"/>
  <c r="MD46" i="11"/>
  <c r="MC46" i="11"/>
  <c r="MB46" i="11"/>
  <c r="MA46" i="11"/>
  <c r="LZ46" i="11"/>
  <c r="LY46" i="11"/>
  <c r="LX46" i="11"/>
  <c r="LW46" i="11"/>
  <c r="LV46" i="11"/>
  <c r="LU46" i="11"/>
  <c r="LT46" i="11"/>
  <c r="LS46" i="11"/>
  <c r="LR46" i="11"/>
  <c r="LQ46" i="11"/>
  <c r="LP46" i="11"/>
  <c r="LO46" i="11"/>
  <c r="LN46" i="11"/>
  <c r="LM46" i="11"/>
  <c r="LL46" i="11"/>
  <c r="LK46" i="11"/>
  <c r="LJ46" i="11"/>
  <c r="LI46" i="11"/>
  <c r="LH46" i="11"/>
  <c r="LG46" i="11"/>
  <c r="LF46" i="11"/>
  <c r="LE46" i="11"/>
  <c r="LD46" i="11"/>
  <c r="LC46" i="11"/>
  <c r="LB46" i="11"/>
  <c r="LA46" i="11"/>
  <c r="KZ46" i="11"/>
  <c r="KY46" i="11"/>
  <c r="KX46" i="11"/>
  <c r="KW46" i="11"/>
  <c r="KV46" i="11"/>
  <c r="KU46" i="11"/>
  <c r="KT46" i="11"/>
  <c r="KS46" i="11"/>
  <c r="KR46" i="11"/>
  <c r="KQ46" i="11"/>
  <c r="KP46" i="11"/>
  <c r="KO46" i="11"/>
  <c r="KN46" i="11"/>
  <c r="KM46" i="11"/>
  <c r="KL46" i="11"/>
  <c r="KK46" i="11"/>
  <c r="KJ46" i="11"/>
  <c r="KI46" i="11"/>
  <c r="KH46" i="11"/>
  <c r="KG46" i="11"/>
  <c r="KF46" i="11"/>
  <c r="KE46" i="11"/>
  <c r="KD46" i="11"/>
  <c r="KC46" i="11"/>
  <c r="KB46" i="11"/>
  <c r="KA46" i="11"/>
  <c r="JZ46" i="11"/>
  <c r="JY46" i="11"/>
  <c r="JX46" i="11"/>
  <c r="JW46" i="11"/>
  <c r="JV46" i="11"/>
  <c r="JU46" i="11"/>
  <c r="JT46" i="11"/>
  <c r="JS46" i="11"/>
  <c r="JR46" i="11"/>
  <c r="JQ46" i="11"/>
  <c r="JP46" i="11"/>
  <c r="JO46" i="11"/>
  <c r="JN46" i="11"/>
  <c r="JM46" i="11"/>
  <c r="JL46" i="11"/>
  <c r="JK46" i="11"/>
  <c r="JJ46" i="11"/>
  <c r="JI46" i="11"/>
  <c r="JH46" i="11"/>
  <c r="JG46" i="11"/>
  <c r="JF46" i="11"/>
  <c r="JE46" i="11"/>
  <c r="JD46" i="11"/>
  <c r="JC46" i="11"/>
  <c r="JB46" i="11"/>
  <c r="JA46" i="11"/>
  <c r="IZ46" i="11"/>
  <c r="IY46" i="11"/>
  <c r="IX46" i="11"/>
  <c r="IW46" i="11"/>
  <c r="IV46" i="11"/>
  <c r="IU46" i="11"/>
  <c r="IT46" i="11"/>
  <c r="IS46" i="11"/>
  <c r="IR46" i="11"/>
  <c r="IQ46" i="11"/>
  <c r="IP46" i="11"/>
  <c r="IO46" i="11"/>
  <c r="IN46" i="11"/>
  <c r="IM46" i="11"/>
  <c r="IL46" i="11"/>
  <c r="IK46" i="11"/>
  <c r="IJ46" i="11"/>
  <c r="II46" i="11"/>
  <c r="IH46" i="11"/>
  <c r="IG46" i="11"/>
  <c r="IF46" i="11"/>
  <c r="IE46" i="11"/>
  <c r="ID46" i="11"/>
  <c r="IC46" i="11"/>
  <c r="IB46" i="11"/>
  <c r="IA46" i="11"/>
  <c r="HZ46" i="11"/>
  <c r="HY46" i="11"/>
  <c r="HX46" i="11"/>
  <c r="HW46" i="11"/>
  <c r="HV46" i="11"/>
  <c r="HU46" i="11"/>
  <c r="HT46" i="11"/>
  <c r="HS46" i="11"/>
  <c r="HR46" i="11"/>
  <c r="HQ46" i="11"/>
  <c r="HP46" i="11"/>
  <c r="HO46" i="11"/>
  <c r="HN46" i="11"/>
  <c r="HM46" i="11"/>
  <c r="HL46" i="11"/>
  <c r="HK46" i="11"/>
  <c r="HJ46" i="11"/>
  <c r="HI46" i="11"/>
  <c r="HH46" i="11"/>
  <c r="HG46" i="11"/>
  <c r="HF46" i="11"/>
  <c r="HE46" i="11"/>
  <c r="HD46" i="11"/>
  <c r="HC46" i="11"/>
  <c r="HB46" i="11"/>
  <c r="HA46" i="11"/>
  <c r="GZ46" i="11"/>
  <c r="GY46" i="11"/>
  <c r="GX46" i="11"/>
  <c r="GW46" i="11"/>
  <c r="GV46" i="11"/>
  <c r="GU46" i="11"/>
  <c r="GT46" i="11"/>
  <c r="GS46" i="11"/>
  <c r="GR46" i="11"/>
  <c r="GQ46" i="11"/>
  <c r="GP46" i="11"/>
  <c r="GO46" i="11"/>
  <c r="GN46" i="11"/>
  <c r="GM46" i="11"/>
  <c r="GL46" i="11"/>
  <c r="GK46" i="11"/>
  <c r="GJ46" i="11"/>
  <c r="GI46" i="11"/>
  <c r="GH46" i="11"/>
  <c r="GG46" i="11"/>
  <c r="GF46" i="11"/>
  <c r="GE46" i="11"/>
  <c r="GD46" i="11"/>
  <c r="GC46" i="11"/>
  <c r="GB46" i="11"/>
  <c r="GA46" i="11"/>
  <c r="FZ46" i="11"/>
  <c r="FY46" i="11"/>
  <c r="FX46" i="11"/>
  <c r="FW46" i="11"/>
  <c r="FV46" i="11"/>
  <c r="FU46" i="11"/>
  <c r="FT46" i="11"/>
  <c r="FS46" i="11"/>
  <c r="FR46" i="11"/>
  <c r="FQ46" i="11"/>
  <c r="FP46" i="11"/>
  <c r="FO46" i="11"/>
  <c r="FN46" i="11"/>
  <c r="FM46" i="11"/>
  <c r="FL46" i="11"/>
  <c r="FK46" i="11"/>
  <c r="FJ46" i="11"/>
  <c r="FI46" i="11"/>
  <c r="FH46" i="11"/>
  <c r="FG46" i="11"/>
  <c r="FF46" i="11"/>
  <c r="FE46" i="11"/>
  <c r="FD46" i="11"/>
  <c r="FC46" i="11"/>
  <c r="FB46" i="11"/>
  <c r="FA46" i="11"/>
  <c r="EZ46" i="11"/>
  <c r="EY46" i="11"/>
  <c r="EX46" i="11"/>
  <c r="EW46" i="11"/>
  <c r="EV46" i="11"/>
  <c r="EU46" i="11"/>
  <c r="ET46" i="11"/>
  <c r="ES46" i="11"/>
  <c r="ER46" i="11"/>
  <c r="EQ46" i="11"/>
  <c r="EP46" i="11"/>
  <c r="EO46" i="11"/>
  <c r="EN46" i="11"/>
  <c r="EM46" i="11"/>
  <c r="EL46" i="11"/>
  <c r="EK46" i="11"/>
  <c r="EJ46" i="11"/>
  <c r="EI46" i="11"/>
  <c r="EH46" i="11"/>
  <c r="EG46" i="11"/>
  <c r="EF46" i="11"/>
  <c r="EE46" i="11"/>
  <c r="ED46" i="11"/>
  <c r="EC46" i="11"/>
  <c r="EB46" i="11"/>
  <c r="EA46" i="11"/>
  <c r="DZ46" i="11"/>
  <c r="DY46" i="11"/>
  <c r="DX46" i="11"/>
  <c r="DW46" i="11"/>
  <c r="DV46" i="11"/>
  <c r="DU46" i="11"/>
  <c r="DT46" i="11"/>
  <c r="DS46" i="11"/>
  <c r="DR46" i="11"/>
  <c r="DQ46" i="11"/>
  <c r="DP46" i="11"/>
  <c r="DO46" i="11"/>
  <c r="DN46" i="11"/>
  <c r="DM46" i="11"/>
  <c r="DL46" i="11"/>
  <c r="DK46" i="11"/>
  <c r="DJ46" i="11"/>
  <c r="DI46" i="11"/>
  <c r="DH46" i="11"/>
  <c r="DG46" i="11"/>
  <c r="DF46" i="11"/>
  <c r="DE46" i="11"/>
  <c r="DD46" i="11"/>
  <c r="DC46" i="11"/>
  <c r="DB46" i="11"/>
  <c r="DA46" i="11"/>
  <c r="CZ46" i="11"/>
  <c r="CY46" i="11"/>
  <c r="CX46" i="11"/>
  <c r="CW46" i="11"/>
  <c r="CV46" i="11"/>
  <c r="CU46" i="11"/>
  <c r="CT46" i="11"/>
  <c r="CS46" i="11"/>
  <c r="CR46" i="11"/>
  <c r="CQ46" i="11"/>
  <c r="CP46" i="11"/>
  <c r="CO46" i="11"/>
  <c r="CN46" i="11"/>
  <c r="CM46" i="11"/>
  <c r="CL46" i="11"/>
  <c r="CK46" i="11"/>
  <c r="CJ46" i="11"/>
  <c r="CI46" i="11"/>
  <c r="CH46" i="11"/>
  <c r="CG46" i="11"/>
  <c r="CF46" i="11"/>
  <c r="CE46" i="11"/>
  <c r="CD46" i="11"/>
  <c r="CC46" i="11"/>
  <c r="CB46" i="11"/>
  <c r="CA46" i="11"/>
  <c r="BZ46" i="11"/>
  <c r="BY46" i="11"/>
  <c r="BX46" i="11"/>
  <c r="BW46" i="11"/>
  <c r="BV46" i="11"/>
  <c r="BU46" i="11"/>
  <c r="BT46" i="11"/>
  <c r="BS46" i="11"/>
  <c r="BR46" i="11"/>
  <c r="BQ46" i="11"/>
  <c r="BP46" i="11"/>
  <c r="BO46" i="11"/>
  <c r="BN46" i="11"/>
  <c r="BM46" i="11"/>
  <c r="BL46" i="11"/>
  <c r="BK46" i="11"/>
  <c r="BJ46" i="11"/>
  <c r="BI46" i="11"/>
  <c r="BH46" i="11"/>
  <c r="BG46" i="11"/>
  <c r="BF46" i="11"/>
  <c r="BE46" i="11"/>
  <c r="BD46" i="11"/>
  <c r="BC46" i="11"/>
  <c r="BB46"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Q46" i="11"/>
  <c r="A46" i="11"/>
  <c r="MS45" i="11"/>
  <c r="MR45" i="11"/>
  <c r="MQ45" i="11"/>
  <c r="MP45" i="11"/>
  <c r="MO45" i="11"/>
  <c r="MN45" i="11"/>
  <c r="MM45" i="11"/>
  <c r="ML45" i="11"/>
  <c r="MK45" i="11"/>
  <c r="MJ45" i="11"/>
  <c r="MI45" i="11"/>
  <c r="MH45" i="11"/>
  <c r="MG45" i="11"/>
  <c r="MF45" i="11"/>
  <c r="ME45" i="11"/>
  <c r="MD45" i="11"/>
  <c r="MC45" i="11"/>
  <c r="MB45" i="11"/>
  <c r="MA45" i="11"/>
  <c r="LZ45" i="11"/>
  <c r="LY45" i="11"/>
  <c r="LX45" i="11"/>
  <c r="LW45" i="11"/>
  <c r="LV45" i="11"/>
  <c r="LU45" i="11"/>
  <c r="LT45" i="11"/>
  <c r="LS45" i="11"/>
  <c r="LR45" i="11"/>
  <c r="LQ45" i="11"/>
  <c r="LP45" i="11"/>
  <c r="LO45" i="11"/>
  <c r="LN45" i="11"/>
  <c r="LM45" i="11"/>
  <c r="LL45" i="11"/>
  <c r="LK45" i="11"/>
  <c r="LJ45" i="11"/>
  <c r="LI45" i="11"/>
  <c r="LH45" i="11"/>
  <c r="LG45" i="11"/>
  <c r="LF45" i="11"/>
  <c r="LE45" i="11"/>
  <c r="LD45" i="11"/>
  <c r="LC45" i="11"/>
  <c r="LB45" i="11"/>
  <c r="LA45" i="11"/>
  <c r="KZ45" i="11"/>
  <c r="KY45" i="11"/>
  <c r="KX45" i="11"/>
  <c r="KW45" i="11"/>
  <c r="KV45" i="11"/>
  <c r="KU45" i="11"/>
  <c r="KT45" i="11"/>
  <c r="KS45" i="11"/>
  <c r="KR45" i="11"/>
  <c r="KQ45" i="11"/>
  <c r="KP45" i="11"/>
  <c r="KO45" i="11"/>
  <c r="KN45" i="11"/>
  <c r="KM45" i="11"/>
  <c r="KL45" i="11"/>
  <c r="KK45" i="11"/>
  <c r="KJ45" i="11"/>
  <c r="KI45" i="11"/>
  <c r="KH45" i="11"/>
  <c r="KG45" i="11"/>
  <c r="KF45" i="11"/>
  <c r="KE45" i="11"/>
  <c r="KD45" i="11"/>
  <c r="KC45" i="11"/>
  <c r="KB45" i="11"/>
  <c r="KA45" i="11"/>
  <c r="JZ45" i="11"/>
  <c r="JY45" i="11"/>
  <c r="JX45" i="11"/>
  <c r="JW45" i="11"/>
  <c r="JV45" i="11"/>
  <c r="JU45" i="11"/>
  <c r="JT45" i="11"/>
  <c r="JS45" i="11"/>
  <c r="JR45" i="11"/>
  <c r="JQ45" i="11"/>
  <c r="JP45" i="11"/>
  <c r="JO45" i="11"/>
  <c r="JN45" i="11"/>
  <c r="JM45" i="11"/>
  <c r="JL45" i="11"/>
  <c r="JK45" i="11"/>
  <c r="JJ45" i="11"/>
  <c r="JI45" i="11"/>
  <c r="JH45" i="11"/>
  <c r="JG45" i="11"/>
  <c r="JF45" i="11"/>
  <c r="JE45" i="11"/>
  <c r="JD45" i="11"/>
  <c r="JC45" i="11"/>
  <c r="JB45" i="11"/>
  <c r="JA45" i="11"/>
  <c r="IZ45" i="11"/>
  <c r="IY45" i="11"/>
  <c r="IX45" i="11"/>
  <c r="IW45" i="11"/>
  <c r="IV45" i="11"/>
  <c r="IU45" i="11"/>
  <c r="IT45" i="11"/>
  <c r="IS45" i="11"/>
  <c r="IR45" i="11"/>
  <c r="IQ45" i="11"/>
  <c r="IP45" i="11"/>
  <c r="IO45" i="11"/>
  <c r="IN45" i="11"/>
  <c r="IM45" i="11"/>
  <c r="IL45" i="11"/>
  <c r="IK45" i="11"/>
  <c r="IJ45" i="11"/>
  <c r="II45" i="11"/>
  <c r="IH45" i="11"/>
  <c r="IG45" i="11"/>
  <c r="IF45" i="11"/>
  <c r="IE45" i="11"/>
  <c r="ID45" i="11"/>
  <c r="IC45" i="11"/>
  <c r="IB45" i="11"/>
  <c r="IA45" i="11"/>
  <c r="HZ45" i="11"/>
  <c r="HY45" i="11"/>
  <c r="HX45" i="11"/>
  <c r="HW45" i="11"/>
  <c r="HV45" i="11"/>
  <c r="HU45" i="11"/>
  <c r="HT45" i="11"/>
  <c r="HS45" i="11"/>
  <c r="HR45" i="11"/>
  <c r="HQ45" i="11"/>
  <c r="HP45" i="11"/>
  <c r="HO45" i="11"/>
  <c r="HN45" i="11"/>
  <c r="HM45" i="11"/>
  <c r="HL45" i="11"/>
  <c r="HK45" i="11"/>
  <c r="HJ45" i="11"/>
  <c r="HI45" i="11"/>
  <c r="HH45" i="11"/>
  <c r="HG45" i="11"/>
  <c r="HF45" i="11"/>
  <c r="HE45" i="11"/>
  <c r="HD45" i="11"/>
  <c r="HC45" i="11"/>
  <c r="HB45" i="11"/>
  <c r="HA45" i="11"/>
  <c r="GZ45" i="11"/>
  <c r="GY45" i="11"/>
  <c r="GX45" i="11"/>
  <c r="GW45" i="11"/>
  <c r="GV45" i="11"/>
  <c r="GU45" i="11"/>
  <c r="GT45" i="11"/>
  <c r="GS45" i="11"/>
  <c r="GR45" i="11"/>
  <c r="GQ45" i="11"/>
  <c r="GP45" i="11"/>
  <c r="GO45" i="11"/>
  <c r="GN45" i="11"/>
  <c r="GM45" i="11"/>
  <c r="GL45" i="11"/>
  <c r="GK45" i="11"/>
  <c r="GJ45" i="11"/>
  <c r="GI45" i="11"/>
  <c r="GH45" i="11"/>
  <c r="GG45" i="11"/>
  <c r="GF45" i="11"/>
  <c r="GE45" i="11"/>
  <c r="GD45" i="11"/>
  <c r="GC45" i="11"/>
  <c r="GB45" i="11"/>
  <c r="GA45" i="11"/>
  <c r="FZ45" i="11"/>
  <c r="FY45" i="11"/>
  <c r="FX45" i="11"/>
  <c r="FW45" i="11"/>
  <c r="FV45" i="11"/>
  <c r="FU45" i="11"/>
  <c r="FT45" i="11"/>
  <c r="FS45" i="11"/>
  <c r="FR45" i="11"/>
  <c r="FQ45" i="11"/>
  <c r="FP45" i="11"/>
  <c r="FO45" i="11"/>
  <c r="FN45" i="11"/>
  <c r="FM45" i="11"/>
  <c r="FL45" i="11"/>
  <c r="FK45" i="11"/>
  <c r="FJ45" i="11"/>
  <c r="FI45" i="11"/>
  <c r="FH45" i="11"/>
  <c r="FG45" i="11"/>
  <c r="FF45" i="11"/>
  <c r="FE45" i="11"/>
  <c r="FD45" i="11"/>
  <c r="FC45" i="11"/>
  <c r="FB45" i="11"/>
  <c r="FA45" i="11"/>
  <c r="EZ45" i="11"/>
  <c r="EY45" i="11"/>
  <c r="EX45" i="11"/>
  <c r="EW45" i="11"/>
  <c r="EV45" i="11"/>
  <c r="EU45" i="11"/>
  <c r="ET45" i="11"/>
  <c r="ES45" i="11"/>
  <c r="ER45" i="11"/>
  <c r="EQ45" i="11"/>
  <c r="EP45" i="11"/>
  <c r="EO45" i="11"/>
  <c r="EN45" i="11"/>
  <c r="EM45" i="11"/>
  <c r="EL45" i="11"/>
  <c r="EK45" i="11"/>
  <c r="EJ45" i="11"/>
  <c r="EI45" i="11"/>
  <c r="EH45" i="11"/>
  <c r="EG45" i="11"/>
  <c r="EF45" i="11"/>
  <c r="EE45" i="11"/>
  <c r="ED45" i="11"/>
  <c r="EC45" i="11"/>
  <c r="EB45" i="11"/>
  <c r="EA45" i="11"/>
  <c r="DZ45" i="11"/>
  <c r="DY45" i="11"/>
  <c r="DX45" i="11"/>
  <c r="DW45" i="11"/>
  <c r="DV45" i="11"/>
  <c r="DU45" i="11"/>
  <c r="DT45" i="11"/>
  <c r="DS45" i="11"/>
  <c r="DR45" i="11"/>
  <c r="DQ45" i="11"/>
  <c r="DP45" i="11"/>
  <c r="DO45" i="11"/>
  <c r="DN45" i="11"/>
  <c r="DM45" i="11"/>
  <c r="DL45" i="11"/>
  <c r="DK45" i="11"/>
  <c r="DJ45" i="11"/>
  <c r="DI45" i="11"/>
  <c r="DH45" i="11"/>
  <c r="DG45" i="11"/>
  <c r="DF45" i="11"/>
  <c r="DE45" i="11"/>
  <c r="DD45" i="11"/>
  <c r="DC45" i="11"/>
  <c r="DB45" i="11"/>
  <c r="DA45" i="11"/>
  <c r="CZ45" i="11"/>
  <c r="CY45" i="11"/>
  <c r="CX45" i="11"/>
  <c r="CW45" i="11"/>
  <c r="CV45" i="11"/>
  <c r="CU45" i="11"/>
  <c r="CT45" i="11"/>
  <c r="CS45" i="11"/>
  <c r="CR45" i="11"/>
  <c r="CQ45" i="11"/>
  <c r="CP45" i="11"/>
  <c r="CO45" i="11"/>
  <c r="CN45" i="11"/>
  <c r="CM45" i="11"/>
  <c r="CL45" i="11"/>
  <c r="CK45" i="11"/>
  <c r="CJ45" i="11"/>
  <c r="CI45" i="11"/>
  <c r="CH45" i="11"/>
  <c r="CG45" i="11"/>
  <c r="CF45" i="11"/>
  <c r="CE45" i="11"/>
  <c r="CD45" i="11"/>
  <c r="CC45" i="11"/>
  <c r="CB45" i="11"/>
  <c r="CA45" i="11"/>
  <c r="BZ45" i="11"/>
  <c r="BY45" i="11"/>
  <c r="BX45" i="11"/>
  <c r="BW45" i="11"/>
  <c r="BV45" i="11"/>
  <c r="BU45" i="11"/>
  <c r="BT45" i="11"/>
  <c r="BS45" i="11"/>
  <c r="BR45" i="11"/>
  <c r="BQ45" i="11"/>
  <c r="BP45" i="11"/>
  <c r="BO45" i="11"/>
  <c r="BN45" i="11"/>
  <c r="BM45" i="11"/>
  <c r="BL45" i="11"/>
  <c r="BK45" i="11"/>
  <c r="BJ45" i="11"/>
  <c r="BI45" i="11"/>
  <c r="BH45" i="11"/>
  <c r="BG45" i="11"/>
  <c r="BF45" i="11"/>
  <c r="BE45" i="11"/>
  <c r="BD45" i="11"/>
  <c r="BC45" i="11"/>
  <c r="BB45" i="11"/>
  <c r="BA45" i="11"/>
  <c r="AZ45"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Q45" i="11"/>
  <c r="A45" i="11"/>
  <c r="MS44" i="11"/>
  <c r="MR44" i="11"/>
  <c r="MQ44" i="11"/>
  <c r="MP44" i="11"/>
  <c r="MO44" i="11"/>
  <c r="MN44" i="11"/>
  <c r="MM44" i="11"/>
  <c r="ML44" i="11"/>
  <c r="MK44" i="11"/>
  <c r="MJ44" i="11"/>
  <c r="MI44" i="11"/>
  <c r="MH44" i="11"/>
  <c r="MG44" i="11"/>
  <c r="MF44" i="11"/>
  <c r="ME44" i="11"/>
  <c r="MD44" i="11"/>
  <c r="MC44" i="11"/>
  <c r="MB44" i="11"/>
  <c r="MA44" i="11"/>
  <c r="LZ44" i="11"/>
  <c r="LY44" i="11"/>
  <c r="LX44" i="11"/>
  <c r="LW44" i="11"/>
  <c r="LV44" i="11"/>
  <c r="LU44" i="11"/>
  <c r="LT44" i="11"/>
  <c r="LS44" i="11"/>
  <c r="LR44" i="11"/>
  <c r="LQ44" i="11"/>
  <c r="LP44" i="11"/>
  <c r="LO44" i="11"/>
  <c r="LN44" i="11"/>
  <c r="LM44" i="11"/>
  <c r="LL44" i="11"/>
  <c r="LK44" i="11"/>
  <c r="LJ44" i="11"/>
  <c r="LI44" i="11"/>
  <c r="LH44" i="11"/>
  <c r="LG44" i="11"/>
  <c r="LF44" i="11"/>
  <c r="LE44" i="11"/>
  <c r="LD44" i="11"/>
  <c r="LC44" i="11"/>
  <c r="LB44" i="11"/>
  <c r="LA44" i="11"/>
  <c r="KZ44" i="11"/>
  <c r="KY44" i="11"/>
  <c r="KX44" i="11"/>
  <c r="KW44" i="11"/>
  <c r="KV44" i="11"/>
  <c r="KU44" i="11"/>
  <c r="KT44" i="11"/>
  <c r="KS44" i="11"/>
  <c r="KR44" i="11"/>
  <c r="KQ44" i="11"/>
  <c r="KP44" i="11"/>
  <c r="KO44" i="11"/>
  <c r="KN44" i="11"/>
  <c r="KM44" i="11"/>
  <c r="KL44" i="11"/>
  <c r="KK44" i="11"/>
  <c r="KJ44" i="11"/>
  <c r="KI44" i="11"/>
  <c r="KH44" i="11"/>
  <c r="KG44" i="11"/>
  <c r="KF44" i="11"/>
  <c r="KE44" i="11"/>
  <c r="KD44" i="11"/>
  <c r="KC44" i="11"/>
  <c r="KB44" i="11"/>
  <c r="KA44" i="11"/>
  <c r="JZ44" i="11"/>
  <c r="JY44" i="11"/>
  <c r="JX44" i="11"/>
  <c r="JW44" i="11"/>
  <c r="JV44" i="11"/>
  <c r="JU44" i="11"/>
  <c r="JT44" i="11"/>
  <c r="JS44" i="11"/>
  <c r="JR44" i="11"/>
  <c r="JQ44" i="11"/>
  <c r="JP44" i="11"/>
  <c r="JO44" i="11"/>
  <c r="JN44" i="11"/>
  <c r="JM44" i="11"/>
  <c r="JL44" i="11"/>
  <c r="JK44" i="11"/>
  <c r="JJ44" i="11"/>
  <c r="JI44" i="11"/>
  <c r="JH44" i="11"/>
  <c r="JG44" i="11"/>
  <c r="JF44" i="11"/>
  <c r="JE44" i="11"/>
  <c r="JD44" i="11"/>
  <c r="JC44" i="11"/>
  <c r="JB44" i="11"/>
  <c r="JA44" i="11"/>
  <c r="IZ44" i="11"/>
  <c r="IY44" i="11"/>
  <c r="IX44" i="11"/>
  <c r="IW44" i="11"/>
  <c r="IV44" i="11"/>
  <c r="IU44" i="11"/>
  <c r="IT44" i="11"/>
  <c r="IS44" i="11"/>
  <c r="IR44" i="11"/>
  <c r="IQ44" i="11"/>
  <c r="IP44" i="11"/>
  <c r="IO44" i="11"/>
  <c r="IN44" i="11"/>
  <c r="IM44" i="11"/>
  <c r="IL44" i="11"/>
  <c r="IK44" i="11"/>
  <c r="IJ44" i="11"/>
  <c r="II44" i="11"/>
  <c r="IH44" i="11"/>
  <c r="IG44" i="11"/>
  <c r="IF44" i="11"/>
  <c r="IE44" i="11"/>
  <c r="ID44" i="11"/>
  <c r="IC44" i="11"/>
  <c r="IB44" i="11"/>
  <c r="IA44" i="11"/>
  <c r="HZ44" i="11"/>
  <c r="HY44" i="11"/>
  <c r="HX44" i="11"/>
  <c r="HW44" i="11"/>
  <c r="HV44" i="11"/>
  <c r="HU44" i="11"/>
  <c r="HT44" i="11"/>
  <c r="HS44" i="11"/>
  <c r="HR44" i="11"/>
  <c r="HQ44" i="11"/>
  <c r="HP44" i="11"/>
  <c r="HO44" i="11"/>
  <c r="HN44" i="11"/>
  <c r="HM44" i="11"/>
  <c r="HL44" i="11"/>
  <c r="HK44" i="11"/>
  <c r="HJ44" i="11"/>
  <c r="HI44" i="11"/>
  <c r="HH44" i="11"/>
  <c r="HG44" i="11"/>
  <c r="HF44" i="11"/>
  <c r="HE44" i="11"/>
  <c r="HD44" i="11"/>
  <c r="HC44" i="11"/>
  <c r="HB44" i="11"/>
  <c r="HA44" i="11"/>
  <c r="GZ44" i="11"/>
  <c r="GY44" i="11"/>
  <c r="GX44" i="11"/>
  <c r="GW44" i="11"/>
  <c r="GV44" i="11"/>
  <c r="GU44" i="11"/>
  <c r="GT44" i="11"/>
  <c r="GS44" i="11"/>
  <c r="GR44" i="11"/>
  <c r="GQ44" i="11"/>
  <c r="GP44" i="11"/>
  <c r="GO44" i="11"/>
  <c r="GN44" i="11"/>
  <c r="GM44" i="11"/>
  <c r="GL44" i="11"/>
  <c r="GK44" i="11"/>
  <c r="GJ44" i="11"/>
  <c r="GI44" i="11"/>
  <c r="GH44" i="11"/>
  <c r="GG44" i="11"/>
  <c r="GF44" i="11"/>
  <c r="GE44" i="11"/>
  <c r="GD44" i="11"/>
  <c r="GC44" i="11"/>
  <c r="GB44" i="11"/>
  <c r="GA44" i="11"/>
  <c r="FZ44" i="11"/>
  <c r="FY44" i="11"/>
  <c r="FX44" i="11"/>
  <c r="FW44" i="11"/>
  <c r="FV44" i="11"/>
  <c r="FU44" i="11"/>
  <c r="FT44" i="11"/>
  <c r="FS44" i="11"/>
  <c r="FR44" i="11"/>
  <c r="FQ44" i="11"/>
  <c r="FP44" i="11"/>
  <c r="FO44" i="11"/>
  <c r="FN44" i="11"/>
  <c r="FM44" i="11"/>
  <c r="FL44" i="11"/>
  <c r="FK44" i="11"/>
  <c r="FJ44" i="11"/>
  <c r="FI44" i="11"/>
  <c r="FH44" i="11"/>
  <c r="FG44" i="11"/>
  <c r="FF44" i="11"/>
  <c r="FE44" i="11"/>
  <c r="FD44" i="11"/>
  <c r="FC44" i="11"/>
  <c r="FB44" i="11"/>
  <c r="FA44" i="11"/>
  <c r="EZ44" i="11"/>
  <c r="EY44" i="11"/>
  <c r="EX44" i="11"/>
  <c r="EW44" i="11"/>
  <c r="EV44" i="11"/>
  <c r="EU44" i="11"/>
  <c r="ET44" i="11"/>
  <c r="ES44" i="11"/>
  <c r="ER44" i="11"/>
  <c r="EQ44" i="11"/>
  <c r="EP44" i="11"/>
  <c r="EO44" i="11"/>
  <c r="EN44" i="11"/>
  <c r="EM44" i="11"/>
  <c r="EL44" i="11"/>
  <c r="EK44" i="11"/>
  <c r="EJ44" i="11"/>
  <c r="EI44" i="11"/>
  <c r="EH44" i="11"/>
  <c r="EG44" i="11"/>
  <c r="EF44" i="11"/>
  <c r="EE44" i="11"/>
  <c r="ED44" i="11"/>
  <c r="EC44" i="11"/>
  <c r="EB44" i="11"/>
  <c r="EA44" i="11"/>
  <c r="DZ44" i="11"/>
  <c r="DY44" i="11"/>
  <c r="DX44" i="11"/>
  <c r="DW44" i="11"/>
  <c r="DV44" i="11"/>
  <c r="DU44" i="11"/>
  <c r="DT44" i="11"/>
  <c r="DS44" i="11"/>
  <c r="DR44" i="11"/>
  <c r="DQ44" i="11"/>
  <c r="DP44" i="11"/>
  <c r="DO44" i="11"/>
  <c r="DN44" i="11"/>
  <c r="DM44" i="11"/>
  <c r="DL44" i="11"/>
  <c r="DK44" i="11"/>
  <c r="DJ44" i="11"/>
  <c r="DI44" i="11"/>
  <c r="DH44" i="11"/>
  <c r="DG44" i="11"/>
  <c r="DF44" i="11"/>
  <c r="DE44" i="11"/>
  <c r="DD44" i="11"/>
  <c r="DC44" i="11"/>
  <c r="DB44" i="11"/>
  <c r="DA44" i="11"/>
  <c r="CZ44" i="11"/>
  <c r="CY44" i="11"/>
  <c r="CX44" i="11"/>
  <c r="CW44" i="11"/>
  <c r="CV44" i="11"/>
  <c r="CU44" i="11"/>
  <c r="CT44" i="11"/>
  <c r="CS44" i="11"/>
  <c r="CR44" i="11"/>
  <c r="CQ44" i="11"/>
  <c r="CP44" i="11"/>
  <c r="CO44" i="11"/>
  <c r="CN44" i="11"/>
  <c r="CM44" i="11"/>
  <c r="CL44" i="11"/>
  <c r="CK44" i="11"/>
  <c r="CJ44" i="11"/>
  <c r="CI44" i="11"/>
  <c r="CH44" i="11"/>
  <c r="CG44" i="11"/>
  <c r="CF44" i="11"/>
  <c r="CE44" i="11"/>
  <c r="CD44" i="11"/>
  <c r="CC44" i="11"/>
  <c r="CB44" i="11"/>
  <c r="CA44" i="11"/>
  <c r="BZ44" i="11"/>
  <c r="BY44" i="11"/>
  <c r="BX44" i="11"/>
  <c r="BW44" i="11"/>
  <c r="BV44" i="11"/>
  <c r="BU44" i="11"/>
  <c r="BT44" i="11"/>
  <c r="BS44" i="11"/>
  <c r="BR44" i="11"/>
  <c r="BQ44" i="11"/>
  <c r="BP44" i="11"/>
  <c r="BO44" i="11"/>
  <c r="BN44" i="11"/>
  <c r="BM44" i="11"/>
  <c r="BL44" i="11"/>
  <c r="BK44" i="11"/>
  <c r="BJ44" i="11"/>
  <c r="BI44" i="11"/>
  <c r="BH44" i="11"/>
  <c r="BG44" i="11"/>
  <c r="BF44" i="11"/>
  <c r="BE44" i="11"/>
  <c r="BD44" i="11"/>
  <c r="BC44" i="11"/>
  <c r="BB44"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Q44" i="11"/>
  <c r="A44" i="11"/>
  <c r="MS43" i="11"/>
  <c r="MR43" i="11"/>
  <c r="MQ43" i="11"/>
  <c r="MP43" i="11"/>
  <c r="MO43" i="11"/>
  <c r="MN43" i="11"/>
  <c r="MM43" i="11"/>
  <c r="ML43" i="11"/>
  <c r="MK43" i="11"/>
  <c r="MJ43" i="11"/>
  <c r="MI43" i="11"/>
  <c r="MH43" i="11"/>
  <c r="MG43" i="11"/>
  <c r="MF43" i="11"/>
  <c r="ME43" i="11"/>
  <c r="MD43" i="11"/>
  <c r="MC43" i="11"/>
  <c r="MB43" i="11"/>
  <c r="MA43" i="11"/>
  <c r="LZ43" i="11"/>
  <c r="LY43" i="11"/>
  <c r="LX43" i="11"/>
  <c r="LW43" i="11"/>
  <c r="LV43" i="11"/>
  <c r="LU43" i="11"/>
  <c r="LT43" i="11"/>
  <c r="LS43" i="11"/>
  <c r="LR43" i="11"/>
  <c r="LQ43" i="11"/>
  <c r="LP43" i="11"/>
  <c r="LO43" i="11"/>
  <c r="LN43" i="11"/>
  <c r="LM43" i="11"/>
  <c r="LL43" i="11"/>
  <c r="LK43" i="11"/>
  <c r="LJ43" i="11"/>
  <c r="LI43" i="11"/>
  <c r="LH43" i="11"/>
  <c r="LG43" i="11"/>
  <c r="LF43" i="11"/>
  <c r="LE43" i="11"/>
  <c r="LD43" i="11"/>
  <c r="LC43" i="11"/>
  <c r="LB43" i="11"/>
  <c r="LA43" i="11"/>
  <c r="KZ43" i="11"/>
  <c r="KY43" i="11"/>
  <c r="KX43" i="11"/>
  <c r="KW43" i="11"/>
  <c r="KV43" i="11"/>
  <c r="KU43" i="11"/>
  <c r="KT43" i="11"/>
  <c r="KS43" i="11"/>
  <c r="KR43" i="11"/>
  <c r="KQ43" i="11"/>
  <c r="KP43" i="11"/>
  <c r="KO43" i="11"/>
  <c r="KN43" i="11"/>
  <c r="KM43" i="11"/>
  <c r="KL43" i="11"/>
  <c r="KK43" i="11"/>
  <c r="KJ43" i="11"/>
  <c r="KI43" i="11"/>
  <c r="KH43" i="11"/>
  <c r="KG43" i="11"/>
  <c r="KF43" i="11"/>
  <c r="KE43" i="11"/>
  <c r="KD43" i="11"/>
  <c r="KC43" i="11"/>
  <c r="KB43" i="11"/>
  <c r="KA43" i="11"/>
  <c r="JZ43" i="11"/>
  <c r="JY43" i="11"/>
  <c r="JX43" i="11"/>
  <c r="JW43" i="11"/>
  <c r="JV43" i="11"/>
  <c r="JU43" i="11"/>
  <c r="JT43" i="11"/>
  <c r="JS43" i="11"/>
  <c r="JR43" i="11"/>
  <c r="JQ43" i="11"/>
  <c r="JP43" i="11"/>
  <c r="JO43" i="11"/>
  <c r="JN43" i="11"/>
  <c r="JM43" i="11"/>
  <c r="JL43" i="11"/>
  <c r="JK43" i="11"/>
  <c r="JJ43" i="11"/>
  <c r="JI43" i="11"/>
  <c r="JH43" i="11"/>
  <c r="JG43" i="11"/>
  <c r="JF43" i="11"/>
  <c r="JE43" i="11"/>
  <c r="JD43" i="11"/>
  <c r="JC43" i="11"/>
  <c r="JB43" i="11"/>
  <c r="JA43" i="11"/>
  <c r="IZ43" i="11"/>
  <c r="IY43" i="11"/>
  <c r="IX43" i="11"/>
  <c r="IW43" i="11"/>
  <c r="IV43" i="11"/>
  <c r="IU43" i="11"/>
  <c r="IT43" i="11"/>
  <c r="IS43" i="11"/>
  <c r="IR43" i="11"/>
  <c r="IQ43" i="11"/>
  <c r="IP43" i="11"/>
  <c r="IO43" i="11"/>
  <c r="IN43" i="11"/>
  <c r="IM43" i="11"/>
  <c r="IL43" i="11"/>
  <c r="IK43" i="11"/>
  <c r="IJ43" i="11"/>
  <c r="II43" i="11"/>
  <c r="IH43" i="11"/>
  <c r="IG43" i="11"/>
  <c r="IF43" i="11"/>
  <c r="IE43" i="11"/>
  <c r="ID43" i="11"/>
  <c r="IC43" i="11"/>
  <c r="IB43" i="11"/>
  <c r="IA43" i="11"/>
  <c r="HZ43" i="11"/>
  <c r="HY43" i="11"/>
  <c r="HX43" i="11"/>
  <c r="HW43" i="11"/>
  <c r="HV43" i="11"/>
  <c r="HU43" i="11"/>
  <c r="HT43" i="11"/>
  <c r="HS43" i="11"/>
  <c r="HR43" i="11"/>
  <c r="HQ43" i="11"/>
  <c r="HP43" i="11"/>
  <c r="HO43" i="11"/>
  <c r="HN43" i="11"/>
  <c r="HM43" i="11"/>
  <c r="HL43" i="11"/>
  <c r="HK43" i="11"/>
  <c r="HJ43" i="11"/>
  <c r="HI43" i="11"/>
  <c r="HH43" i="11"/>
  <c r="HG43" i="11"/>
  <c r="HF43" i="11"/>
  <c r="HE43" i="11"/>
  <c r="HD43" i="11"/>
  <c r="HC43" i="11"/>
  <c r="HB43" i="11"/>
  <c r="HA43" i="11"/>
  <c r="GZ43" i="11"/>
  <c r="GY43" i="11"/>
  <c r="GX43" i="11"/>
  <c r="GW43" i="11"/>
  <c r="GV43" i="11"/>
  <c r="GU43" i="11"/>
  <c r="GT43" i="11"/>
  <c r="GS43" i="11"/>
  <c r="GR43" i="11"/>
  <c r="GQ43" i="11"/>
  <c r="GP43" i="11"/>
  <c r="GO43" i="11"/>
  <c r="GN43" i="11"/>
  <c r="GM43" i="11"/>
  <c r="GL43" i="11"/>
  <c r="GK43" i="11"/>
  <c r="GJ43" i="11"/>
  <c r="GI43" i="11"/>
  <c r="GH43" i="11"/>
  <c r="GG43" i="11"/>
  <c r="GF43" i="11"/>
  <c r="GE43" i="11"/>
  <c r="GD43" i="11"/>
  <c r="GC43" i="11"/>
  <c r="GB43" i="11"/>
  <c r="GA43" i="11"/>
  <c r="FZ43" i="11"/>
  <c r="FY43" i="11"/>
  <c r="FX43" i="11"/>
  <c r="FW43" i="11"/>
  <c r="FV43" i="11"/>
  <c r="FU43" i="11"/>
  <c r="FT43" i="11"/>
  <c r="FS43" i="11"/>
  <c r="FR43" i="11"/>
  <c r="FQ43" i="11"/>
  <c r="FP43" i="11"/>
  <c r="FO43" i="11"/>
  <c r="FN43" i="11"/>
  <c r="FM43" i="11"/>
  <c r="FL43" i="11"/>
  <c r="FK43" i="11"/>
  <c r="FJ43" i="11"/>
  <c r="FI43" i="11"/>
  <c r="FH43" i="11"/>
  <c r="FG43" i="11"/>
  <c r="FF43" i="11"/>
  <c r="FE43" i="11"/>
  <c r="FD43" i="11"/>
  <c r="FC43" i="11"/>
  <c r="FB43" i="11"/>
  <c r="FA43" i="11"/>
  <c r="EZ43" i="11"/>
  <c r="EY43" i="11"/>
  <c r="EX43" i="11"/>
  <c r="EW43" i="11"/>
  <c r="EV43" i="11"/>
  <c r="EU43" i="11"/>
  <c r="ET43" i="11"/>
  <c r="ES43" i="11"/>
  <c r="ER43" i="11"/>
  <c r="EQ43" i="11"/>
  <c r="EP43" i="11"/>
  <c r="EO43" i="11"/>
  <c r="EN43" i="11"/>
  <c r="EM43" i="11"/>
  <c r="EL43" i="11"/>
  <c r="EK43" i="11"/>
  <c r="EJ43" i="11"/>
  <c r="EI43" i="11"/>
  <c r="EH43" i="11"/>
  <c r="EG43" i="11"/>
  <c r="EF43" i="11"/>
  <c r="EE43" i="11"/>
  <c r="ED43" i="11"/>
  <c r="EC43" i="11"/>
  <c r="EB43" i="11"/>
  <c r="EA43" i="11"/>
  <c r="DZ43" i="11"/>
  <c r="DY43" i="11"/>
  <c r="DX43" i="11"/>
  <c r="DW43" i="11"/>
  <c r="DV43" i="11"/>
  <c r="DU43" i="11"/>
  <c r="DT43" i="11"/>
  <c r="DS43" i="11"/>
  <c r="DR43" i="11"/>
  <c r="DQ43" i="11"/>
  <c r="DP43" i="11"/>
  <c r="DO43" i="11"/>
  <c r="DN43" i="11"/>
  <c r="DM43" i="11"/>
  <c r="DL43" i="11"/>
  <c r="DK43" i="11"/>
  <c r="DJ43" i="11"/>
  <c r="DI43" i="11"/>
  <c r="DH43" i="11"/>
  <c r="DG43" i="11"/>
  <c r="DF43" i="11"/>
  <c r="DE43" i="11"/>
  <c r="DD43" i="11"/>
  <c r="DC43" i="11"/>
  <c r="DB43" i="11"/>
  <c r="DA43" i="11"/>
  <c r="CZ43" i="11"/>
  <c r="CY43" i="11"/>
  <c r="CX43" i="11"/>
  <c r="CW43" i="11"/>
  <c r="CV43" i="11"/>
  <c r="CU43" i="11"/>
  <c r="CT43" i="11"/>
  <c r="CS43" i="11"/>
  <c r="CR43" i="11"/>
  <c r="CQ43" i="11"/>
  <c r="CP43" i="11"/>
  <c r="CO43" i="11"/>
  <c r="CN43" i="11"/>
  <c r="CM43" i="11"/>
  <c r="CL43" i="11"/>
  <c r="CK43" i="11"/>
  <c r="CJ43" i="11"/>
  <c r="CI43" i="11"/>
  <c r="CH43" i="11"/>
  <c r="CG43" i="11"/>
  <c r="CF43" i="11"/>
  <c r="CE43" i="11"/>
  <c r="CD43" i="11"/>
  <c r="CC43" i="11"/>
  <c r="CB43" i="11"/>
  <c r="CA43" i="11"/>
  <c r="BZ43" i="11"/>
  <c r="BY43" i="11"/>
  <c r="BX43" i="11"/>
  <c r="BW43" i="11"/>
  <c r="BV43" i="11"/>
  <c r="BU43" i="11"/>
  <c r="BT43" i="11"/>
  <c r="BS43" i="11"/>
  <c r="BR43" i="11"/>
  <c r="BQ43" i="11"/>
  <c r="BP43" i="11"/>
  <c r="BO43" i="11"/>
  <c r="BN43" i="11"/>
  <c r="BM43" i="11"/>
  <c r="BL43" i="11"/>
  <c r="BK43" i="11"/>
  <c r="BJ43" i="11"/>
  <c r="BI43" i="11"/>
  <c r="BH43" i="11"/>
  <c r="BG43" i="11"/>
  <c r="BF43" i="11"/>
  <c r="BE43" i="11"/>
  <c r="BD43" i="11"/>
  <c r="BC43" i="11"/>
  <c r="BB43" i="11"/>
  <c r="BA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Q43" i="11"/>
  <c r="A43" i="11"/>
  <c r="MS42" i="11"/>
  <c r="MR42" i="11"/>
  <c r="MQ42" i="11"/>
  <c r="MP42" i="11"/>
  <c r="MO42" i="11"/>
  <c r="MN42" i="11"/>
  <c r="MM42" i="11"/>
  <c r="ML42" i="11"/>
  <c r="MK42" i="11"/>
  <c r="MJ42" i="11"/>
  <c r="MI42" i="11"/>
  <c r="MH42" i="11"/>
  <c r="MG42" i="11"/>
  <c r="MF42" i="11"/>
  <c r="ME42" i="11"/>
  <c r="MD42" i="11"/>
  <c r="MC42" i="11"/>
  <c r="MB42" i="11"/>
  <c r="MA42" i="11"/>
  <c r="LZ42" i="11"/>
  <c r="LY42" i="11"/>
  <c r="LX42" i="11"/>
  <c r="LW42" i="11"/>
  <c r="LV42" i="11"/>
  <c r="LU42" i="11"/>
  <c r="LT42" i="11"/>
  <c r="LS42" i="11"/>
  <c r="LR42" i="11"/>
  <c r="LQ42" i="11"/>
  <c r="LP42" i="11"/>
  <c r="LO42" i="11"/>
  <c r="LN42" i="11"/>
  <c r="LM42" i="11"/>
  <c r="LL42" i="11"/>
  <c r="LK42" i="11"/>
  <c r="LJ42" i="11"/>
  <c r="LI42" i="11"/>
  <c r="LH42" i="11"/>
  <c r="LG42" i="11"/>
  <c r="LF42" i="11"/>
  <c r="LE42" i="11"/>
  <c r="LD42" i="11"/>
  <c r="LC42" i="11"/>
  <c r="LB42" i="11"/>
  <c r="LA42" i="11"/>
  <c r="KZ42" i="11"/>
  <c r="KY42" i="11"/>
  <c r="KX42" i="11"/>
  <c r="KW42" i="11"/>
  <c r="KV42" i="11"/>
  <c r="KU42" i="11"/>
  <c r="KT42" i="11"/>
  <c r="KS42" i="11"/>
  <c r="KR42" i="11"/>
  <c r="KQ42" i="11"/>
  <c r="KP42" i="11"/>
  <c r="KO42" i="11"/>
  <c r="KN42" i="11"/>
  <c r="KM42" i="11"/>
  <c r="KL42" i="11"/>
  <c r="KK42" i="11"/>
  <c r="KJ42" i="11"/>
  <c r="KI42" i="11"/>
  <c r="KH42" i="11"/>
  <c r="KG42" i="11"/>
  <c r="KF42" i="11"/>
  <c r="KE42" i="11"/>
  <c r="KD42" i="11"/>
  <c r="KC42" i="11"/>
  <c r="KB42" i="11"/>
  <c r="KA42" i="11"/>
  <c r="JZ42" i="11"/>
  <c r="JY42" i="11"/>
  <c r="JX42" i="11"/>
  <c r="JW42" i="11"/>
  <c r="JV42" i="11"/>
  <c r="JU42" i="11"/>
  <c r="JT42" i="11"/>
  <c r="JS42" i="11"/>
  <c r="JR42" i="11"/>
  <c r="JQ42" i="11"/>
  <c r="JP42" i="11"/>
  <c r="JO42" i="11"/>
  <c r="JN42" i="11"/>
  <c r="JM42" i="11"/>
  <c r="JL42" i="11"/>
  <c r="JK42" i="11"/>
  <c r="JJ42" i="11"/>
  <c r="JI42" i="11"/>
  <c r="JH42" i="11"/>
  <c r="JG42" i="11"/>
  <c r="JF42" i="11"/>
  <c r="JE42" i="11"/>
  <c r="JD42" i="11"/>
  <c r="JC42" i="11"/>
  <c r="JB42" i="11"/>
  <c r="JA42" i="11"/>
  <c r="IZ42" i="11"/>
  <c r="IY42" i="11"/>
  <c r="IX42" i="11"/>
  <c r="IW42" i="11"/>
  <c r="IV42" i="11"/>
  <c r="IU42" i="11"/>
  <c r="IT42" i="11"/>
  <c r="IS42" i="11"/>
  <c r="IR42" i="11"/>
  <c r="IQ42" i="11"/>
  <c r="IP42" i="11"/>
  <c r="IO42" i="11"/>
  <c r="IN42" i="11"/>
  <c r="IM42" i="11"/>
  <c r="IL42" i="11"/>
  <c r="IK42" i="11"/>
  <c r="IJ42" i="11"/>
  <c r="II42" i="11"/>
  <c r="IH42" i="11"/>
  <c r="IG42" i="11"/>
  <c r="IF42" i="11"/>
  <c r="IE42" i="11"/>
  <c r="ID42" i="11"/>
  <c r="IC42" i="11"/>
  <c r="IB42" i="11"/>
  <c r="IA42" i="11"/>
  <c r="HZ42" i="11"/>
  <c r="HY42" i="11"/>
  <c r="HX42" i="11"/>
  <c r="HW42" i="11"/>
  <c r="HV42" i="11"/>
  <c r="HU42" i="11"/>
  <c r="HT42" i="11"/>
  <c r="HS42" i="11"/>
  <c r="HR42" i="11"/>
  <c r="HQ42" i="11"/>
  <c r="HP42" i="11"/>
  <c r="HO42" i="11"/>
  <c r="HN42" i="11"/>
  <c r="HM42" i="11"/>
  <c r="HL42" i="11"/>
  <c r="HK42" i="11"/>
  <c r="HJ42" i="11"/>
  <c r="HI42" i="11"/>
  <c r="HH42" i="11"/>
  <c r="HG42" i="11"/>
  <c r="HF42" i="11"/>
  <c r="HE42" i="11"/>
  <c r="HD42" i="11"/>
  <c r="HC42" i="11"/>
  <c r="HB42" i="11"/>
  <c r="HA42" i="11"/>
  <c r="GZ42" i="11"/>
  <c r="GY42" i="11"/>
  <c r="GX42" i="11"/>
  <c r="GW42" i="11"/>
  <c r="GV42" i="11"/>
  <c r="GU42" i="11"/>
  <c r="GT42" i="11"/>
  <c r="GS42" i="11"/>
  <c r="GR42" i="11"/>
  <c r="GQ42" i="11"/>
  <c r="GP42" i="11"/>
  <c r="GO42" i="11"/>
  <c r="GN42" i="11"/>
  <c r="GM42" i="11"/>
  <c r="GL42" i="11"/>
  <c r="GK42" i="11"/>
  <c r="GJ42" i="11"/>
  <c r="GI42" i="11"/>
  <c r="GH42" i="11"/>
  <c r="GG42" i="11"/>
  <c r="GF42" i="11"/>
  <c r="GE42" i="11"/>
  <c r="GD42" i="11"/>
  <c r="GC42" i="11"/>
  <c r="GB42" i="11"/>
  <c r="GA42" i="11"/>
  <c r="FZ42" i="11"/>
  <c r="FY42" i="11"/>
  <c r="FX42" i="11"/>
  <c r="FW42" i="11"/>
  <c r="FV42" i="11"/>
  <c r="FU42" i="11"/>
  <c r="FT42" i="11"/>
  <c r="FS42" i="11"/>
  <c r="FR42" i="11"/>
  <c r="FQ42" i="11"/>
  <c r="FP42" i="11"/>
  <c r="FO42" i="11"/>
  <c r="FN42" i="11"/>
  <c r="FM42" i="11"/>
  <c r="FL42" i="11"/>
  <c r="FK42" i="11"/>
  <c r="FJ42" i="11"/>
  <c r="FI42" i="11"/>
  <c r="FH42" i="11"/>
  <c r="FG42" i="11"/>
  <c r="FF42" i="11"/>
  <c r="FE42" i="11"/>
  <c r="FD42" i="11"/>
  <c r="FC42" i="11"/>
  <c r="FB42" i="11"/>
  <c r="FA42" i="11"/>
  <c r="EZ42" i="11"/>
  <c r="EY42" i="11"/>
  <c r="EX42" i="11"/>
  <c r="EW42" i="11"/>
  <c r="EV42" i="11"/>
  <c r="EU42" i="11"/>
  <c r="ET42" i="11"/>
  <c r="ES42" i="11"/>
  <c r="ER42" i="11"/>
  <c r="EQ42" i="11"/>
  <c r="EP42" i="11"/>
  <c r="EO42" i="11"/>
  <c r="EN42" i="11"/>
  <c r="EM42" i="11"/>
  <c r="EL42" i="11"/>
  <c r="EK42" i="11"/>
  <c r="EJ42" i="11"/>
  <c r="EI42" i="11"/>
  <c r="EH42" i="11"/>
  <c r="EG42" i="11"/>
  <c r="EF42" i="11"/>
  <c r="EE42" i="11"/>
  <c r="ED42" i="11"/>
  <c r="EC42" i="11"/>
  <c r="EB42" i="11"/>
  <c r="EA42" i="11"/>
  <c r="DZ42" i="11"/>
  <c r="DY42" i="11"/>
  <c r="DX42" i="11"/>
  <c r="DW42" i="11"/>
  <c r="DV42" i="11"/>
  <c r="DU42" i="11"/>
  <c r="DT42" i="11"/>
  <c r="DS42" i="11"/>
  <c r="DR42" i="11"/>
  <c r="DQ42" i="11"/>
  <c r="DP42" i="11"/>
  <c r="DO42" i="11"/>
  <c r="DN42" i="11"/>
  <c r="DM42" i="11"/>
  <c r="DL42" i="11"/>
  <c r="DK42" i="11"/>
  <c r="DJ42" i="11"/>
  <c r="DI42" i="11"/>
  <c r="DH42" i="11"/>
  <c r="DG42" i="11"/>
  <c r="DF42" i="11"/>
  <c r="DE42" i="11"/>
  <c r="DD42" i="11"/>
  <c r="DC42" i="11"/>
  <c r="DB42" i="11"/>
  <c r="DA42" i="11"/>
  <c r="CZ42" i="11"/>
  <c r="CY42" i="11"/>
  <c r="CX42" i="11"/>
  <c r="CW42" i="11"/>
  <c r="CV42" i="11"/>
  <c r="CU42" i="11"/>
  <c r="CT42" i="11"/>
  <c r="CS42" i="11"/>
  <c r="CR42" i="11"/>
  <c r="CQ42" i="11"/>
  <c r="CP42" i="11"/>
  <c r="CO42" i="11"/>
  <c r="CN42" i="11"/>
  <c r="CM42" i="11"/>
  <c r="CL42" i="11"/>
  <c r="CK42" i="11"/>
  <c r="CJ42" i="11"/>
  <c r="CI42" i="11"/>
  <c r="CH42" i="11"/>
  <c r="CG42" i="11"/>
  <c r="CF42" i="11"/>
  <c r="CE42" i="11"/>
  <c r="CD42" i="11"/>
  <c r="CC42" i="11"/>
  <c r="CB42" i="11"/>
  <c r="CA42" i="11"/>
  <c r="BZ42" i="11"/>
  <c r="BY42" i="11"/>
  <c r="BX42" i="11"/>
  <c r="BW42" i="11"/>
  <c r="BV42" i="11"/>
  <c r="BU42" i="11"/>
  <c r="BT42" i="11"/>
  <c r="BS42" i="11"/>
  <c r="BR42" i="11"/>
  <c r="BQ42" i="11"/>
  <c r="BP42" i="11"/>
  <c r="BO42" i="11"/>
  <c r="BN42" i="11"/>
  <c r="BM42" i="11"/>
  <c r="BL42" i="11"/>
  <c r="BK42" i="11"/>
  <c r="BJ42" i="11"/>
  <c r="BI42" i="11"/>
  <c r="BH42" i="11"/>
  <c r="BG42" i="11"/>
  <c r="BF42" i="11"/>
  <c r="BE42" i="11"/>
  <c r="BD42" i="11"/>
  <c r="BC42" i="11"/>
  <c r="BB42"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Q42" i="11"/>
  <c r="A42" i="11"/>
  <c r="MS41" i="11"/>
  <c r="MR41" i="11"/>
  <c r="MQ41" i="11"/>
  <c r="MP41" i="11"/>
  <c r="MO41" i="11"/>
  <c r="MN41" i="11"/>
  <c r="MM41" i="11"/>
  <c r="ML41" i="11"/>
  <c r="MK41" i="11"/>
  <c r="MJ41" i="11"/>
  <c r="MI41" i="11"/>
  <c r="MH41" i="11"/>
  <c r="MG41" i="11"/>
  <c r="MF41" i="11"/>
  <c r="ME41" i="11"/>
  <c r="MD41" i="11"/>
  <c r="MC41" i="11"/>
  <c r="MB41" i="11"/>
  <c r="MA41" i="11"/>
  <c r="LZ41" i="11"/>
  <c r="LY41" i="11"/>
  <c r="LX41" i="11"/>
  <c r="LW41" i="11"/>
  <c r="LV41" i="11"/>
  <c r="LU41" i="11"/>
  <c r="LT41" i="11"/>
  <c r="LS41" i="11"/>
  <c r="LR41" i="11"/>
  <c r="LQ41" i="11"/>
  <c r="LP41" i="11"/>
  <c r="LO41" i="11"/>
  <c r="LN41" i="11"/>
  <c r="LM41" i="11"/>
  <c r="LL41" i="11"/>
  <c r="LK41" i="11"/>
  <c r="LJ41" i="11"/>
  <c r="LI41" i="11"/>
  <c r="LH41" i="11"/>
  <c r="LG41" i="11"/>
  <c r="LF41" i="11"/>
  <c r="LE41" i="11"/>
  <c r="LD41" i="11"/>
  <c r="LC41" i="11"/>
  <c r="LB41" i="11"/>
  <c r="LA41" i="11"/>
  <c r="KZ41" i="11"/>
  <c r="KY41" i="11"/>
  <c r="KX41" i="11"/>
  <c r="KW41" i="11"/>
  <c r="KV41" i="11"/>
  <c r="KU41" i="11"/>
  <c r="KT41" i="11"/>
  <c r="KS41" i="11"/>
  <c r="KR41" i="11"/>
  <c r="KQ41" i="11"/>
  <c r="KP41" i="11"/>
  <c r="KO41" i="11"/>
  <c r="KN41" i="11"/>
  <c r="KM41" i="11"/>
  <c r="KL41" i="11"/>
  <c r="KK41" i="11"/>
  <c r="KJ41" i="11"/>
  <c r="KI41" i="11"/>
  <c r="KH41" i="11"/>
  <c r="KG41" i="11"/>
  <c r="KF41" i="11"/>
  <c r="KE41" i="11"/>
  <c r="KD41" i="11"/>
  <c r="KC41" i="11"/>
  <c r="KB41" i="11"/>
  <c r="KA41" i="11"/>
  <c r="JZ41" i="11"/>
  <c r="JY41" i="11"/>
  <c r="JX41" i="11"/>
  <c r="JW41" i="11"/>
  <c r="JV41" i="11"/>
  <c r="JU41" i="11"/>
  <c r="JT41" i="11"/>
  <c r="JS41" i="11"/>
  <c r="JR41" i="11"/>
  <c r="JQ41" i="11"/>
  <c r="JP41" i="11"/>
  <c r="JO41" i="11"/>
  <c r="JN41" i="11"/>
  <c r="JM41" i="11"/>
  <c r="JL41" i="11"/>
  <c r="JK41" i="11"/>
  <c r="JJ41" i="11"/>
  <c r="JI41" i="11"/>
  <c r="JH41" i="11"/>
  <c r="JG41" i="11"/>
  <c r="JF41" i="11"/>
  <c r="JE41" i="11"/>
  <c r="JD41" i="11"/>
  <c r="JC41" i="11"/>
  <c r="JB41" i="11"/>
  <c r="JA41" i="11"/>
  <c r="IZ41" i="11"/>
  <c r="IY41" i="11"/>
  <c r="IX41" i="11"/>
  <c r="IW41" i="11"/>
  <c r="IV41" i="11"/>
  <c r="IU41" i="11"/>
  <c r="IT41" i="11"/>
  <c r="IS41" i="11"/>
  <c r="IR41" i="11"/>
  <c r="IQ41" i="11"/>
  <c r="IP41" i="11"/>
  <c r="IO41" i="11"/>
  <c r="IN41" i="11"/>
  <c r="IM41" i="11"/>
  <c r="IL41" i="11"/>
  <c r="IK41" i="11"/>
  <c r="IJ41" i="11"/>
  <c r="II41" i="11"/>
  <c r="IH41" i="11"/>
  <c r="IG41" i="11"/>
  <c r="IF41" i="11"/>
  <c r="IE41" i="11"/>
  <c r="ID41" i="11"/>
  <c r="IC41" i="11"/>
  <c r="IB41" i="11"/>
  <c r="IA41" i="11"/>
  <c r="HZ41" i="11"/>
  <c r="HY41" i="11"/>
  <c r="HX41" i="11"/>
  <c r="HW41" i="11"/>
  <c r="HV41" i="11"/>
  <c r="HU41" i="11"/>
  <c r="HT41" i="11"/>
  <c r="HS41" i="11"/>
  <c r="HR41" i="11"/>
  <c r="HQ41" i="11"/>
  <c r="HP41" i="11"/>
  <c r="HO41" i="11"/>
  <c r="HN41" i="11"/>
  <c r="HM41" i="11"/>
  <c r="HL41" i="11"/>
  <c r="HK41" i="11"/>
  <c r="HJ41" i="11"/>
  <c r="HI41" i="11"/>
  <c r="HH41" i="11"/>
  <c r="HG41" i="11"/>
  <c r="HF41" i="11"/>
  <c r="HE41" i="11"/>
  <c r="HD41" i="11"/>
  <c r="HC41" i="11"/>
  <c r="HB41" i="11"/>
  <c r="HA41" i="11"/>
  <c r="GZ41" i="11"/>
  <c r="GY41" i="11"/>
  <c r="GX41" i="11"/>
  <c r="GW41" i="11"/>
  <c r="GV41" i="11"/>
  <c r="GU41" i="11"/>
  <c r="GT41" i="11"/>
  <c r="GS41" i="11"/>
  <c r="GR41" i="11"/>
  <c r="GQ41" i="11"/>
  <c r="GP41" i="11"/>
  <c r="GO41" i="11"/>
  <c r="GN41" i="11"/>
  <c r="GM41" i="11"/>
  <c r="GL41" i="11"/>
  <c r="GK41" i="11"/>
  <c r="GJ41" i="11"/>
  <c r="GI41" i="11"/>
  <c r="GH41" i="11"/>
  <c r="GG41" i="11"/>
  <c r="GF41" i="11"/>
  <c r="GE41" i="11"/>
  <c r="GD41" i="11"/>
  <c r="GC41" i="11"/>
  <c r="GB41" i="11"/>
  <c r="GA41" i="11"/>
  <c r="FZ41" i="11"/>
  <c r="FY41" i="11"/>
  <c r="FX41" i="11"/>
  <c r="FW41" i="11"/>
  <c r="FV41" i="11"/>
  <c r="FU41" i="11"/>
  <c r="FT41" i="11"/>
  <c r="FS41" i="11"/>
  <c r="FR41" i="11"/>
  <c r="FQ41" i="11"/>
  <c r="FP41" i="11"/>
  <c r="FO41" i="11"/>
  <c r="FN41" i="11"/>
  <c r="FM41" i="11"/>
  <c r="FL41" i="11"/>
  <c r="FK41" i="11"/>
  <c r="FJ41" i="11"/>
  <c r="FI41" i="11"/>
  <c r="FH41" i="11"/>
  <c r="FG41" i="11"/>
  <c r="FF41" i="11"/>
  <c r="FE41" i="11"/>
  <c r="FD41" i="11"/>
  <c r="FC41" i="11"/>
  <c r="FB41" i="11"/>
  <c r="FA41" i="11"/>
  <c r="EZ41" i="11"/>
  <c r="EY41" i="11"/>
  <c r="EX41" i="11"/>
  <c r="EW41" i="11"/>
  <c r="EV41" i="11"/>
  <c r="EU41" i="11"/>
  <c r="ET41" i="11"/>
  <c r="ES41" i="11"/>
  <c r="ER41" i="11"/>
  <c r="EQ41" i="11"/>
  <c r="EP41" i="11"/>
  <c r="EO41" i="11"/>
  <c r="EN41" i="11"/>
  <c r="EM41" i="11"/>
  <c r="EL41" i="11"/>
  <c r="EK41" i="11"/>
  <c r="EJ41" i="11"/>
  <c r="EI41" i="11"/>
  <c r="EH41" i="11"/>
  <c r="EG41" i="11"/>
  <c r="EF41" i="11"/>
  <c r="EE41" i="11"/>
  <c r="ED41" i="11"/>
  <c r="EC41" i="11"/>
  <c r="EB41" i="11"/>
  <c r="EA41" i="11"/>
  <c r="DZ41" i="11"/>
  <c r="DY41" i="11"/>
  <c r="DX41" i="11"/>
  <c r="DW41" i="11"/>
  <c r="DV41" i="11"/>
  <c r="DU41" i="11"/>
  <c r="DT41" i="11"/>
  <c r="DS41" i="11"/>
  <c r="DR41" i="11"/>
  <c r="DQ41" i="11"/>
  <c r="DP41" i="11"/>
  <c r="DO41" i="11"/>
  <c r="DN41" i="11"/>
  <c r="DM41" i="11"/>
  <c r="DL41" i="11"/>
  <c r="DK41" i="11"/>
  <c r="DJ41" i="11"/>
  <c r="DI41" i="11"/>
  <c r="DH41" i="11"/>
  <c r="DG41" i="11"/>
  <c r="DF41" i="11"/>
  <c r="DE41" i="11"/>
  <c r="DD41" i="11"/>
  <c r="DC41" i="11"/>
  <c r="DB41" i="11"/>
  <c r="DA41" i="11"/>
  <c r="CZ41" i="11"/>
  <c r="CY41" i="11"/>
  <c r="CX41" i="11"/>
  <c r="CW41" i="11"/>
  <c r="CV41" i="11"/>
  <c r="CU41" i="11"/>
  <c r="CT41" i="11"/>
  <c r="CS41" i="11"/>
  <c r="CR41" i="11"/>
  <c r="CQ41" i="11"/>
  <c r="CP41" i="11"/>
  <c r="CO41" i="11"/>
  <c r="CN41" i="11"/>
  <c r="CM41" i="11"/>
  <c r="CL41" i="11"/>
  <c r="CK41" i="11"/>
  <c r="CJ41" i="11"/>
  <c r="CI41" i="11"/>
  <c r="CH41" i="11"/>
  <c r="CG41" i="11"/>
  <c r="CF41" i="11"/>
  <c r="CE41" i="11"/>
  <c r="CD41" i="11"/>
  <c r="CC41" i="11"/>
  <c r="CB41" i="11"/>
  <c r="CA41" i="11"/>
  <c r="BZ41" i="11"/>
  <c r="BY41" i="11"/>
  <c r="BX41" i="11"/>
  <c r="BW41" i="11"/>
  <c r="BV41" i="11"/>
  <c r="BU41" i="11"/>
  <c r="BT41" i="11"/>
  <c r="BS41" i="11"/>
  <c r="BR41" i="11"/>
  <c r="BQ41" i="11"/>
  <c r="BP41" i="11"/>
  <c r="BO41" i="11"/>
  <c r="BN41" i="11"/>
  <c r="BM41" i="11"/>
  <c r="BL41" i="11"/>
  <c r="BK41" i="11"/>
  <c r="BJ41" i="11"/>
  <c r="BI41" i="11"/>
  <c r="BH41" i="11"/>
  <c r="BG41" i="11"/>
  <c r="BF41" i="11"/>
  <c r="BE41" i="11"/>
  <c r="BD41" i="11"/>
  <c r="BC41" i="11"/>
  <c r="BB41" i="11"/>
  <c r="BA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Q41" i="11"/>
  <c r="K41" i="11"/>
  <c r="L41" i="11" s="1"/>
  <c r="I146" i="13"/>
  <c r="K146" i="13" s="1"/>
  <c r="L146" i="13" s="1"/>
  <c r="A41" i="11"/>
  <c r="MS40" i="11"/>
  <c r="MR40" i="11"/>
  <c r="MQ40" i="11"/>
  <c r="MP40" i="11"/>
  <c r="MO40" i="11"/>
  <c r="MN40" i="11"/>
  <c r="MM40" i="11"/>
  <c r="ML40" i="11"/>
  <c r="MK40" i="11"/>
  <c r="MJ40" i="11"/>
  <c r="MI40" i="11"/>
  <c r="MH40" i="11"/>
  <c r="MG40" i="11"/>
  <c r="MF40" i="11"/>
  <c r="ME40" i="11"/>
  <c r="MD40" i="11"/>
  <c r="MC40" i="11"/>
  <c r="MB40" i="11"/>
  <c r="MA40" i="11"/>
  <c r="LZ40" i="11"/>
  <c r="LY40" i="11"/>
  <c r="LX40" i="11"/>
  <c r="LW40" i="11"/>
  <c r="LV40" i="11"/>
  <c r="LU40" i="11"/>
  <c r="LT40" i="11"/>
  <c r="LS40" i="11"/>
  <c r="LR40" i="11"/>
  <c r="LQ40" i="11"/>
  <c r="LP40" i="11"/>
  <c r="LO40" i="11"/>
  <c r="LN40" i="11"/>
  <c r="LM40" i="11"/>
  <c r="LL40" i="11"/>
  <c r="LK40" i="11"/>
  <c r="LJ40" i="11"/>
  <c r="LI40" i="11"/>
  <c r="LH40" i="11"/>
  <c r="LG40" i="11"/>
  <c r="LF40" i="11"/>
  <c r="LE40" i="11"/>
  <c r="LD40" i="11"/>
  <c r="LC40" i="11"/>
  <c r="LB40" i="11"/>
  <c r="LA40" i="11"/>
  <c r="KZ40" i="11"/>
  <c r="KY40" i="11"/>
  <c r="KX40" i="11"/>
  <c r="KW40" i="11"/>
  <c r="KV40" i="11"/>
  <c r="KU40" i="11"/>
  <c r="KT40" i="11"/>
  <c r="KS40" i="11"/>
  <c r="KR40" i="11"/>
  <c r="KQ40" i="11"/>
  <c r="KP40" i="11"/>
  <c r="KO40" i="11"/>
  <c r="KN40" i="11"/>
  <c r="KM40" i="11"/>
  <c r="KL40" i="11"/>
  <c r="KK40" i="11"/>
  <c r="KJ40" i="11"/>
  <c r="KI40" i="11"/>
  <c r="KH40" i="11"/>
  <c r="KG40" i="11"/>
  <c r="KF40" i="11"/>
  <c r="KE40" i="11"/>
  <c r="KD40" i="11"/>
  <c r="KC40" i="11"/>
  <c r="KB40" i="11"/>
  <c r="KA40" i="11"/>
  <c r="JZ40" i="11"/>
  <c r="JY40" i="11"/>
  <c r="JX40" i="11"/>
  <c r="JW40" i="11"/>
  <c r="JV40" i="11"/>
  <c r="JU40" i="11"/>
  <c r="JT40" i="11"/>
  <c r="JS40" i="11"/>
  <c r="JR40" i="11"/>
  <c r="JQ40" i="11"/>
  <c r="JP40" i="11"/>
  <c r="JO40" i="11"/>
  <c r="JN40" i="11"/>
  <c r="JM40" i="11"/>
  <c r="JL40" i="11"/>
  <c r="JK40" i="11"/>
  <c r="JJ40" i="11"/>
  <c r="JI40" i="11"/>
  <c r="JH40" i="11"/>
  <c r="JG40" i="11"/>
  <c r="JF40" i="11"/>
  <c r="JE40" i="11"/>
  <c r="JD40" i="11"/>
  <c r="JC40" i="11"/>
  <c r="JB40" i="11"/>
  <c r="JA40" i="11"/>
  <c r="IZ40" i="11"/>
  <c r="IY40" i="11"/>
  <c r="IX40" i="11"/>
  <c r="IW40" i="11"/>
  <c r="IV40" i="11"/>
  <c r="IU40" i="11"/>
  <c r="IT40" i="11"/>
  <c r="IS40" i="11"/>
  <c r="IR40" i="11"/>
  <c r="IQ40" i="11"/>
  <c r="IP40" i="11"/>
  <c r="IO40" i="11"/>
  <c r="IN40" i="11"/>
  <c r="IM40" i="11"/>
  <c r="IL40" i="11"/>
  <c r="IK40" i="11"/>
  <c r="IJ40" i="11"/>
  <c r="II40" i="11"/>
  <c r="IH40" i="11"/>
  <c r="IG40" i="11"/>
  <c r="IF40" i="11"/>
  <c r="IE40" i="11"/>
  <c r="ID40" i="11"/>
  <c r="IC40" i="11"/>
  <c r="IB40" i="11"/>
  <c r="IA40" i="11"/>
  <c r="HZ40" i="11"/>
  <c r="HY40" i="11"/>
  <c r="HX40" i="11"/>
  <c r="HW40" i="11"/>
  <c r="HV40" i="11"/>
  <c r="HU40" i="11"/>
  <c r="HT40" i="11"/>
  <c r="HS40" i="11"/>
  <c r="HR40" i="11"/>
  <c r="HQ40" i="11"/>
  <c r="HP40" i="11"/>
  <c r="HO40" i="11"/>
  <c r="HN40" i="11"/>
  <c r="HM40" i="11"/>
  <c r="HL40" i="11"/>
  <c r="HK40" i="11"/>
  <c r="HJ40" i="11"/>
  <c r="HI40" i="11"/>
  <c r="HH40" i="11"/>
  <c r="HG40" i="11"/>
  <c r="HF40" i="11"/>
  <c r="HE40" i="11"/>
  <c r="HD40" i="11"/>
  <c r="HC40" i="11"/>
  <c r="HB40" i="11"/>
  <c r="HA40" i="11"/>
  <c r="GZ40" i="11"/>
  <c r="GY40" i="11"/>
  <c r="GX40" i="11"/>
  <c r="GW40" i="11"/>
  <c r="GV40" i="11"/>
  <c r="GU40" i="11"/>
  <c r="GT40" i="11"/>
  <c r="GS40" i="11"/>
  <c r="GR40" i="11"/>
  <c r="GQ40" i="11"/>
  <c r="GP40" i="11"/>
  <c r="GO40" i="11"/>
  <c r="GN40" i="11"/>
  <c r="GM40" i="11"/>
  <c r="GL40" i="11"/>
  <c r="GK40" i="11"/>
  <c r="GJ40" i="11"/>
  <c r="GI40" i="11"/>
  <c r="GH40" i="11"/>
  <c r="GG40" i="11"/>
  <c r="GF40" i="11"/>
  <c r="GE40" i="11"/>
  <c r="GD40" i="11"/>
  <c r="GC40" i="11"/>
  <c r="GB40" i="11"/>
  <c r="GA40" i="11"/>
  <c r="FZ40" i="11"/>
  <c r="FY40" i="11"/>
  <c r="FX40" i="11"/>
  <c r="FW40" i="11"/>
  <c r="FV40" i="11"/>
  <c r="FU40" i="11"/>
  <c r="FT40" i="11"/>
  <c r="FS40" i="11"/>
  <c r="FR40" i="11"/>
  <c r="FQ40" i="11"/>
  <c r="FP40" i="11"/>
  <c r="FO40" i="11"/>
  <c r="FN40" i="11"/>
  <c r="FM40" i="11"/>
  <c r="FL40" i="11"/>
  <c r="FK40" i="11"/>
  <c r="FJ40" i="11"/>
  <c r="FI40" i="11"/>
  <c r="FH40" i="11"/>
  <c r="FG40" i="11"/>
  <c r="FF40" i="11"/>
  <c r="FE40" i="11"/>
  <c r="FD40" i="11"/>
  <c r="FC40" i="11"/>
  <c r="FB40" i="11"/>
  <c r="FA40" i="11"/>
  <c r="EZ40" i="11"/>
  <c r="EY40" i="11"/>
  <c r="EX40" i="11"/>
  <c r="EW40" i="11"/>
  <c r="EV40" i="11"/>
  <c r="EU40" i="11"/>
  <c r="ET40" i="11"/>
  <c r="ES40" i="11"/>
  <c r="ER40" i="11"/>
  <c r="EQ40" i="11"/>
  <c r="EP40" i="11"/>
  <c r="EO40" i="11"/>
  <c r="EN40" i="11"/>
  <c r="EM40" i="11"/>
  <c r="EL40" i="11"/>
  <c r="EK40" i="11"/>
  <c r="EJ40" i="11"/>
  <c r="EI40" i="11"/>
  <c r="EH40" i="11"/>
  <c r="EG40" i="11"/>
  <c r="EF40" i="11"/>
  <c r="EE40" i="11"/>
  <c r="ED40" i="11"/>
  <c r="EC40" i="11"/>
  <c r="EB40" i="11"/>
  <c r="EA40" i="11"/>
  <c r="DZ40" i="11"/>
  <c r="DY40" i="11"/>
  <c r="DX40" i="11"/>
  <c r="DW40" i="11"/>
  <c r="DV40" i="11"/>
  <c r="DU40" i="11"/>
  <c r="DT40" i="11"/>
  <c r="DS40" i="11"/>
  <c r="DR40" i="11"/>
  <c r="DQ40" i="11"/>
  <c r="DP40" i="11"/>
  <c r="DO40" i="11"/>
  <c r="DN40" i="11"/>
  <c r="DM40" i="11"/>
  <c r="DL40" i="11"/>
  <c r="DK40" i="11"/>
  <c r="DJ40" i="11"/>
  <c r="DI40" i="11"/>
  <c r="DH40" i="11"/>
  <c r="DG40" i="11"/>
  <c r="DF40" i="11"/>
  <c r="DE40" i="11"/>
  <c r="DD40" i="11"/>
  <c r="DC40" i="11"/>
  <c r="DB40" i="11"/>
  <c r="DA40" i="11"/>
  <c r="CZ40" i="11"/>
  <c r="CY40" i="11"/>
  <c r="CX40" i="11"/>
  <c r="CW40" i="11"/>
  <c r="CV40" i="11"/>
  <c r="CU40" i="11"/>
  <c r="CT40" i="11"/>
  <c r="CS40" i="11"/>
  <c r="CR40" i="11"/>
  <c r="CQ40" i="11"/>
  <c r="CP40" i="11"/>
  <c r="CO40" i="11"/>
  <c r="CN40" i="11"/>
  <c r="CM40" i="11"/>
  <c r="CL40" i="11"/>
  <c r="CK40" i="11"/>
  <c r="CJ40" i="11"/>
  <c r="CI40" i="11"/>
  <c r="CH40" i="11"/>
  <c r="CG40" i="11"/>
  <c r="CF40" i="11"/>
  <c r="CE40" i="11"/>
  <c r="CD40" i="11"/>
  <c r="CC40" i="11"/>
  <c r="CB40" i="11"/>
  <c r="CA40" i="11"/>
  <c r="BZ40" i="11"/>
  <c r="BY40" i="11"/>
  <c r="BX40" i="11"/>
  <c r="BW40" i="11"/>
  <c r="BV40" i="11"/>
  <c r="BU40" i="11"/>
  <c r="BT40" i="11"/>
  <c r="BS40" i="11"/>
  <c r="BR40" i="11"/>
  <c r="BQ40" i="11"/>
  <c r="BP40" i="11"/>
  <c r="BO40" i="11"/>
  <c r="BN40" i="11"/>
  <c r="BM40" i="11"/>
  <c r="BL40" i="11"/>
  <c r="BK40" i="11"/>
  <c r="BJ40" i="11"/>
  <c r="BI40" i="11"/>
  <c r="BH40" i="11"/>
  <c r="BG40" i="11"/>
  <c r="BF40" i="11"/>
  <c r="BE40" i="11"/>
  <c r="BD40" i="11"/>
  <c r="BC40" i="11"/>
  <c r="BB40" i="1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Q40" i="11"/>
  <c r="A40" i="11"/>
  <c r="MS39" i="11"/>
  <c r="MR39" i="11"/>
  <c r="MQ39" i="11"/>
  <c r="MP39" i="11"/>
  <c r="MO39" i="11"/>
  <c r="MN39" i="11"/>
  <c r="MM39" i="11"/>
  <c r="ML39" i="11"/>
  <c r="MK39" i="11"/>
  <c r="MJ39" i="11"/>
  <c r="MI39" i="11"/>
  <c r="MH39" i="11"/>
  <c r="MG39" i="11"/>
  <c r="MF39" i="11"/>
  <c r="ME39" i="11"/>
  <c r="MD39" i="11"/>
  <c r="MC39" i="11"/>
  <c r="MB39" i="11"/>
  <c r="MA39" i="11"/>
  <c r="LZ39" i="11"/>
  <c r="LY39" i="11"/>
  <c r="LX39" i="11"/>
  <c r="LW39" i="11"/>
  <c r="LV39" i="11"/>
  <c r="LU39" i="11"/>
  <c r="LT39" i="11"/>
  <c r="LS39" i="11"/>
  <c r="LR39" i="11"/>
  <c r="LQ39" i="11"/>
  <c r="LP39" i="11"/>
  <c r="LO39" i="11"/>
  <c r="LN39" i="11"/>
  <c r="LM39" i="11"/>
  <c r="LL39" i="11"/>
  <c r="LK39" i="11"/>
  <c r="LJ39" i="11"/>
  <c r="LI39" i="11"/>
  <c r="LH39" i="11"/>
  <c r="LG39" i="11"/>
  <c r="LF39" i="11"/>
  <c r="LE39" i="11"/>
  <c r="LD39" i="11"/>
  <c r="LC39" i="11"/>
  <c r="LB39" i="11"/>
  <c r="LA39" i="11"/>
  <c r="KZ39" i="11"/>
  <c r="KY39" i="11"/>
  <c r="KX39" i="11"/>
  <c r="KW39" i="11"/>
  <c r="KV39" i="11"/>
  <c r="KU39" i="11"/>
  <c r="KT39" i="11"/>
  <c r="KS39" i="11"/>
  <c r="KR39" i="11"/>
  <c r="KQ39" i="11"/>
  <c r="KP39" i="11"/>
  <c r="KO39" i="11"/>
  <c r="KN39" i="11"/>
  <c r="KM39" i="11"/>
  <c r="KL39" i="11"/>
  <c r="KK39" i="11"/>
  <c r="KJ39" i="11"/>
  <c r="KI39" i="11"/>
  <c r="KH39" i="11"/>
  <c r="KG39" i="11"/>
  <c r="KF39" i="11"/>
  <c r="KE39" i="11"/>
  <c r="KD39" i="11"/>
  <c r="KC39" i="11"/>
  <c r="KB39" i="11"/>
  <c r="KA39" i="11"/>
  <c r="JZ39" i="11"/>
  <c r="JY39" i="11"/>
  <c r="JX39" i="11"/>
  <c r="JW39" i="11"/>
  <c r="JV39" i="11"/>
  <c r="JU39" i="11"/>
  <c r="JT39" i="11"/>
  <c r="JS39" i="11"/>
  <c r="JR39" i="11"/>
  <c r="JQ39" i="11"/>
  <c r="JP39" i="11"/>
  <c r="JO39" i="11"/>
  <c r="JN39" i="11"/>
  <c r="JM39" i="11"/>
  <c r="JL39" i="11"/>
  <c r="JK39" i="11"/>
  <c r="JJ39" i="11"/>
  <c r="JI39" i="11"/>
  <c r="JH39" i="11"/>
  <c r="JG39" i="11"/>
  <c r="JF39" i="11"/>
  <c r="JE39" i="11"/>
  <c r="JD39" i="11"/>
  <c r="JC39" i="11"/>
  <c r="JB39" i="11"/>
  <c r="JA39" i="11"/>
  <c r="IZ39" i="11"/>
  <c r="IY39" i="11"/>
  <c r="IX39" i="11"/>
  <c r="IW39" i="11"/>
  <c r="IV39" i="11"/>
  <c r="IU39" i="11"/>
  <c r="IT39" i="11"/>
  <c r="IS39" i="11"/>
  <c r="IR39" i="11"/>
  <c r="IQ39" i="11"/>
  <c r="IP39" i="11"/>
  <c r="IO39" i="11"/>
  <c r="IN39" i="11"/>
  <c r="IM39" i="11"/>
  <c r="IL39" i="11"/>
  <c r="IK39" i="11"/>
  <c r="IJ39" i="11"/>
  <c r="II39" i="11"/>
  <c r="IH39" i="11"/>
  <c r="IG39" i="11"/>
  <c r="IF39" i="11"/>
  <c r="IE39" i="11"/>
  <c r="ID39" i="11"/>
  <c r="IC39" i="11"/>
  <c r="IB39" i="11"/>
  <c r="IA39" i="11"/>
  <c r="HZ39" i="11"/>
  <c r="HY39" i="11"/>
  <c r="HX39" i="11"/>
  <c r="HW39" i="11"/>
  <c r="HV39" i="11"/>
  <c r="HU39" i="11"/>
  <c r="HT39" i="11"/>
  <c r="HS39" i="11"/>
  <c r="HR39" i="11"/>
  <c r="HQ39" i="11"/>
  <c r="HP39" i="11"/>
  <c r="HO39" i="11"/>
  <c r="HN39" i="11"/>
  <c r="HM39" i="11"/>
  <c r="HL39" i="11"/>
  <c r="HK39" i="11"/>
  <c r="HJ39" i="11"/>
  <c r="HI39" i="11"/>
  <c r="HH39" i="11"/>
  <c r="HG39" i="11"/>
  <c r="HF39" i="11"/>
  <c r="HE39" i="11"/>
  <c r="HD39" i="11"/>
  <c r="HC39" i="11"/>
  <c r="HB39" i="11"/>
  <c r="HA39" i="11"/>
  <c r="GZ39" i="11"/>
  <c r="GY39" i="11"/>
  <c r="GX39" i="11"/>
  <c r="GW39" i="11"/>
  <c r="GV39" i="11"/>
  <c r="GU39" i="11"/>
  <c r="GT39" i="11"/>
  <c r="GS39" i="11"/>
  <c r="GR39" i="11"/>
  <c r="GQ39" i="11"/>
  <c r="GP39" i="11"/>
  <c r="GO39" i="11"/>
  <c r="GN39" i="11"/>
  <c r="GM39" i="11"/>
  <c r="GL39" i="11"/>
  <c r="GK39" i="11"/>
  <c r="GJ39" i="11"/>
  <c r="GI39" i="11"/>
  <c r="GH39" i="11"/>
  <c r="GG39" i="11"/>
  <c r="GF39" i="11"/>
  <c r="GE39" i="11"/>
  <c r="GD39" i="11"/>
  <c r="GC39" i="11"/>
  <c r="GB39" i="11"/>
  <c r="GA39" i="11"/>
  <c r="FZ39" i="11"/>
  <c r="FY39" i="11"/>
  <c r="FX39" i="11"/>
  <c r="FW39" i="11"/>
  <c r="FV39" i="11"/>
  <c r="FU39" i="11"/>
  <c r="FT39" i="11"/>
  <c r="FS39" i="11"/>
  <c r="FR39" i="11"/>
  <c r="FQ39" i="11"/>
  <c r="FP39" i="11"/>
  <c r="FO39" i="11"/>
  <c r="FN39" i="11"/>
  <c r="FM39" i="11"/>
  <c r="FL39" i="11"/>
  <c r="FK39" i="11"/>
  <c r="FJ39" i="11"/>
  <c r="FI39" i="11"/>
  <c r="FH39" i="11"/>
  <c r="FG39" i="11"/>
  <c r="FF39" i="11"/>
  <c r="FE39" i="11"/>
  <c r="FD39" i="11"/>
  <c r="FC39" i="11"/>
  <c r="FB39" i="11"/>
  <c r="FA39" i="11"/>
  <c r="EZ39" i="11"/>
  <c r="EY39" i="11"/>
  <c r="EX39" i="11"/>
  <c r="EW39" i="11"/>
  <c r="EV39" i="11"/>
  <c r="EU39" i="11"/>
  <c r="ET39" i="11"/>
  <c r="ES39" i="11"/>
  <c r="ER39" i="11"/>
  <c r="EQ39" i="11"/>
  <c r="EP39" i="11"/>
  <c r="EO39" i="11"/>
  <c r="EN39" i="11"/>
  <c r="EM39" i="11"/>
  <c r="EL39" i="11"/>
  <c r="EK39" i="11"/>
  <c r="EJ39" i="11"/>
  <c r="EI39" i="11"/>
  <c r="EH39" i="11"/>
  <c r="EG39" i="11"/>
  <c r="EF39" i="11"/>
  <c r="EE39" i="11"/>
  <c r="ED39" i="11"/>
  <c r="EC39" i="11"/>
  <c r="EB39" i="11"/>
  <c r="EA39" i="11"/>
  <c r="DZ39" i="11"/>
  <c r="DY39" i="11"/>
  <c r="DX39" i="11"/>
  <c r="DW39" i="11"/>
  <c r="DV39" i="11"/>
  <c r="DU39" i="11"/>
  <c r="DT39" i="11"/>
  <c r="DS39" i="11"/>
  <c r="DR39" i="11"/>
  <c r="DQ39" i="11"/>
  <c r="DP39" i="11"/>
  <c r="DO39" i="11"/>
  <c r="DN39" i="11"/>
  <c r="DM39" i="11"/>
  <c r="DL39" i="11"/>
  <c r="DK39" i="11"/>
  <c r="DJ39" i="11"/>
  <c r="DI39" i="11"/>
  <c r="DH39" i="11"/>
  <c r="DG39" i="11"/>
  <c r="DF39" i="11"/>
  <c r="DE39" i="11"/>
  <c r="DD39" i="11"/>
  <c r="DC39" i="11"/>
  <c r="DB39" i="11"/>
  <c r="DA39" i="11"/>
  <c r="CZ39" i="11"/>
  <c r="CY39" i="11"/>
  <c r="CX39" i="11"/>
  <c r="CW39" i="11"/>
  <c r="CV39"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Q39" i="11"/>
  <c r="A39" i="11"/>
  <c r="MS38" i="11"/>
  <c r="MR38" i="11"/>
  <c r="MQ38" i="11"/>
  <c r="MP38" i="11"/>
  <c r="MO38" i="11"/>
  <c r="MN38" i="11"/>
  <c r="MM38" i="11"/>
  <c r="ML38" i="11"/>
  <c r="MK38" i="11"/>
  <c r="MJ38" i="11"/>
  <c r="MI38" i="11"/>
  <c r="MH38" i="11"/>
  <c r="MG38" i="11"/>
  <c r="MF38" i="11"/>
  <c r="ME38" i="11"/>
  <c r="MD38" i="11"/>
  <c r="MC38" i="11"/>
  <c r="MB38" i="11"/>
  <c r="MA38" i="11"/>
  <c r="LZ38" i="11"/>
  <c r="LY38" i="11"/>
  <c r="LX38" i="11"/>
  <c r="LW38" i="11"/>
  <c r="LV38" i="11"/>
  <c r="LU38" i="11"/>
  <c r="LT38" i="11"/>
  <c r="LS38" i="11"/>
  <c r="LR38" i="11"/>
  <c r="LQ38" i="11"/>
  <c r="LP38" i="11"/>
  <c r="LO38" i="11"/>
  <c r="LN38" i="11"/>
  <c r="LM38" i="11"/>
  <c r="LL38" i="11"/>
  <c r="LK38" i="11"/>
  <c r="LJ38" i="11"/>
  <c r="LI38" i="11"/>
  <c r="LH38" i="11"/>
  <c r="LG38" i="11"/>
  <c r="LF38" i="11"/>
  <c r="LE38" i="11"/>
  <c r="LD38" i="11"/>
  <c r="LC38" i="11"/>
  <c r="LB38" i="11"/>
  <c r="LA38" i="11"/>
  <c r="KZ38" i="11"/>
  <c r="KY38" i="11"/>
  <c r="KX38" i="11"/>
  <c r="KW38" i="11"/>
  <c r="KV38" i="11"/>
  <c r="KU38" i="11"/>
  <c r="KT38" i="11"/>
  <c r="KS38" i="11"/>
  <c r="KR38" i="11"/>
  <c r="KQ38" i="11"/>
  <c r="KP38" i="11"/>
  <c r="KO38" i="11"/>
  <c r="KN38" i="11"/>
  <c r="KM38" i="11"/>
  <c r="KL38" i="11"/>
  <c r="KK38" i="11"/>
  <c r="KJ38" i="11"/>
  <c r="KI38" i="11"/>
  <c r="KH38" i="11"/>
  <c r="KG38" i="11"/>
  <c r="KF38" i="11"/>
  <c r="KE38" i="11"/>
  <c r="KD38" i="11"/>
  <c r="KC38" i="11"/>
  <c r="KB38" i="11"/>
  <c r="KA38" i="11"/>
  <c r="JZ38" i="11"/>
  <c r="JY38" i="11"/>
  <c r="JX38" i="11"/>
  <c r="JW38" i="11"/>
  <c r="JV38" i="11"/>
  <c r="JU38" i="11"/>
  <c r="JT38" i="11"/>
  <c r="JS38" i="11"/>
  <c r="JR38" i="11"/>
  <c r="JQ38" i="11"/>
  <c r="JP38" i="11"/>
  <c r="JO38" i="11"/>
  <c r="JN38" i="11"/>
  <c r="JM38" i="11"/>
  <c r="JL38" i="11"/>
  <c r="JK38" i="11"/>
  <c r="JJ38" i="11"/>
  <c r="JI38" i="11"/>
  <c r="JH38" i="11"/>
  <c r="JG38" i="11"/>
  <c r="JF38" i="11"/>
  <c r="JE38" i="11"/>
  <c r="JD38" i="11"/>
  <c r="JC38" i="11"/>
  <c r="JB38" i="11"/>
  <c r="JA38" i="11"/>
  <c r="IZ38" i="11"/>
  <c r="IY38" i="11"/>
  <c r="IX38" i="11"/>
  <c r="IW38" i="11"/>
  <c r="IV38" i="11"/>
  <c r="IU38" i="11"/>
  <c r="IT38" i="11"/>
  <c r="IS38" i="11"/>
  <c r="IR38" i="11"/>
  <c r="IQ38" i="11"/>
  <c r="IP38" i="11"/>
  <c r="IO38" i="11"/>
  <c r="IN38" i="11"/>
  <c r="IM38" i="11"/>
  <c r="IL38" i="11"/>
  <c r="IK38" i="11"/>
  <c r="IJ38" i="11"/>
  <c r="II38" i="11"/>
  <c r="IH38" i="11"/>
  <c r="IG38" i="11"/>
  <c r="IF38" i="11"/>
  <c r="IE38" i="11"/>
  <c r="ID38" i="11"/>
  <c r="IC38" i="11"/>
  <c r="IB38" i="11"/>
  <c r="IA38" i="11"/>
  <c r="HZ38" i="11"/>
  <c r="HY38" i="11"/>
  <c r="HX38" i="11"/>
  <c r="HW38" i="11"/>
  <c r="HV38" i="11"/>
  <c r="HU38" i="11"/>
  <c r="HT38" i="11"/>
  <c r="HS38" i="11"/>
  <c r="HR38" i="11"/>
  <c r="HQ38" i="11"/>
  <c r="HP38" i="11"/>
  <c r="HO38" i="11"/>
  <c r="HN38" i="11"/>
  <c r="HM38" i="11"/>
  <c r="HL38" i="11"/>
  <c r="HK38" i="11"/>
  <c r="HJ38" i="11"/>
  <c r="HI38" i="11"/>
  <c r="HH38" i="11"/>
  <c r="HG38" i="11"/>
  <c r="HF38" i="11"/>
  <c r="HE38" i="11"/>
  <c r="HD38" i="11"/>
  <c r="HC38" i="11"/>
  <c r="HB38" i="11"/>
  <c r="HA38" i="11"/>
  <c r="GZ38" i="11"/>
  <c r="GY38" i="11"/>
  <c r="GX38" i="11"/>
  <c r="GW38" i="11"/>
  <c r="GV38" i="11"/>
  <c r="GU38" i="11"/>
  <c r="GT38" i="11"/>
  <c r="GS38" i="11"/>
  <c r="GR38" i="11"/>
  <c r="GQ38" i="11"/>
  <c r="GP38" i="11"/>
  <c r="GO38" i="11"/>
  <c r="GN38" i="11"/>
  <c r="GM38" i="11"/>
  <c r="GL38" i="11"/>
  <c r="GK38" i="11"/>
  <c r="GJ38" i="11"/>
  <c r="GI38" i="11"/>
  <c r="GH38" i="11"/>
  <c r="GG38" i="11"/>
  <c r="GF38" i="11"/>
  <c r="GE38" i="11"/>
  <c r="GD38" i="11"/>
  <c r="GC38" i="11"/>
  <c r="GB38" i="11"/>
  <c r="GA38" i="11"/>
  <c r="FZ38" i="11"/>
  <c r="FY38" i="11"/>
  <c r="FX38" i="11"/>
  <c r="FW38" i="11"/>
  <c r="FV38" i="11"/>
  <c r="FU38" i="11"/>
  <c r="FT38" i="11"/>
  <c r="FS38" i="11"/>
  <c r="FR38" i="11"/>
  <c r="FQ38" i="11"/>
  <c r="FP38" i="11"/>
  <c r="FO38" i="11"/>
  <c r="FN38" i="11"/>
  <c r="FM38" i="11"/>
  <c r="FL38" i="11"/>
  <c r="FK38" i="11"/>
  <c r="FJ38" i="11"/>
  <c r="FI38" i="11"/>
  <c r="FH38" i="11"/>
  <c r="FG38" i="11"/>
  <c r="FF38" i="11"/>
  <c r="FE38" i="11"/>
  <c r="FD38" i="11"/>
  <c r="FC38" i="11"/>
  <c r="FB38" i="11"/>
  <c r="FA38" i="11"/>
  <c r="EZ38" i="11"/>
  <c r="EY38" i="11"/>
  <c r="EX38" i="11"/>
  <c r="EW38" i="11"/>
  <c r="EV38" i="11"/>
  <c r="EU38" i="11"/>
  <c r="ET38" i="11"/>
  <c r="ES38" i="11"/>
  <c r="ER38" i="11"/>
  <c r="EQ38" i="11"/>
  <c r="EP38" i="11"/>
  <c r="EO38" i="11"/>
  <c r="EN38" i="11"/>
  <c r="EM38" i="11"/>
  <c r="EL38" i="11"/>
  <c r="EK38" i="11"/>
  <c r="EJ38" i="11"/>
  <c r="EI38" i="11"/>
  <c r="EH38" i="11"/>
  <c r="EG38" i="11"/>
  <c r="EF38" i="11"/>
  <c r="EE38" i="11"/>
  <c r="ED38" i="11"/>
  <c r="EC38" i="11"/>
  <c r="EB38" i="11"/>
  <c r="EA38" i="11"/>
  <c r="DZ38" i="11"/>
  <c r="DY38" i="11"/>
  <c r="DX38" i="11"/>
  <c r="DW38" i="11"/>
  <c r="DV38" i="11"/>
  <c r="DU38" i="11"/>
  <c r="DT38" i="11"/>
  <c r="DS38" i="11"/>
  <c r="DR38" i="11"/>
  <c r="DQ38" i="11"/>
  <c r="DP38" i="11"/>
  <c r="DO38" i="11"/>
  <c r="DN38" i="11"/>
  <c r="DM38" i="11"/>
  <c r="DL38" i="11"/>
  <c r="DK38" i="11"/>
  <c r="DJ38" i="11"/>
  <c r="DI38" i="11"/>
  <c r="DH38" i="11"/>
  <c r="DG38" i="11"/>
  <c r="DF38" i="11"/>
  <c r="DE38" i="11"/>
  <c r="DD38" i="11"/>
  <c r="DC38" i="11"/>
  <c r="DB38" i="11"/>
  <c r="DA38" i="11"/>
  <c r="CZ38" i="11"/>
  <c r="CY38" i="11"/>
  <c r="CX38" i="11"/>
  <c r="CW38" i="11"/>
  <c r="CV38" i="11"/>
  <c r="CU38" i="11"/>
  <c r="CT38" i="11"/>
  <c r="CS38" i="11"/>
  <c r="CR38" i="11"/>
  <c r="CQ38" i="11"/>
  <c r="CP38" i="11"/>
  <c r="CO38" i="11"/>
  <c r="CN38" i="11"/>
  <c r="CM38" i="11"/>
  <c r="CL38" i="11"/>
  <c r="CK38" i="11"/>
  <c r="CJ38" i="11"/>
  <c r="CI38" i="11"/>
  <c r="CH38" i="11"/>
  <c r="CG38" i="11"/>
  <c r="CF38" i="11"/>
  <c r="CE38" i="11"/>
  <c r="CD38" i="11"/>
  <c r="CC38" i="11"/>
  <c r="CB38" i="11"/>
  <c r="CA38" i="11"/>
  <c r="BZ38" i="11"/>
  <c r="BY38" i="11"/>
  <c r="BX38" i="11"/>
  <c r="BW38" i="11"/>
  <c r="BV38" i="11"/>
  <c r="BU38" i="11"/>
  <c r="BT38" i="11"/>
  <c r="BS38" i="11"/>
  <c r="BR38" i="11"/>
  <c r="BQ38" i="11"/>
  <c r="BP38" i="11"/>
  <c r="BO38" i="11"/>
  <c r="BN38" i="11"/>
  <c r="BM38" i="11"/>
  <c r="BL38" i="11"/>
  <c r="BK38" i="11"/>
  <c r="BJ38" i="11"/>
  <c r="BI38" i="11"/>
  <c r="BH38" i="11"/>
  <c r="BG38" i="11"/>
  <c r="BF38" i="11"/>
  <c r="BE38" i="11"/>
  <c r="BD38" i="11"/>
  <c r="BC38" i="11"/>
  <c r="BB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Q38" i="11"/>
  <c r="A38" i="11"/>
  <c r="MS37" i="11"/>
  <c r="MR37" i="11"/>
  <c r="MQ37" i="11"/>
  <c r="MP37" i="11"/>
  <c r="MO37" i="11"/>
  <c r="MN37" i="11"/>
  <c r="MM37" i="11"/>
  <c r="ML37" i="11"/>
  <c r="MK37" i="11"/>
  <c r="MJ37" i="11"/>
  <c r="MI37" i="11"/>
  <c r="MH37" i="11"/>
  <c r="MG37" i="11"/>
  <c r="MF37" i="11"/>
  <c r="ME37" i="11"/>
  <c r="MD37" i="11"/>
  <c r="MC37" i="11"/>
  <c r="MB37" i="11"/>
  <c r="MA37" i="11"/>
  <c r="LZ37" i="11"/>
  <c r="LY37" i="11"/>
  <c r="LX37" i="11"/>
  <c r="LW37" i="11"/>
  <c r="LV37" i="11"/>
  <c r="LU37" i="11"/>
  <c r="LT37" i="11"/>
  <c r="LS37" i="11"/>
  <c r="LR37" i="11"/>
  <c r="LQ37" i="11"/>
  <c r="LP37" i="11"/>
  <c r="LO37" i="11"/>
  <c r="LN37" i="11"/>
  <c r="LM37" i="11"/>
  <c r="LL37" i="11"/>
  <c r="LK37" i="11"/>
  <c r="LJ37" i="11"/>
  <c r="LI37" i="11"/>
  <c r="LH37" i="11"/>
  <c r="LG37" i="11"/>
  <c r="LF37" i="11"/>
  <c r="LE37" i="11"/>
  <c r="LD37" i="11"/>
  <c r="LC37" i="11"/>
  <c r="LB37" i="11"/>
  <c r="LA37" i="11"/>
  <c r="KZ37" i="11"/>
  <c r="KY37" i="11"/>
  <c r="KX37" i="11"/>
  <c r="KW37" i="11"/>
  <c r="KV37" i="11"/>
  <c r="KU37" i="11"/>
  <c r="KT37" i="11"/>
  <c r="KS37" i="11"/>
  <c r="KR37" i="11"/>
  <c r="KQ37" i="11"/>
  <c r="KP37" i="11"/>
  <c r="KO37" i="11"/>
  <c r="KN37" i="11"/>
  <c r="KM37" i="11"/>
  <c r="KL37" i="11"/>
  <c r="KK37" i="11"/>
  <c r="KJ37" i="11"/>
  <c r="KI37" i="11"/>
  <c r="KH37" i="11"/>
  <c r="KG37" i="11"/>
  <c r="KF37" i="11"/>
  <c r="KE37" i="11"/>
  <c r="KD37" i="11"/>
  <c r="KC37" i="11"/>
  <c r="KB37" i="11"/>
  <c r="KA37" i="11"/>
  <c r="JZ37" i="11"/>
  <c r="JY37" i="11"/>
  <c r="JX37" i="11"/>
  <c r="JW37" i="11"/>
  <c r="JV37" i="11"/>
  <c r="JU37" i="11"/>
  <c r="JT37" i="11"/>
  <c r="JS37" i="11"/>
  <c r="JR37" i="11"/>
  <c r="JQ37" i="11"/>
  <c r="JP37" i="11"/>
  <c r="JO37" i="11"/>
  <c r="JN37" i="11"/>
  <c r="JM37" i="11"/>
  <c r="JL37" i="11"/>
  <c r="JK37" i="11"/>
  <c r="JJ37" i="11"/>
  <c r="JI37" i="11"/>
  <c r="JH37" i="11"/>
  <c r="JG37" i="11"/>
  <c r="JF37" i="11"/>
  <c r="JE37" i="11"/>
  <c r="JD37" i="11"/>
  <c r="JC37" i="11"/>
  <c r="JB37" i="11"/>
  <c r="JA37" i="11"/>
  <c r="IZ37" i="11"/>
  <c r="IY37" i="11"/>
  <c r="IX37" i="11"/>
  <c r="IW37" i="11"/>
  <c r="IV37" i="11"/>
  <c r="IU37" i="11"/>
  <c r="IT37" i="11"/>
  <c r="IS37" i="11"/>
  <c r="IR37" i="11"/>
  <c r="IQ37" i="11"/>
  <c r="IP37" i="11"/>
  <c r="IO37" i="11"/>
  <c r="IN37" i="11"/>
  <c r="IM37" i="11"/>
  <c r="IL37" i="11"/>
  <c r="IK37" i="11"/>
  <c r="IJ37" i="11"/>
  <c r="II37" i="11"/>
  <c r="IH37" i="11"/>
  <c r="IG37" i="11"/>
  <c r="IF37" i="11"/>
  <c r="IE37" i="11"/>
  <c r="ID37" i="11"/>
  <c r="IC37" i="11"/>
  <c r="IB37" i="11"/>
  <c r="IA37" i="11"/>
  <c r="HZ37" i="11"/>
  <c r="HY37" i="11"/>
  <c r="HX37" i="11"/>
  <c r="HW37" i="11"/>
  <c r="HV37" i="11"/>
  <c r="HU37" i="11"/>
  <c r="HT37" i="11"/>
  <c r="HS37" i="11"/>
  <c r="HR37" i="11"/>
  <c r="HQ37" i="11"/>
  <c r="HP37" i="11"/>
  <c r="HO37" i="11"/>
  <c r="HN37" i="11"/>
  <c r="HM37" i="11"/>
  <c r="HL37" i="11"/>
  <c r="HK37" i="11"/>
  <c r="HJ37" i="11"/>
  <c r="HI37" i="11"/>
  <c r="HH37" i="11"/>
  <c r="HG37" i="11"/>
  <c r="HF37" i="11"/>
  <c r="HE37" i="11"/>
  <c r="HD37" i="11"/>
  <c r="HC37" i="11"/>
  <c r="HB37" i="11"/>
  <c r="HA37" i="11"/>
  <c r="GZ37" i="11"/>
  <c r="GY37" i="11"/>
  <c r="GX37" i="11"/>
  <c r="GW37" i="11"/>
  <c r="GV37" i="11"/>
  <c r="GU37" i="11"/>
  <c r="GT37" i="11"/>
  <c r="GS37" i="11"/>
  <c r="GR37" i="11"/>
  <c r="GQ37" i="11"/>
  <c r="GP37" i="11"/>
  <c r="GO37" i="11"/>
  <c r="GN37" i="11"/>
  <c r="GM37" i="11"/>
  <c r="GL37" i="11"/>
  <c r="GK37" i="11"/>
  <c r="GJ37" i="11"/>
  <c r="GI37" i="11"/>
  <c r="GH37" i="11"/>
  <c r="GG37" i="11"/>
  <c r="GF37" i="11"/>
  <c r="GE37" i="11"/>
  <c r="GD37" i="11"/>
  <c r="GC37" i="11"/>
  <c r="GB37" i="11"/>
  <c r="GA37" i="11"/>
  <c r="FZ37" i="11"/>
  <c r="FY37" i="11"/>
  <c r="FX37" i="11"/>
  <c r="FW37" i="11"/>
  <c r="FV37" i="11"/>
  <c r="FU37" i="11"/>
  <c r="FT37" i="11"/>
  <c r="FS37" i="11"/>
  <c r="FR37" i="11"/>
  <c r="FQ37" i="11"/>
  <c r="FP37" i="11"/>
  <c r="FO37" i="11"/>
  <c r="FN37" i="11"/>
  <c r="FM37" i="11"/>
  <c r="FL37" i="11"/>
  <c r="FK37" i="11"/>
  <c r="FJ37" i="11"/>
  <c r="FI37" i="11"/>
  <c r="FH37" i="11"/>
  <c r="FG37" i="11"/>
  <c r="FF37" i="11"/>
  <c r="FE37" i="11"/>
  <c r="FD37" i="11"/>
  <c r="FC37" i="11"/>
  <c r="FB37" i="11"/>
  <c r="FA37" i="11"/>
  <c r="EZ37" i="11"/>
  <c r="EY37" i="11"/>
  <c r="EX37" i="11"/>
  <c r="EW37" i="11"/>
  <c r="EV37" i="11"/>
  <c r="EU37" i="11"/>
  <c r="ET37" i="11"/>
  <c r="ES37" i="11"/>
  <c r="ER37" i="11"/>
  <c r="EQ37" i="11"/>
  <c r="EP37" i="11"/>
  <c r="EO37" i="11"/>
  <c r="EN37" i="11"/>
  <c r="EM37" i="11"/>
  <c r="EL37" i="11"/>
  <c r="EK37" i="11"/>
  <c r="EJ37" i="11"/>
  <c r="EI37" i="11"/>
  <c r="EH37" i="11"/>
  <c r="EG37" i="11"/>
  <c r="EF37" i="11"/>
  <c r="EE37" i="11"/>
  <c r="ED37" i="11"/>
  <c r="EC37" i="11"/>
  <c r="EB37" i="11"/>
  <c r="EA37" i="11"/>
  <c r="DZ37" i="11"/>
  <c r="DY37" i="11"/>
  <c r="DX37" i="11"/>
  <c r="DW37" i="11"/>
  <c r="DV37" i="11"/>
  <c r="DU37" i="11"/>
  <c r="DT37" i="11"/>
  <c r="DS37" i="11"/>
  <c r="DR37" i="11"/>
  <c r="DQ37" i="11"/>
  <c r="DP37" i="11"/>
  <c r="DO37" i="11"/>
  <c r="DN37" i="11"/>
  <c r="DM37" i="11"/>
  <c r="DL37" i="11"/>
  <c r="DK37" i="11"/>
  <c r="DJ37" i="11"/>
  <c r="DI37" i="11"/>
  <c r="DH37" i="11"/>
  <c r="DG37" i="11"/>
  <c r="DF37" i="11"/>
  <c r="DE37" i="11"/>
  <c r="DD37" i="11"/>
  <c r="DC37" i="11"/>
  <c r="DB37" i="11"/>
  <c r="DA37" i="11"/>
  <c r="CZ37" i="11"/>
  <c r="CY37" i="11"/>
  <c r="CX37" i="11"/>
  <c r="CW37" i="11"/>
  <c r="CV37" i="11"/>
  <c r="CU37" i="11"/>
  <c r="CT37" i="11"/>
  <c r="CS37" i="11"/>
  <c r="CR37" i="11"/>
  <c r="CQ37" i="11"/>
  <c r="CP37" i="11"/>
  <c r="CO37" i="11"/>
  <c r="CN37" i="11"/>
  <c r="CM37" i="11"/>
  <c r="CL37" i="11"/>
  <c r="CK37" i="11"/>
  <c r="CJ37" i="11"/>
  <c r="CI37" i="11"/>
  <c r="CH37" i="11"/>
  <c r="CG37" i="11"/>
  <c r="CF37" i="11"/>
  <c r="CE37" i="11"/>
  <c r="CD37" i="11"/>
  <c r="CC37" i="11"/>
  <c r="CB37" i="11"/>
  <c r="CA37" i="11"/>
  <c r="BZ37" i="11"/>
  <c r="BY37" i="11"/>
  <c r="BX37" i="11"/>
  <c r="BW37" i="11"/>
  <c r="BV37" i="11"/>
  <c r="BU37" i="11"/>
  <c r="BT37" i="11"/>
  <c r="BS37" i="11"/>
  <c r="BR37" i="11"/>
  <c r="BQ37" i="11"/>
  <c r="BP37" i="11"/>
  <c r="BO37" i="11"/>
  <c r="BN37" i="11"/>
  <c r="BM37" i="11"/>
  <c r="BL37" i="11"/>
  <c r="BK37" i="11"/>
  <c r="BJ37" i="11"/>
  <c r="BI37" i="11"/>
  <c r="BH37" i="11"/>
  <c r="BG37" i="11"/>
  <c r="BF37" i="11"/>
  <c r="BE37" i="11"/>
  <c r="BD37" i="11"/>
  <c r="BC37" i="11"/>
  <c r="BB37" i="11"/>
  <c r="BA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Q37" i="11"/>
  <c r="A37" i="11"/>
  <c r="MS36" i="11"/>
  <c r="MR36" i="11"/>
  <c r="MQ36" i="11"/>
  <c r="MP36" i="11"/>
  <c r="MO36" i="11"/>
  <c r="MN36" i="11"/>
  <c r="MM36" i="11"/>
  <c r="ML36" i="11"/>
  <c r="MK36" i="11"/>
  <c r="MJ36" i="11"/>
  <c r="MI36" i="11"/>
  <c r="MH36" i="11"/>
  <c r="MG36" i="11"/>
  <c r="MF36" i="11"/>
  <c r="ME36" i="11"/>
  <c r="MD36" i="11"/>
  <c r="MC36" i="11"/>
  <c r="MB36" i="11"/>
  <c r="MA36" i="11"/>
  <c r="LZ36" i="11"/>
  <c r="LY36" i="11"/>
  <c r="LX36" i="11"/>
  <c r="LW36" i="11"/>
  <c r="LV36" i="11"/>
  <c r="LU36" i="11"/>
  <c r="LT36" i="11"/>
  <c r="LS36" i="11"/>
  <c r="LR36" i="11"/>
  <c r="LQ36" i="11"/>
  <c r="LP36" i="11"/>
  <c r="LO36" i="11"/>
  <c r="LN36" i="11"/>
  <c r="LM36" i="11"/>
  <c r="LL36" i="11"/>
  <c r="LK36" i="11"/>
  <c r="LJ36" i="11"/>
  <c r="LI36" i="11"/>
  <c r="LH36" i="11"/>
  <c r="LG36" i="11"/>
  <c r="LF36" i="11"/>
  <c r="LE36" i="11"/>
  <c r="LD36" i="11"/>
  <c r="LC36" i="11"/>
  <c r="LB36" i="11"/>
  <c r="LA36" i="11"/>
  <c r="KZ36" i="11"/>
  <c r="KY36" i="11"/>
  <c r="KX36" i="11"/>
  <c r="KW36" i="11"/>
  <c r="KV36" i="11"/>
  <c r="KU36" i="11"/>
  <c r="KT36" i="11"/>
  <c r="KS36" i="11"/>
  <c r="KR36" i="11"/>
  <c r="KQ36" i="11"/>
  <c r="KP36" i="11"/>
  <c r="KO36" i="11"/>
  <c r="KN36" i="11"/>
  <c r="KM36" i="11"/>
  <c r="KL36" i="11"/>
  <c r="KK36" i="11"/>
  <c r="KJ36" i="11"/>
  <c r="KI36" i="11"/>
  <c r="KH36" i="11"/>
  <c r="KG36" i="11"/>
  <c r="KF36" i="11"/>
  <c r="KE36" i="11"/>
  <c r="KD36" i="11"/>
  <c r="KC36" i="11"/>
  <c r="KB36" i="11"/>
  <c r="KA36" i="11"/>
  <c r="JZ36" i="11"/>
  <c r="JY36" i="11"/>
  <c r="JX36" i="11"/>
  <c r="JW36" i="11"/>
  <c r="JV36" i="11"/>
  <c r="JU36" i="11"/>
  <c r="JT36" i="11"/>
  <c r="JS36" i="11"/>
  <c r="JR36" i="11"/>
  <c r="JQ36" i="11"/>
  <c r="JP36" i="11"/>
  <c r="JO36" i="11"/>
  <c r="JN36" i="11"/>
  <c r="JM36" i="11"/>
  <c r="JL36" i="11"/>
  <c r="JK36" i="11"/>
  <c r="JJ36" i="11"/>
  <c r="JI36" i="11"/>
  <c r="JH36" i="11"/>
  <c r="JG36" i="11"/>
  <c r="JF36" i="11"/>
  <c r="JE36" i="11"/>
  <c r="JD36" i="11"/>
  <c r="JC36" i="11"/>
  <c r="JB36" i="11"/>
  <c r="JA36" i="11"/>
  <c r="IZ36" i="11"/>
  <c r="IY36" i="11"/>
  <c r="IX36" i="11"/>
  <c r="IW36" i="11"/>
  <c r="IV36" i="11"/>
  <c r="IU36" i="11"/>
  <c r="IT36" i="11"/>
  <c r="IS36" i="11"/>
  <c r="IR36" i="11"/>
  <c r="IQ36" i="11"/>
  <c r="IP36" i="11"/>
  <c r="IO36" i="11"/>
  <c r="IN36" i="11"/>
  <c r="IM36" i="11"/>
  <c r="IL36" i="11"/>
  <c r="IK36" i="11"/>
  <c r="IJ36" i="11"/>
  <c r="II36" i="11"/>
  <c r="IH36" i="11"/>
  <c r="IG36" i="11"/>
  <c r="IF36" i="11"/>
  <c r="IE36" i="11"/>
  <c r="ID36" i="11"/>
  <c r="IC36" i="11"/>
  <c r="IB36" i="11"/>
  <c r="IA36" i="11"/>
  <c r="HZ36" i="11"/>
  <c r="HY36" i="11"/>
  <c r="HX36" i="11"/>
  <c r="HW36" i="11"/>
  <c r="HV36" i="11"/>
  <c r="HU36" i="11"/>
  <c r="HT36" i="11"/>
  <c r="HS36" i="11"/>
  <c r="HR36" i="11"/>
  <c r="HQ36" i="11"/>
  <c r="HP36" i="11"/>
  <c r="HO36" i="11"/>
  <c r="HN36" i="11"/>
  <c r="HM36" i="11"/>
  <c r="HL36" i="11"/>
  <c r="HK36" i="11"/>
  <c r="HJ36" i="11"/>
  <c r="HI36" i="11"/>
  <c r="HH36" i="11"/>
  <c r="HG36" i="11"/>
  <c r="HF36" i="11"/>
  <c r="HE36" i="11"/>
  <c r="HD36" i="11"/>
  <c r="HC36" i="11"/>
  <c r="HB36" i="11"/>
  <c r="HA36" i="11"/>
  <c r="GZ36" i="11"/>
  <c r="GY36" i="11"/>
  <c r="GX36" i="11"/>
  <c r="GW36" i="11"/>
  <c r="GV36" i="11"/>
  <c r="GU36" i="11"/>
  <c r="GT36" i="11"/>
  <c r="GS36" i="11"/>
  <c r="GR36" i="11"/>
  <c r="GQ36" i="11"/>
  <c r="GP36" i="11"/>
  <c r="GO36" i="11"/>
  <c r="GN36" i="11"/>
  <c r="GM36" i="11"/>
  <c r="GL36" i="11"/>
  <c r="GK36" i="11"/>
  <c r="GJ36" i="11"/>
  <c r="GI36" i="11"/>
  <c r="GH36" i="11"/>
  <c r="GG36" i="11"/>
  <c r="GF36" i="11"/>
  <c r="GE36" i="11"/>
  <c r="GD36" i="11"/>
  <c r="GC36" i="11"/>
  <c r="GB36" i="11"/>
  <c r="GA36" i="11"/>
  <c r="FZ36" i="11"/>
  <c r="FY36" i="11"/>
  <c r="FX36" i="11"/>
  <c r="FW36" i="11"/>
  <c r="FV36" i="11"/>
  <c r="FU36" i="11"/>
  <c r="FT36" i="11"/>
  <c r="FS36" i="11"/>
  <c r="FR36" i="11"/>
  <c r="FQ36" i="11"/>
  <c r="FP36" i="11"/>
  <c r="FO36" i="11"/>
  <c r="FN36" i="11"/>
  <c r="FM36" i="11"/>
  <c r="FL36" i="11"/>
  <c r="FK36" i="11"/>
  <c r="FJ36" i="11"/>
  <c r="FI36" i="11"/>
  <c r="FH36" i="11"/>
  <c r="FG36" i="11"/>
  <c r="FF36" i="11"/>
  <c r="FE36" i="11"/>
  <c r="FD36" i="11"/>
  <c r="FC36" i="11"/>
  <c r="FB36" i="11"/>
  <c r="FA36" i="11"/>
  <c r="EZ36" i="11"/>
  <c r="EY36" i="11"/>
  <c r="EX36" i="11"/>
  <c r="EW36" i="11"/>
  <c r="EV36" i="11"/>
  <c r="EU36" i="11"/>
  <c r="ET36" i="11"/>
  <c r="ES36" i="11"/>
  <c r="ER36" i="11"/>
  <c r="EQ36" i="11"/>
  <c r="EP36" i="11"/>
  <c r="EO36" i="11"/>
  <c r="EN36" i="11"/>
  <c r="EM36" i="11"/>
  <c r="EL36" i="11"/>
  <c r="EK36" i="11"/>
  <c r="EJ36" i="11"/>
  <c r="EI36" i="11"/>
  <c r="EH36" i="11"/>
  <c r="EG36" i="11"/>
  <c r="EF36" i="11"/>
  <c r="EE36" i="11"/>
  <c r="ED36" i="11"/>
  <c r="EC36" i="11"/>
  <c r="EB36" i="11"/>
  <c r="EA36" i="11"/>
  <c r="DZ36" i="11"/>
  <c r="DY36" i="11"/>
  <c r="DX36" i="11"/>
  <c r="DW36" i="11"/>
  <c r="DV36" i="11"/>
  <c r="DU36" i="11"/>
  <c r="DT36" i="11"/>
  <c r="DS36" i="11"/>
  <c r="DR36" i="11"/>
  <c r="DQ36" i="11"/>
  <c r="DP36" i="11"/>
  <c r="DO36" i="11"/>
  <c r="DN36" i="11"/>
  <c r="DM36" i="11"/>
  <c r="DL36" i="11"/>
  <c r="DK36" i="11"/>
  <c r="DJ36" i="11"/>
  <c r="DI36" i="11"/>
  <c r="DH36" i="11"/>
  <c r="DG36" i="11"/>
  <c r="DF36" i="11"/>
  <c r="DE36" i="11"/>
  <c r="DD36" i="11"/>
  <c r="DC36" i="11"/>
  <c r="DB36" i="11"/>
  <c r="DA36" i="11"/>
  <c r="CZ36" i="11"/>
  <c r="CY36" i="11"/>
  <c r="CX36" i="11"/>
  <c r="CW36" i="11"/>
  <c r="CV36" i="11"/>
  <c r="CU36" i="11"/>
  <c r="CT36" i="11"/>
  <c r="CS36" i="11"/>
  <c r="CR36" i="11"/>
  <c r="CQ36" i="11"/>
  <c r="CP36" i="11"/>
  <c r="CO36" i="11"/>
  <c r="CN36" i="11"/>
  <c r="CM36" i="11"/>
  <c r="CL36" i="11"/>
  <c r="CK36" i="11"/>
  <c r="CJ36" i="11"/>
  <c r="CI36" i="11"/>
  <c r="CH36" i="11"/>
  <c r="CG36" i="11"/>
  <c r="CF36" i="11"/>
  <c r="CE36" i="11"/>
  <c r="CD36" i="11"/>
  <c r="CC36" i="11"/>
  <c r="CB36" i="11"/>
  <c r="CA36" i="11"/>
  <c r="BZ36" i="11"/>
  <c r="BY36" i="11"/>
  <c r="BX36" i="11"/>
  <c r="BW36" i="11"/>
  <c r="BV36" i="11"/>
  <c r="BU36" i="11"/>
  <c r="BT36" i="11"/>
  <c r="BS36" i="11"/>
  <c r="BR36" i="11"/>
  <c r="BQ36" i="11"/>
  <c r="BP36" i="11"/>
  <c r="BO36" i="11"/>
  <c r="BN36" i="11"/>
  <c r="BM36" i="11"/>
  <c r="BL36" i="11"/>
  <c r="BK36" i="11"/>
  <c r="BJ36" i="11"/>
  <c r="BI36" i="11"/>
  <c r="BH36" i="11"/>
  <c r="BG36" i="11"/>
  <c r="BF36" i="11"/>
  <c r="BE36" i="11"/>
  <c r="BD36" i="11"/>
  <c r="BC36" i="11"/>
  <c r="BB36"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Q36" i="11"/>
  <c r="A36" i="11"/>
  <c r="MS35" i="11"/>
  <c r="MR35" i="11"/>
  <c r="MQ35" i="11"/>
  <c r="MP35" i="11"/>
  <c r="MO35" i="11"/>
  <c r="MN35" i="11"/>
  <c r="MM35" i="11"/>
  <c r="ML35" i="11"/>
  <c r="MK35" i="11"/>
  <c r="MJ35" i="11"/>
  <c r="MI35" i="11"/>
  <c r="MH35" i="11"/>
  <c r="MG35" i="11"/>
  <c r="MF35" i="11"/>
  <c r="ME35" i="11"/>
  <c r="MD35" i="11"/>
  <c r="MC35" i="11"/>
  <c r="MB35" i="11"/>
  <c r="MA35" i="11"/>
  <c r="LZ35" i="11"/>
  <c r="LY35" i="11"/>
  <c r="LX35" i="11"/>
  <c r="LW35" i="11"/>
  <c r="LV35" i="11"/>
  <c r="LU35" i="11"/>
  <c r="LT35" i="11"/>
  <c r="LS35" i="11"/>
  <c r="LR35" i="11"/>
  <c r="LQ35" i="11"/>
  <c r="LP35" i="11"/>
  <c r="LO35" i="11"/>
  <c r="LN35" i="11"/>
  <c r="LM35" i="11"/>
  <c r="LL35" i="11"/>
  <c r="LK35" i="11"/>
  <c r="LJ35" i="11"/>
  <c r="LI35" i="11"/>
  <c r="LH35" i="11"/>
  <c r="LG35" i="11"/>
  <c r="LF35" i="11"/>
  <c r="LE35" i="11"/>
  <c r="LD35" i="11"/>
  <c r="LC35" i="11"/>
  <c r="LB35" i="11"/>
  <c r="LA35" i="11"/>
  <c r="KZ35" i="11"/>
  <c r="KY35" i="11"/>
  <c r="KX35" i="11"/>
  <c r="KW35" i="11"/>
  <c r="KV35" i="11"/>
  <c r="KU35" i="11"/>
  <c r="KT35" i="11"/>
  <c r="KS35" i="11"/>
  <c r="KR35" i="11"/>
  <c r="KQ35" i="11"/>
  <c r="KP35" i="11"/>
  <c r="KO35" i="11"/>
  <c r="KN35" i="11"/>
  <c r="KM35" i="11"/>
  <c r="KL35" i="11"/>
  <c r="KK35" i="11"/>
  <c r="KJ35" i="11"/>
  <c r="KI35" i="11"/>
  <c r="KH35" i="11"/>
  <c r="KG35" i="11"/>
  <c r="KF35" i="11"/>
  <c r="KE35" i="11"/>
  <c r="KD35" i="11"/>
  <c r="KC35" i="11"/>
  <c r="KB35" i="11"/>
  <c r="KA35" i="11"/>
  <c r="JZ35" i="11"/>
  <c r="JY35" i="11"/>
  <c r="JX35" i="11"/>
  <c r="JW35" i="11"/>
  <c r="JV35" i="11"/>
  <c r="JU35" i="11"/>
  <c r="JT35" i="11"/>
  <c r="JS35" i="11"/>
  <c r="JR35" i="11"/>
  <c r="JQ35" i="11"/>
  <c r="JP35" i="11"/>
  <c r="JO35" i="11"/>
  <c r="JN35" i="11"/>
  <c r="JM35" i="11"/>
  <c r="JL35" i="11"/>
  <c r="JK35" i="11"/>
  <c r="JJ35" i="11"/>
  <c r="JI35" i="11"/>
  <c r="JH35" i="11"/>
  <c r="JG35" i="11"/>
  <c r="JF35" i="11"/>
  <c r="JE35" i="11"/>
  <c r="JD35" i="11"/>
  <c r="JC35" i="11"/>
  <c r="JB35" i="11"/>
  <c r="JA35" i="11"/>
  <c r="IZ35" i="11"/>
  <c r="IY35" i="11"/>
  <c r="IX35" i="11"/>
  <c r="IW35" i="11"/>
  <c r="IV35" i="11"/>
  <c r="IU35" i="11"/>
  <c r="IT35" i="11"/>
  <c r="IS35" i="11"/>
  <c r="IR35" i="11"/>
  <c r="IQ35" i="11"/>
  <c r="IP35" i="11"/>
  <c r="IO35" i="11"/>
  <c r="IN35" i="11"/>
  <c r="IM35" i="11"/>
  <c r="IL35" i="11"/>
  <c r="IK35" i="11"/>
  <c r="IJ35" i="11"/>
  <c r="II35" i="11"/>
  <c r="IH35" i="11"/>
  <c r="IG35" i="11"/>
  <c r="IF35" i="11"/>
  <c r="IE35" i="11"/>
  <c r="ID35" i="11"/>
  <c r="IC35" i="11"/>
  <c r="IB35" i="11"/>
  <c r="IA35" i="11"/>
  <c r="HZ35" i="11"/>
  <c r="HY35" i="11"/>
  <c r="HX35" i="11"/>
  <c r="HW35" i="11"/>
  <c r="HV35" i="11"/>
  <c r="HU35" i="11"/>
  <c r="HT35" i="11"/>
  <c r="HS35" i="11"/>
  <c r="HR35" i="11"/>
  <c r="HQ35" i="11"/>
  <c r="HP35" i="11"/>
  <c r="HO35" i="11"/>
  <c r="HN35" i="11"/>
  <c r="HM35" i="11"/>
  <c r="HL35" i="11"/>
  <c r="HK35" i="11"/>
  <c r="HJ35" i="11"/>
  <c r="HI35" i="11"/>
  <c r="HH35" i="11"/>
  <c r="HG35" i="11"/>
  <c r="HF35" i="11"/>
  <c r="HE35" i="11"/>
  <c r="HD35" i="11"/>
  <c r="HC35" i="11"/>
  <c r="HB35" i="11"/>
  <c r="HA35" i="11"/>
  <c r="GZ35" i="11"/>
  <c r="GY35" i="11"/>
  <c r="GX35" i="11"/>
  <c r="GW35" i="11"/>
  <c r="GV35" i="11"/>
  <c r="GU35" i="11"/>
  <c r="GT35" i="11"/>
  <c r="GS35" i="11"/>
  <c r="GR35" i="11"/>
  <c r="GQ35" i="11"/>
  <c r="GP35" i="11"/>
  <c r="GO35" i="11"/>
  <c r="GN35" i="11"/>
  <c r="GM35" i="11"/>
  <c r="GL35" i="11"/>
  <c r="GK35" i="11"/>
  <c r="GJ35" i="11"/>
  <c r="GI35" i="11"/>
  <c r="GH35" i="11"/>
  <c r="GG35" i="11"/>
  <c r="GF35" i="11"/>
  <c r="GE35" i="11"/>
  <c r="GD35" i="11"/>
  <c r="GC35" i="11"/>
  <c r="GB35" i="11"/>
  <c r="GA35" i="11"/>
  <c r="FZ35" i="11"/>
  <c r="FY35" i="11"/>
  <c r="FX35" i="11"/>
  <c r="FW35" i="11"/>
  <c r="FV35" i="11"/>
  <c r="FU35" i="11"/>
  <c r="FT35" i="11"/>
  <c r="FS35" i="11"/>
  <c r="FR35" i="11"/>
  <c r="FQ35" i="11"/>
  <c r="FP35" i="11"/>
  <c r="FO35" i="11"/>
  <c r="FN35" i="11"/>
  <c r="FM35" i="11"/>
  <c r="FL35" i="11"/>
  <c r="FK35" i="11"/>
  <c r="FJ35" i="11"/>
  <c r="FI35" i="11"/>
  <c r="FH35" i="11"/>
  <c r="FG35" i="11"/>
  <c r="FF35" i="11"/>
  <c r="FE35" i="11"/>
  <c r="FD35" i="11"/>
  <c r="FC35" i="11"/>
  <c r="FB35" i="11"/>
  <c r="FA35" i="11"/>
  <c r="EZ35" i="11"/>
  <c r="EY35" i="11"/>
  <c r="EX35" i="11"/>
  <c r="EW35" i="11"/>
  <c r="EV35" i="11"/>
  <c r="EU35" i="11"/>
  <c r="ET35" i="11"/>
  <c r="ES35" i="11"/>
  <c r="ER35" i="11"/>
  <c r="EQ35" i="11"/>
  <c r="EP35" i="11"/>
  <c r="EO35" i="11"/>
  <c r="EN35" i="11"/>
  <c r="EM35" i="11"/>
  <c r="EL35" i="11"/>
  <c r="EK35" i="11"/>
  <c r="EJ35" i="11"/>
  <c r="EI35" i="11"/>
  <c r="EH35" i="11"/>
  <c r="EG35" i="11"/>
  <c r="EF35" i="11"/>
  <c r="EE35" i="11"/>
  <c r="ED35" i="11"/>
  <c r="EC35" i="11"/>
  <c r="EB35" i="11"/>
  <c r="EA35" i="11"/>
  <c r="DZ35" i="11"/>
  <c r="DY35" i="11"/>
  <c r="DX35" i="11"/>
  <c r="DW35" i="11"/>
  <c r="DV35" i="11"/>
  <c r="DU35" i="11"/>
  <c r="DT35" i="11"/>
  <c r="DS35" i="11"/>
  <c r="DR35" i="11"/>
  <c r="DQ35" i="11"/>
  <c r="DP35" i="11"/>
  <c r="DO35" i="11"/>
  <c r="DN35" i="11"/>
  <c r="DM35" i="11"/>
  <c r="DL35" i="11"/>
  <c r="DK35" i="11"/>
  <c r="DJ35" i="11"/>
  <c r="DI35" i="11"/>
  <c r="DH35" i="11"/>
  <c r="DG35" i="11"/>
  <c r="DF35" i="11"/>
  <c r="DE35" i="11"/>
  <c r="DD35" i="11"/>
  <c r="DC35" i="11"/>
  <c r="DB35" i="11"/>
  <c r="DA35" i="11"/>
  <c r="CZ35" i="11"/>
  <c r="CY35" i="11"/>
  <c r="CX35" i="11"/>
  <c r="CW35" i="11"/>
  <c r="CV35" i="11"/>
  <c r="CU35" i="11"/>
  <c r="CT35" i="11"/>
  <c r="CS35" i="11"/>
  <c r="CR35" i="11"/>
  <c r="CQ35" i="11"/>
  <c r="CP35" i="11"/>
  <c r="CO35" i="11"/>
  <c r="CN35" i="11"/>
  <c r="CM35" i="11"/>
  <c r="CL35" i="11"/>
  <c r="CK35" i="11"/>
  <c r="CJ35" i="11"/>
  <c r="CI35" i="11"/>
  <c r="CH35" i="11"/>
  <c r="CG35" i="11"/>
  <c r="CF35" i="11"/>
  <c r="CE35" i="11"/>
  <c r="CD35" i="11"/>
  <c r="CC35" i="11"/>
  <c r="CB35" i="11"/>
  <c r="CA35" i="11"/>
  <c r="BZ35" i="11"/>
  <c r="BY35" i="11"/>
  <c r="BX35" i="11"/>
  <c r="BW35" i="11"/>
  <c r="BV35" i="11"/>
  <c r="BU35" i="11"/>
  <c r="BT35" i="11"/>
  <c r="BS35" i="11"/>
  <c r="BR35" i="11"/>
  <c r="BQ35" i="11"/>
  <c r="BP35" i="11"/>
  <c r="BO35" i="11"/>
  <c r="BN35" i="11"/>
  <c r="BM35" i="11"/>
  <c r="BL35" i="11"/>
  <c r="BK35" i="11"/>
  <c r="BJ35" i="11"/>
  <c r="BI35" i="11"/>
  <c r="BH35" i="11"/>
  <c r="BG35" i="11"/>
  <c r="BF35" i="11"/>
  <c r="BE35" i="11"/>
  <c r="BD35" i="11"/>
  <c r="BC35" i="11"/>
  <c r="BB35" i="11"/>
  <c r="BA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Q35" i="11"/>
  <c r="A35" i="11"/>
  <c r="MS34" i="11"/>
  <c r="MR34" i="11"/>
  <c r="MQ34" i="11"/>
  <c r="MP34" i="11"/>
  <c r="MO34" i="11"/>
  <c r="MN34" i="11"/>
  <c r="MM34" i="11"/>
  <c r="ML34" i="11"/>
  <c r="MK34" i="11"/>
  <c r="MJ34" i="11"/>
  <c r="MI34" i="11"/>
  <c r="MH34" i="11"/>
  <c r="MG34" i="11"/>
  <c r="MF34" i="11"/>
  <c r="ME34" i="11"/>
  <c r="MD34" i="11"/>
  <c r="MC34" i="11"/>
  <c r="MB34" i="11"/>
  <c r="MA34" i="11"/>
  <c r="LZ34" i="11"/>
  <c r="LY34" i="11"/>
  <c r="LX34" i="11"/>
  <c r="LW34" i="11"/>
  <c r="LV34" i="11"/>
  <c r="LU34" i="11"/>
  <c r="LT34" i="11"/>
  <c r="LS34" i="11"/>
  <c r="LR34" i="11"/>
  <c r="LQ34" i="11"/>
  <c r="LP34" i="11"/>
  <c r="LO34" i="11"/>
  <c r="LN34" i="11"/>
  <c r="LM34" i="11"/>
  <c r="LL34" i="11"/>
  <c r="LK34" i="11"/>
  <c r="LJ34" i="11"/>
  <c r="LI34" i="11"/>
  <c r="LH34" i="11"/>
  <c r="LG34" i="11"/>
  <c r="LF34" i="11"/>
  <c r="LE34" i="11"/>
  <c r="LD34" i="11"/>
  <c r="LC34" i="11"/>
  <c r="LB34" i="11"/>
  <c r="LA34" i="11"/>
  <c r="KZ34" i="11"/>
  <c r="KY34" i="11"/>
  <c r="KX34" i="11"/>
  <c r="KW34" i="11"/>
  <c r="KV34" i="11"/>
  <c r="KU34" i="11"/>
  <c r="KT34" i="11"/>
  <c r="KS34" i="11"/>
  <c r="KR34" i="11"/>
  <c r="KQ34" i="11"/>
  <c r="KP34" i="11"/>
  <c r="KO34" i="11"/>
  <c r="KN34" i="11"/>
  <c r="KM34" i="11"/>
  <c r="KL34" i="11"/>
  <c r="KK34" i="11"/>
  <c r="KJ34" i="11"/>
  <c r="KI34" i="11"/>
  <c r="KH34" i="11"/>
  <c r="KG34" i="11"/>
  <c r="KF34" i="11"/>
  <c r="KE34" i="11"/>
  <c r="KD34" i="11"/>
  <c r="KC34" i="11"/>
  <c r="KB34" i="11"/>
  <c r="KA34" i="11"/>
  <c r="JZ34" i="11"/>
  <c r="JY34" i="11"/>
  <c r="JX34" i="11"/>
  <c r="JW34" i="11"/>
  <c r="JV34" i="11"/>
  <c r="JU34" i="11"/>
  <c r="JT34" i="11"/>
  <c r="JS34" i="11"/>
  <c r="JR34" i="11"/>
  <c r="JQ34" i="11"/>
  <c r="JP34" i="11"/>
  <c r="JO34" i="11"/>
  <c r="JN34" i="11"/>
  <c r="JM34" i="11"/>
  <c r="JL34" i="11"/>
  <c r="JK34" i="11"/>
  <c r="JJ34" i="11"/>
  <c r="JI34" i="11"/>
  <c r="JH34" i="11"/>
  <c r="JG34" i="11"/>
  <c r="JF34" i="11"/>
  <c r="JE34" i="11"/>
  <c r="JD34" i="11"/>
  <c r="JC34" i="11"/>
  <c r="JB34" i="11"/>
  <c r="JA34" i="11"/>
  <c r="IZ34" i="11"/>
  <c r="IY34" i="11"/>
  <c r="IX34" i="11"/>
  <c r="IW34" i="11"/>
  <c r="IV34" i="11"/>
  <c r="IU34" i="11"/>
  <c r="IT34" i="11"/>
  <c r="IS34" i="11"/>
  <c r="IR34" i="11"/>
  <c r="IQ34" i="11"/>
  <c r="IP34" i="11"/>
  <c r="IO34" i="11"/>
  <c r="IN34" i="11"/>
  <c r="IM34" i="11"/>
  <c r="IL34" i="11"/>
  <c r="IK34" i="11"/>
  <c r="IJ34" i="11"/>
  <c r="II34" i="11"/>
  <c r="IH34" i="11"/>
  <c r="IG34" i="11"/>
  <c r="IF34" i="11"/>
  <c r="IE34" i="11"/>
  <c r="ID34" i="11"/>
  <c r="IC34" i="11"/>
  <c r="IB34" i="11"/>
  <c r="IA34" i="11"/>
  <c r="HZ34" i="11"/>
  <c r="HY34" i="11"/>
  <c r="HX34" i="11"/>
  <c r="HW34" i="11"/>
  <c r="HV34" i="11"/>
  <c r="HU34" i="11"/>
  <c r="HT34" i="11"/>
  <c r="HS34" i="11"/>
  <c r="HR34" i="11"/>
  <c r="HQ34" i="11"/>
  <c r="HP34" i="11"/>
  <c r="HO34" i="11"/>
  <c r="HN34" i="11"/>
  <c r="HM34" i="11"/>
  <c r="HL34" i="11"/>
  <c r="HK34" i="11"/>
  <c r="HJ34" i="11"/>
  <c r="HI34" i="11"/>
  <c r="HH34" i="11"/>
  <c r="HG34" i="11"/>
  <c r="HF34" i="11"/>
  <c r="HE34" i="11"/>
  <c r="HD34" i="11"/>
  <c r="HC34" i="11"/>
  <c r="HB34" i="11"/>
  <c r="HA34" i="11"/>
  <c r="GZ34" i="11"/>
  <c r="GY34" i="11"/>
  <c r="GX34" i="11"/>
  <c r="GW34" i="11"/>
  <c r="GV34" i="11"/>
  <c r="GU34" i="11"/>
  <c r="GT34" i="11"/>
  <c r="GS34" i="11"/>
  <c r="GR34" i="11"/>
  <c r="GQ34" i="11"/>
  <c r="GP34" i="11"/>
  <c r="GO34" i="11"/>
  <c r="GN34" i="11"/>
  <c r="GM34" i="11"/>
  <c r="GL34" i="11"/>
  <c r="GK34" i="11"/>
  <c r="GJ34" i="11"/>
  <c r="GI34" i="11"/>
  <c r="GH34" i="11"/>
  <c r="GG34" i="11"/>
  <c r="GF34" i="11"/>
  <c r="GE34" i="11"/>
  <c r="GD34" i="11"/>
  <c r="GC34" i="11"/>
  <c r="GB34" i="11"/>
  <c r="GA34" i="11"/>
  <c r="FZ34" i="11"/>
  <c r="FY34" i="11"/>
  <c r="FX34" i="11"/>
  <c r="FW34" i="11"/>
  <c r="FV34" i="11"/>
  <c r="FU34" i="11"/>
  <c r="FT34" i="11"/>
  <c r="FS34" i="11"/>
  <c r="FR34" i="11"/>
  <c r="FQ34" i="11"/>
  <c r="FP34" i="11"/>
  <c r="FO34" i="11"/>
  <c r="FN34" i="11"/>
  <c r="FM34" i="11"/>
  <c r="FL34" i="11"/>
  <c r="FK34" i="11"/>
  <c r="FJ34" i="11"/>
  <c r="FI34" i="11"/>
  <c r="FH34" i="11"/>
  <c r="FG34" i="11"/>
  <c r="FF34" i="11"/>
  <c r="FE34" i="11"/>
  <c r="FD34" i="11"/>
  <c r="FC34" i="11"/>
  <c r="FB34" i="11"/>
  <c r="FA34" i="11"/>
  <c r="EZ34" i="11"/>
  <c r="EY34" i="11"/>
  <c r="EX34" i="11"/>
  <c r="EW34" i="11"/>
  <c r="EV34" i="11"/>
  <c r="EU34" i="11"/>
  <c r="ET34" i="11"/>
  <c r="ES34" i="11"/>
  <c r="ER34" i="11"/>
  <c r="EQ34" i="11"/>
  <c r="EP34" i="11"/>
  <c r="EO34" i="11"/>
  <c r="EN34" i="11"/>
  <c r="EM34" i="11"/>
  <c r="EL34" i="11"/>
  <c r="EK34" i="11"/>
  <c r="EJ34" i="11"/>
  <c r="EI34" i="11"/>
  <c r="EH34" i="11"/>
  <c r="EG34" i="11"/>
  <c r="EF34" i="11"/>
  <c r="EE34" i="11"/>
  <c r="ED34" i="11"/>
  <c r="EC34" i="11"/>
  <c r="EB34" i="11"/>
  <c r="EA34" i="11"/>
  <c r="DZ34" i="11"/>
  <c r="DY34" i="11"/>
  <c r="DX34" i="11"/>
  <c r="DW34" i="11"/>
  <c r="DV34" i="11"/>
  <c r="DU34" i="11"/>
  <c r="DT34" i="11"/>
  <c r="DS34" i="11"/>
  <c r="DR34" i="11"/>
  <c r="DQ34" i="11"/>
  <c r="DP34" i="11"/>
  <c r="DO34" i="11"/>
  <c r="DN34" i="11"/>
  <c r="DM34" i="11"/>
  <c r="DL34" i="11"/>
  <c r="DK34" i="11"/>
  <c r="DJ34" i="11"/>
  <c r="DI34" i="11"/>
  <c r="DH34" i="11"/>
  <c r="DG34" i="11"/>
  <c r="DF34" i="11"/>
  <c r="DE34" i="11"/>
  <c r="DD34" i="11"/>
  <c r="DC34" i="11"/>
  <c r="DB34" i="11"/>
  <c r="DA34" i="11"/>
  <c r="CZ34" i="11"/>
  <c r="CY34" i="11"/>
  <c r="CX34" i="11"/>
  <c r="CW34" i="11"/>
  <c r="CV34" i="11"/>
  <c r="CU34" i="11"/>
  <c r="CT34" i="11"/>
  <c r="CS34" i="11"/>
  <c r="CR34" i="11"/>
  <c r="CQ34" i="11"/>
  <c r="CP34" i="11"/>
  <c r="CO34" i="11"/>
  <c r="CN34" i="11"/>
  <c r="CM34" i="11"/>
  <c r="CL34" i="11"/>
  <c r="CK34" i="11"/>
  <c r="CJ34" i="11"/>
  <c r="CI34" i="11"/>
  <c r="CH34" i="11"/>
  <c r="CG34" i="11"/>
  <c r="CF34" i="11"/>
  <c r="CE34" i="11"/>
  <c r="CD34" i="11"/>
  <c r="CC34" i="11"/>
  <c r="CB34" i="11"/>
  <c r="CA34" i="11"/>
  <c r="BZ34" i="11"/>
  <c r="BY34" i="11"/>
  <c r="BX34" i="11"/>
  <c r="BW34" i="11"/>
  <c r="BV34" i="11"/>
  <c r="BU34" i="11"/>
  <c r="BT34" i="11"/>
  <c r="BS34" i="11"/>
  <c r="BR34" i="11"/>
  <c r="BQ34" i="11"/>
  <c r="BP34" i="11"/>
  <c r="BO34" i="11"/>
  <c r="BN34" i="11"/>
  <c r="BM34" i="11"/>
  <c r="BL34" i="11"/>
  <c r="BK34" i="11"/>
  <c r="BJ34" i="11"/>
  <c r="BI34" i="11"/>
  <c r="BH34" i="11"/>
  <c r="BG34" i="11"/>
  <c r="BF34" i="11"/>
  <c r="BE34" i="11"/>
  <c r="BD34" i="11"/>
  <c r="BC34" i="11"/>
  <c r="BB34"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Q34" i="11"/>
  <c r="A34" i="11"/>
  <c r="MS33" i="11"/>
  <c r="MR33" i="11"/>
  <c r="MQ33" i="11"/>
  <c r="MP33" i="11"/>
  <c r="MO33" i="11"/>
  <c r="MN33" i="11"/>
  <c r="MM33" i="11"/>
  <c r="ML33" i="11"/>
  <c r="MK33" i="11"/>
  <c r="MJ33" i="11"/>
  <c r="MI33" i="11"/>
  <c r="MH33" i="11"/>
  <c r="MG33" i="11"/>
  <c r="MF33" i="11"/>
  <c r="ME33" i="11"/>
  <c r="MD33" i="11"/>
  <c r="MC33" i="11"/>
  <c r="MB33" i="11"/>
  <c r="MA33" i="11"/>
  <c r="LZ33" i="11"/>
  <c r="LY33" i="11"/>
  <c r="LX33" i="11"/>
  <c r="LW33" i="11"/>
  <c r="LV33" i="11"/>
  <c r="LU33" i="11"/>
  <c r="LT33" i="11"/>
  <c r="LS33" i="11"/>
  <c r="LR33" i="11"/>
  <c r="LQ33" i="11"/>
  <c r="LP33" i="11"/>
  <c r="LO33" i="11"/>
  <c r="LN33" i="11"/>
  <c r="LM33" i="11"/>
  <c r="LL33" i="11"/>
  <c r="LK33" i="11"/>
  <c r="LJ33" i="11"/>
  <c r="LI33" i="11"/>
  <c r="LH33" i="11"/>
  <c r="LG33" i="11"/>
  <c r="LF33" i="11"/>
  <c r="LE33" i="11"/>
  <c r="LD33" i="11"/>
  <c r="LC33" i="11"/>
  <c r="LB33" i="11"/>
  <c r="LA33" i="11"/>
  <c r="KZ33" i="11"/>
  <c r="KY33" i="11"/>
  <c r="KX33" i="11"/>
  <c r="KW33" i="11"/>
  <c r="KV33" i="11"/>
  <c r="KU33" i="11"/>
  <c r="KT33" i="11"/>
  <c r="KS33" i="11"/>
  <c r="KR33" i="11"/>
  <c r="KQ33" i="11"/>
  <c r="KP33" i="11"/>
  <c r="KO33" i="11"/>
  <c r="KN33" i="11"/>
  <c r="KM33" i="11"/>
  <c r="KL33" i="11"/>
  <c r="KK33" i="11"/>
  <c r="KJ33" i="11"/>
  <c r="KI33" i="11"/>
  <c r="KH33" i="11"/>
  <c r="KG33" i="11"/>
  <c r="KF33" i="11"/>
  <c r="KE33" i="11"/>
  <c r="KD33" i="11"/>
  <c r="KC33" i="11"/>
  <c r="KB33" i="11"/>
  <c r="KA33" i="11"/>
  <c r="JZ33" i="11"/>
  <c r="JY33" i="11"/>
  <c r="JX33" i="11"/>
  <c r="JW33" i="11"/>
  <c r="JV33" i="11"/>
  <c r="JU33" i="11"/>
  <c r="JT33" i="11"/>
  <c r="JS33" i="11"/>
  <c r="JR33" i="11"/>
  <c r="JQ33" i="11"/>
  <c r="JP33" i="11"/>
  <c r="JO33" i="11"/>
  <c r="JN33" i="11"/>
  <c r="JM33" i="11"/>
  <c r="JL33" i="11"/>
  <c r="JK33" i="11"/>
  <c r="JJ33" i="11"/>
  <c r="JI33" i="11"/>
  <c r="JH33" i="11"/>
  <c r="JG33" i="11"/>
  <c r="JF33" i="11"/>
  <c r="JE33" i="11"/>
  <c r="JD33" i="11"/>
  <c r="JC33" i="11"/>
  <c r="JB33" i="11"/>
  <c r="JA33" i="11"/>
  <c r="IZ33" i="11"/>
  <c r="IY33" i="11"/>
  <c r="IX33" i="11"/>
  <c r="IW33" i="11"/>
  <c r="IV33" i="11"/>
  <c r="IU33" i="11"/>
  <c r="IT33" i="11"/>
  <c r="IS33" i="11"/>
  <c r="IR33" i="11"/>
  <c r="IQ33" i="11"/>
  <c r="IP33" i="11"/>
  <c r="IO33" i="11"/>
  <c r="IN33" i="11"/>
  <c r="IM33" i="11"/>
  <c r="IL33" i="11"/>
  <c r="IK33" i="11"/>
  <c r="IJ33" i="11"/>
  <c r="II33" i="11"/>
  <c r="IH33" i="11"/>
  <c r="IG33" i="11"/>
  <c r="IF33" i="11"/>
  <c r="IE33" i="11"/>
  <c r="ID33" i="11"/>
  <c r="IC33" i="11"/>
  <c r="IB33" i="11"/>
  <c r="IA33" i="11"/>
  <c r="HZ33" i="11"/>
  <c r="HY33" i="11"/>
  <c r="HX33" i="11"/>
  <c r="HW33" i="11"/>
  <c r="HV33" i="11"/>
  <c r="HU33" i="11"/>
  <c r="HT33" i="11"/>
  <c r="HS33" i="11"/>
  <c r="HR33" i="11"/>
  <c r="HQ33" i="11"/>
  <c r="HP33" i="11"/>
  <c r="HO33" i="11"/>
  <c r="HN33" i="11"/>
  <c r="HM33" i="11"/>
  <c r="HL33" i="11"/>
  <c r="HK33" i="11"/>
  <c r="HJ33" i="11"/>
  <c r="HI33" i="11"/>
  <c r="HH33" i="11"/>
  <c r="HG33" i="11"/>
  <c r="HF33" i="11"/>
  <c r="HE33" i="11"/>
  <c r="HD33" i="11"/>
  <c r="HC33" i="11"/>
  <c r="HB33" i="11"/>
  <c r="HA33" i="11"/>
  <c r="GZ33" i="11"/>
  <c r="GY33" i="11"/>
  <c r="GX33" i="11"/>
  <c r="GW33" i="11"/>
  <c r="GV33" i="11"/>
  <c r="GU33" i="11"/>
  <c r="GT33" i="11"/>
  <c r="GS33" i="11"/>
  <c r="GR33" i="11"/>
  <c r="GQ33" i="11"/>
  <c r="GP33" i="11"/>
  <c r="GO33" i="11"/>
  <c r="GN33" i="11"/>
  <c r="GM33" i="11"/>
  <c r="GL33" i="11"/>
  <c r="GK33" i="11"/>
  <c r="GJ33" i="11"/>
  <c r="GI33" i="11"/>
  <c r="GH33" i="11"/>
  <c r="GG33" i="11"/>
  <c r="GF33" i="11"/>
  <c r="GE33" i="11"/>
  <c r="GD33" i="11"/>
  <c r="GC33" i="11"/>
  <c r="GB33" i="11"/>
  <c r="GA33" i="11"/>
  <c r="FZ33" i="11"/>
  <c r="FY33" i="11"/>
  <c r="FX33" i="11"/>
  <c r="FW33" i="11"/>
  <c r="FV33" i="11"/>
  <c r="FU33" i="11"/>
  <c r="FT33" i="11"/>
  <c r="FS33" i="11"/>
  <c r="FR33" i="11"/>
  <c r="FQ33" i="11"/>
  <c r="FP33" i="11"/>
  <c r="FO33" i="11"/>
  <c r="FN33" i="11"/>
  <c r="FM33" i="11"/>
  <c r="FL33" i="11"/>
  <c r="FK33" i="11"/>
  <c r="FJ33" i="11"/>
  <c r="FI33" i="11"/>
  <c r="FH33" i="11"/>
  <c r="FG33" i="11"/>
  <c r="FF33" i="11"/>
  <c r="FE33" i="11"/>
  <c r="FD33" i="11"/>
  <c r="FC33" i="11"/>
  <c r="FB33" i="11"/>
  <c r="FA33" i="11"/>
  <c r="EZ33" i="11"/>
  <c r="EY33" i="11"/>
  <c r="EX33" i="11"/>
  <c r="EW33" i="11"/>
  <c r="EV33" i="11"/>
  <c r="EU33" i="11"/>
  <c r="ET33" i="11"/>
  <c r="ES33" i="11"/>
  <c r="ER33" i="11"/>
  <c r="EQ33" i="11"/>
  <c r="EP33" i="11"/>
  <c r="EO33" i="11"/>
  <c r="EN33" i="11"/>
  <c r="EM33" i="11"/>
  <c r="EL33" i="11"/>
  <c r="EK33" i="11"/>
  <c r="EJ33" i="11"/>
  <c r="EI33" i="11"/>
  <c r="EH33" i="11"/>
  <c r="EG33" i="11"/>
  <c r="EF33" i="11"/>
  <c r="EE33" i="11"/>
  <c r="ED33" i="11"/>
  <c r="EC33" i="11"/>
  <c r="EB33" i="11"/>
  <c r="EA33" i="11"/>
  <c r="DZ33" i="11"/>
  <c r="DY33" i="11"/>
  <c r="DX33" i="11"/>
  <c r="DW33" i="11"/>
  <c r="DV33" i="11"/>
  <c r="DU33" i="11"/>
  <c r="DT33" i="11"/>
  <c r="DS33" i="11"/>
  <c r="DR33" i="11"/>
  <c r="DQ33" i="11"/>
  <c r="DP33" i="11"/>
  <c r="DO33" i="11"/>
  <c r="DN33" i="11"/>
  <c r="DM33" i="11"/>
  <c r="DL33" i="11"/>
  <c r="DK33" i="11"/>
  <c r="DJ33" i="11"/>
  <c r="DI33" i="11"/>
  <c r="DH33" i="11"/>
  <c r="DG33" i="11"/>
  <c r="DF33" i="11"/>
  <c r="DE33" i="11"/>
  <c r="DD33" i="11"/>
  <c r="DC33" i="11"/>
  <c r="DB33" i="11"/>
  <c r="DA33" i="11"/>
  <c r="CZ33" i="11"/>
  <c r="CY33" i="11"/>
  <c r="CX33" i="11"/>
  <c r="CW33" i="11"/>
  <c r="CV33" i="11"/>
  <c r="CU33" i="11"/>
  <c r="CT33" i="11"/>
  <c r="CS33" i="11"/>
  <c r="CR33" i="11"/>
  <c r="CQ33" i="11"/>
  <c r="CP33" i="11"/>
  <c r="CO33" i="11"/>
  <c r="CN33" i="11"/>
  <c r="CM33" i="11"/>
  <c r="CL33" i="11"/>
  <c r="CK33" i="11"/>
  <c r="CJ33" i="11"/>
  <c r="CI33" i="11"/>
  <c r="CH33" i="11"/>
  <c r="CG33" i="11"/>
  <c r="CF33" i="11"/>
  <c r="CE33" i="11"/>
  <c r="CD33" i="11"/>
  <c r="CC33" i="11"/>
  <c r="CB33" i="11"/>
  <c r="CA33" i="11"/>
  <c r="BZ33" i="11"/>
  <c r="BY33" i="11"/>
  <c r="BX33" i="11"/>
  <c r="BW33" i="11"/>
  <c r="BV33" i="11"/>
  <c r="BU33" i="11"/>
  <c r="BT33" i="11"/>
  <c r="BS33" i="11"/>
  <c r="BR33" i="11"/>
  <c r="BQ33" i="11"/>
  <c r="BP33" i="11"/>
  <c r="BO33" i="11"/>
  <c r="BN33" i="11"/>
  <c r="BM33" i="11"/>
  <c r="BL33" i="11"/>
  <c r="BK33" i="11"/>
  <c r="BJ33" i="11"/>
  <c r="BI33" i="11"/>
  <c r="BH33" i="11"/>
  <c r="BG33" i="11"/>
  <c r="BF33" i="11"/>
  <c r="BE33" i="11"/>
  <c r="BD33" i="11"/>
  <c r="BC33" i="11"/>
  <c r="BB33" i="11"/>
  <c r="BA33" i="11"/>
  <c r="AZ33"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Q33" i="11"/>
  <c r="A33" i="11"/>
  <c r="MS32" i="11"/>
  <c r="MR32" i="11"/>
  <c r="MQ32" i="11"/>
  <c r="MP32" i="11"/>
  <c r="MO32" i="11"/>
  <c r="MN32" i="11"/>
  <c r="MM32" i="11"/>
  <c r="ML32" i="11"/>
  <c r="MK32" i="11"/>
  <c r="MJ32" i="11"/>
  <c r="MI32" i="11"/>
  <c r="MH32" i="11"/>
  <c r="MG32" i="11"/>
  <c r="MF32" i="11"/>
  <c r="ME32" i="11"/>
  <c r="MD32" i="11"/>
  <c r="MC32" i="11"/>
  <c r="MB32" i="11"/>
  <c r="MA32" i="11"/>
  <c r="LZ32" i="11"/>
  <c r="LY32" i="11"/>
  <c r="LX32" i="11"/>
  <c r="LW32" i="11"/>
  <c r="LV32" i="11"/>
  <c r="LU32" i="11"/>
  <c r="LT32" i="11"/>
  <c r="LS32" i="11"/>
  <c r="LR32" i="11"/>
  <c r="LQ32" i="11"/>
  <c r="LP32" i="11"/>
  <c r="LO32" i="11"/>
  <c r="LN32" i="11"/>
  <c r="LM32" i="11"/>
  <c r="LL32" i="11"/>
  <c r="LK32" i="11"/>
  <c r="LJ32" i="11"/>
  <c r="LI32" i="11"/>
  <c r="LH32" i="11"/>
  <c r="LG32" i="11"/>
  <c r="LF32" i="11"/>
  <c r="LE32" i="11"/>
  <c r="LD32" i="11"/>
  <c r="LC32" i="11"/>
  <c r="LB32" i="11"/>
  <c r="LA32" i="11"/>
  <c r="KZ32" i="11"/>
  <c r="KY32" i="11"/>
  <c r="KX32" i="11"/>
  <c r="KW32" i="11"/>
  <c r="KV32" i="11"/>
  <c r="KU32" i="11"/>
  <c r="KT32" i="11"/>
  <c r="KS32" i="11"/>
  <c r="KR32" i="11"/>
  <c r="KQ32" i="11"/>
  <c r="KP32" i="11"/>
  <c r="KO32" i="11"/>
  <c r="KN32" i="11"/>
  <c r="KM32" i="11"/>
  <c r="KL32" i="11"/>
  <c r="KK32" i="11"/>
  <c r="KJ32" i="11"/>
  <c r="KI32" i="11"/>
  <c r="KH32" i="11"/>
  <c r="KG32" i="11"/>
  <c r="KF32" i="11"/>
  <c r="KE32" i="11"/>
  <c r="KD32" i="11"/>
  <c r="KC32" i="11"/>
  <c r="KB32" i="11"/>
  <c r="KA32" i="11"/>
  <c r="JZ32" i="11"/>
  <c r="JY32" i="11"/>
  <c r="JX32" i="11"/>
  <c r="JW32" i="11"/>
  <c r="JV32" i="11"/>
  <c r="JU32" i="11"/>
  <c r="JT32" i="11"/>
  <c r="JS32" i="11"/>
  <c r="JR32" i="11"/>
  <c r="JQ32" i="11"/>
  <c r="JP32" i="11"/>
  <c r="JO32" i="11"/>
  <c r="JN32" i="11"/>
  <c r="JM32" i="11"/>
  <c r="JL32" i="11"/>
  <c r="JK32" i="11"/>
  <c r="JJ32" i="11"/>
  <c r="JI32" i="11"/>
  <c r="JH32" i="11"/>
  <c r="JG32" i="11"/>
  <c r="JF32" i="11"/>
  <c r="JE32" i="11"/>
  <c r="JD32" i="11"/>
  <c r="JC32" i="11"/>
  <c r="JB32" i="11"/>
  <c r="JA32" i="11"/>
  <c r="IZ32" i="11"/>
  <c r="IY32" i="11"/>
  <c r="IX32" i="11"/>
  <c r="IW32" i="11"/>
  <c r="IV32" i="11"/>
  <c r="IU32" i="11"/>
  <c r="IT32" i="11"/>
  <c r="IS32" i="11"/>
  <c r="IR32" i="11"/>
  <c r="IQ32" i="11"/>
  <c r="IP32" i="11"/>
  <c r="IO32" i="11"/>
  <c r="IN32" i="11"/>
  <c r="IM32" i="11"/>
  <c r="IL32" i="11"/>
  <c r="IK32" i="11"/>
  <c r="IJ32" i="11"/>
  <c r="II32" i="11"/>
  <c r="IH32" i="11"/>
  <c r="IG32" i="11"/>
  <c r="IF32" i="11"/>
  <c r="IE32" i="11"/>
  <c r="ID32" i="11"/>
  <c r="IC32" i="11"/>
  <c r="IB32" i="11"/>
  <c r="IA32" i="11"/>
  <c r="HZ32" i="11"/>
  <c r="HY32" i="11"/>
  <c r="HX32" i="11"/>
  <c r="HW32" i="11"/>
  <c r="HV32" i="11"/>
  <c r="HU32" i="11"/>
  <c r="HT32" i="11"/>
  <c r="HS32" i="11"/>
  <c r="HR32" i="11"/>
  <c r="HQ32" i="11"/>
  <c r="HP32" i="11"/>
  <c r="HO32" i="11"/>
  <c r="HN32" i="11"/>
  <c r="HM32" i="11"/>
  <c r="HL32" i="11"/>
  <c r="HK32" i="11"/>
  <c r="HJ32" i="11"/>
  <c r="HI32" i="11"/>
  <c r="HH32" i="11"/>
  <c r="HG32" i="11"/>
  <c r="HF32" i="11"/>
  <c r="HE32" i="11"/>
  <c r="HD32" i="11"/>
  <c r="HC32" i="11"/>
  <c r="HB32" i="11"/>
  <c r="HA32" i="11"/>
  <c r="GZ32" i="11"/>
  <c r="GY32" i="11"/>
  <c r="GX32" i="11"/>
  <c r="GW32" i="11"/>
  <c r="GV32" i="11"/>
  <c r="GU32" i="11"/>
  <c r="GT32" i="11"/>
  <c r="GS32" i="11"/>
  <c r="GR32" i="11"/>
  <c r="GQ32" i="11"/>
  <c r="GP32" i="11"/>
  <c r="GO32" i="11"/>
  <c r="GN32" i="11"/>
  <c r="GM32" i="11"/>
  <c r="GL32" i="11"/>
  <c r="GK32" i="11"/>
  <c r="GJ32" i="11"/>
  <c r="GI32" i="11"/>
  <c r="GH32" i="11"/>
  <c r="GG32" i="11"/>
  <c r="GF32" i="11"/>
  <c r="GE32" i="11"/>
  <c r="GD32" i="11"/>
  <c r="GC32" i="11"/>
  <c r="GB32" i="11"/>
  <c r="GA32" i="11"/>
  <c r="FZ32" i="11"/>
  <c r="FY32" i="11"/>
  <c r="FX32" i="11"/>
  <c r="FW32" i="11"/>
  <c r="FV32" i="11"/>
  <c r="FU32" i="11"/>
  <c r="FT32" i="11"/>
  <c r="FS32" i="11"/>
  <c r="FR32" i="11"/>
  <c r="FQ32" i="11"/>
  <c r="FP32" i="11"/>
  <c r="FO32" i="11"/>
  <c r="FN32" i="11"/>
  <c r="FM32" i="11"/>
  <c r="FL32" i="11"/>
  <c r="FK32" i="11"/>
  <c r="FJ32" i="11"/>
  <c r="FI32" i="11"/>
  <c r="FH32" i="11"/>
  <c r="FG32" i="11"/>
  <c r="FF32" i="11"/>
  <c r="FE32" i="11"/>
  <c r="FD32" i="11"/>
  <c r="FC32" i="11"/>
  <c r="FB32" i="11"/>
  <c r="FA32" i="11"/>
  <c r="EZ32" i="11"/>
  <c r="EY32" i="11"/>
  <c r="EX32" i="11"/>
  <c r="EW32" i="11"/>
  <c r="EV32" i="11"/>
  <c r="EU32" i="11"/>
  <c r="ET32" i="11"/>
  <c r="ES32" i="11"/>
  <c r="ER32" i="11"/>
  <c r="EQ32" i="11"/>
  <c r="EP32" i="11"/>
  <c r="EO32" i="11"/>
  <c r="EN32" i="11"/>
  <c r="EM32" i="11"/>
  <c r="EL32" i="11"/>
  <c r="EK32" i="11"/>
  <c r="EJ32" i="11"/>
  <c r="EI32" i="11"/>
  <c r="EH32" i="11"/>
  <c r="EG32" i="11"/>
  <c r="EF32" i="11"/>
  <c r="EE32" i="11"/>
  <c r="ED32" i="11"/>
  <c r="EC32" i="11"/>
  <c r="EB32" i="11"/>
  <c r="EA32" i="11"/>
  <c r="DZ32" i="11"/>
  <c r="DY32" i="11"/>
  <c r="DX32" i="11"/>
  <c r="DW32" i="11"/>
  <c r="DV32" i="11"/>
  <c r="DU32" i="11"/>
  <c r="DT32" i="11"/>
  <c r="DS32" i="11"/>
  <c r="DR32" i="11"/>
  <c r="DQ32" i="11"/>
  <c r="DP32" i="11"/>
  <c r="DO32" i="11"/>
  <c r="DN32" i="11"/>
  <c r="DM32" i="11"/>
  <c r="DL32" i="11"/>
  <c r="DK32" i="11"/>
  <c r="DJ32" i="11"/>
  <c r="DI32" i="11"/>
  <c r="DH32" i="11"/>
  <c r="DG32" i="11"/>
  <c r="DF32" i="11"/>
  <c r="DE32" i="11"/>
  <c r="DD32" i="11"/>
  <c r="DC32" i="11"/>
  <c r="DB32" i="11"/>
  <c r="DA32" i="11"/>
  <c r="CZ32" i="11"/>
  <c r="CY32" i="11"/>
  <c r="CX32" i="11"/>
  <c r="CW32" i="11"/>
  <c r="CV32" i="11"/>
  <c r="CU32" i="11"/>
  <c r="CT32" i="11"/>
  <c r="CS32" i="11"/>
  <c r="CR32" i="11"/>
  <c r="CQ32" i="11"/>
  <c r="CP32" i="11"/>
  <c r="CO32" i="11"/>
  <c r="CN32" i="11"/>
  <c r="CM32" i="11"/>
  <c r="CL32" i="11"/>
  <c r="CK32" i="11"/>
  <c r="CJ32" i="11"/>
  <c r="CI32" i="11"/>
  <c r="CH32" i="11"/>
  <c r="CG32" i="11"/>
  <c r="CF32" i="11"/>
  <c r="CE32" i="11"/>
  <c r="CD32" i="11"/>
  <c r="CC32" i="11"/>
  <c r="CB32" i="11"/>
  <c r="CA32" i="11"/>
  <c r="BZ32" i="11"/>
  <c r="BY32" i="11"/>
  <c r="BX32" i="11"/>
  <c r="BW32" i="11"/>
  <c r="BV32" i="11"/>
  <c r="BU32" i="11"/>
  <c r="BT32" i="11"/>
  <c r="BS32" i="11"/>
  <c r="BR32" i="11"/>
  <c r="BQ32" i="11"/>
  <c r="BP32" i="11"/>
  <c r="BO32" i="11"/>
  <c r="BN32" i="11"/>
  <c r="BM32" i="11"/>
  <c r="BL32" i="11"/>
  <c r="BK32" i="11"/>
  <c r="BJ32" i="11"/>
  <c r="BI32" i="11"/>
  <c r="BH32" i="11"/>
  <c r="BG32" i="11"/>
  <c r="BF32" i="11"/>
  <c r="BE32" i="11"/>
  <c r="BD32" i="11"/>
  <c r="BC32" i="11"/>
  <c r="BB32"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Q32" i="11"/>
  <c r="A32" i="11"/>
  <c r="MS31" i="11"/>
  <c r="MR31" i="11"/>
  <c r="MQ31" i="11"/>
  <c r="MP31" i="11"/>
  <c r="MO31" i="11"/>
  <c r="MN31" i="11"/>
  <c r="MM31" i="11"/>
  <c r="ML31" i="11"/>
  <c r="MK31" i="11"/>
  <c r="MJ31" i="11"/>
  <c r="MI31" i="11"/>
  <c r="MH31" i="11"/>
  <c r="MG31" i="11"/>
  <c r="MF31" i="11"/>
  <c r="ME31" i="11"/>
  <c r="MD31" i="11"/>
  <c r="MC31" i="11"/>
  <c r="MB31" i="11"/>
  <c r="MA31" i="11"/>
  <c r="LZ31" i="11"/>
  <c r="LY31" i="11"/>
  <c r="LX31" i="11"/>
  <c r="LW31" i="11"/>
  <c r="LV31" i="11"/>
  <c r="LU31" i="11"/>
  <c r="LT31" i="11"/>
  <c r="LS31" i="11"/>
  <c r="LR31" i="11"/>
  <c r="LQ31" i="11"/>
  <c r="LP31" i="11"/>
  <c r="LO31" i="11"/>
  <c r="LN31" i="11"/>
  <c r="LM31" i="11"/>
  <c r="LL31" i="11"/>
  <c r="LK31" i="11"/>
  <c r="LJ31" i="11"/>
  <c r="LI31" i="11"/>
  <c r="LH31" i="11"/>
  <c r="LG31" i="11"/>
  <c r="LF31" i="11"/>
  <c r="LE31" i="11"/>
  <c r="LD31" i="11"/>
  <c r="LC31" i="11"/>
  <c r="LB31" i="11"/>
  <c r="LA31" i="11"/>
  <c r="KZ31" i="11"/>
  <c r="KY31" i="11"/>
  <c r="KX31" i="11"/>
  <c r="KW31" i="11"/>
  <c r="KV31" i="11"/>
  <c r="KU31" i="11"/>
  <c r="KT31" i="11"/>
  <c r="KS31" i="11"/>
  <c r="KR31" i="11"/>
  <c r="KQ31" i="11"/>
  <c r="KP31" i="11"/>
  <c r="KO31" i="11"/>
  <c r="KN31" i="11"/>
  <c r="KM31" i="11"/>
  <c r="KL31" i="11"/>
  <c r="KK31" i="11"/>
  <c r="KJ31" i="11"/>
  <c r="KI31" i="11"/>
  <c r="KH31" i="11"/>
  <c r="KG31" i="11"/>
  <c r="KF31" i="11"/>
  <c r="KE31" i="11"/>
  <c r="KD31" i="11"/>
  <c r="KC31" i="11"/>
  <c r="KB31" i="11"/>
  <c r="KA31" i="11"/>
  <c r="JZ31" i="11"/>
  <c r="JY31" i="11"/>
  <c r="JX31" i="11"/>
  <c r="JW31" i="11"/>
  <c r="JV31" i="11"/>
  <c r="JU31" i="11"/>
  <c r="JT31" i="11"/>
  <c r="JS31" i="11"/>
  <c r="JR31" i="11"/>
  <c r="JQ31" i="11"/>
  <c r="JP31" i="11"/>
  <c r="JO31" i="11"/>
  <c r="JN31" i="11"/>
  <c r="JM31" i="11"/>
  <c r="JL31" i="11"/>
  <c r="JK31" i="11"/>
  <c r="JJ31" i="11"/>
  <c r="JI31" i="11"/>
  <c r="JH31" i="11"/>
  <c r="JG31" i="11"/>
  <c r="JF31" i="11"/>
  <c r="JE31" i="11"/>
  <c r="JD31" i="11"/>
  <c r="JC31" i="11"/>
  <c r="JB31" i="11"/>
  <c r="JA31" i="11"/>
  <c r="IZ31" i="11"/>
  <c r="IY31" i="11"/>
  <c r="IX31" i="11"/>
  <c r="IW31" i="11"/>
  <c r="IV31" i="11"/>
  <c r="IU31" i="11"/>
  <c r="IT31" i="11"/>
  <c r="IS31" i="11"/>
  <c r="IR31" i="11"/>
  <c r="IQ31" i="11"/>
  <c r="IP31" i="11"/>
  <c r="IO31" i="11"/>
  <c r="IN31" i="11"/>
  <c r="IM31" i="11"/>
  <c r="IL31" i="11"/>
  <c r="IK31" i="11"/>
  <c r="IJ31" i="11"/>
  <c r="II31" i="11"/>
  <c r="IH31" i="11"/>
  <c r="IG31" i="11"/>
  <c r="IF31" i="11"/>
  <c r="IE31" i="11"/>
  <c r="ID31" i="11"/>
  <c r="IC31" i="11"/>
  <c r="IB31" i="11"/>
  <c r="IA31" i="11"/>
  <c r="HZ31" i="11"/>
  <c r="HY31" i="11"/>
  <c r="HX31" i="11"/>
  <c r="HW31" i="11"/>
  <c r="HV31" i="11"/>
  <c r="HU31" i="11"/>
  <c r="HT31" i="11"/>
  <c r="HS31" i="11"/>
  <c r="HR31" i="11"/>
  <c r="HQ31" i="11"/>
  <c r="HP31" i="11"/>
  <c r="HO31" i="11"/>
  <c r="HN31" i="11"/>
  <c r="HM31" i="11"/>
  <c r="HL31" i="11"/>
  <c r="HK31" i="11"/>
  <c r="HJ31" i="11"/>
  <c r="HI31" i="11"/>
  <c r="HH31" i="11"/>
  <c r="HG31" i="11"/>
  <c r="HF31" i="11"/>
  <c r="HE31" i="11"/>
  <c r="HD31" i="11"/>
  <c r="HC31" i="11"/>
  <c r="HB31" i="11"/>
  <c r="HA31" i="11"/>
  <c r="GZ31" i="11"/>
  <c r="GY31" i="11"/>
  <c r="GX31" i="11"/>
  <c r="GW31" i="11"/>
  <c r="GV31" i="11"/>
  <c r="GU31" i="11"/>
  <c r="GT31" i="11"/>
  <c r="GS31" i="11"/>
  <c r="GR31" i="11"/>
  <c r="GQ31" i="11"/>
  <c r="GP31" i="11"/>
  <c r="GO31" i="11"/>
  <c r="GN31" i="11"/>
  <c r="GM31" i="11"/>
  <c r="GL31" i="11"/>
  <c r="GK31" i="11"/>
  <c r="GJ31" i="11"/>
  <c r="GI31" i="11"/>
  <c r="GH31" i="11"/>
  <c r="GG31" i="11"/>
  <c r="GF31" i="11"/>
  <c r="GE31" i="11"/>
  <c r="GD31" i="11"/>
  <c r="GC31" i="11"/>
  <c r="GB31" i="11"/>
  <c r="GA31" i="11"/>
  <c r="FZ31" i="11"/>
  <c r="FY31" i="11"/>
  <c r="FX31" i="11"/>
  <c r="FW31" i="11"/>
  <c r="FV31" i="11"/>
  <c r="FU31" i="11"/>
  <c r="FT31" i="11"/>
  <c r="FS31" i="11"/>
  <c r="FR31" i="11"/>
  <c r="FQ31" i="11"/>
  <c r="FP31" i="11"/>
  <c r="FO31" i="11"/>
  <c r="FN31" i="11"/>
  <c r="FM31" i="11"/>
  <c r="FL31" i="11"/>
  <c r="FK31" i="11"/>
  <c r="FJ31" i="11"/>
  <c r="FI31" i="11"/>
  <c r="FH31" i="11"/>
  <c r="FG31" i="11"/>
  <c r="FF31" i="11"/>
  <c r="FE31" i="11"/>
  <c r="FD31" i="11"/>
  <c r="FC31" i="11"/>
  <c r="FB31" i="11"/>
  <c r="FA31" i="11"/>
  <c r="EZ31" i="11"/>
  <c r="EY31" i="11"/>
  <c r="EX31" i="11"/>
  <c r="EW31" i="11"/>
  <c r="EV31" i="11"/>
  <c r="EU31" i="11"/>
  <c r="ET31" i="11"/>
  <c r="ES31" i="11"/>
  <c r="ER31" i="11"/>
  <c r="EQ31" i="11"/>
  <c r="EP31" i="11"/>
  <c r="EO31" i="11"/>
  <c r="EN31" i="11"/>
  <c r="EM31" i="11"/>
  <c r="EL31" i="11"/>
  <c r="EK31" i="11"/>
  <c r="EJ31" i="11"/>
  <c r="EI31" i="11"/>
  <c r="EH31" i="11"/>
  <c r="EG31" i="11"/>
  <c r="EF31" i="11"/>
  <c r="EE31" i="11"/>
  <c r="ED31" i="11"/>
  <c r="EC31" i="11"/>
  <c r="EB31" i="11"/>
  <c r="EA31" i="11"/>
  <c r="DZ31" i="11"/>
  <c r="DY31" i="11"/>
  <c r="DX31" i="11"/>
  <c r="DW31" i="11"/>
  <c r="DV31" i="11"/>
  <c r="DU31" i="11"/>
  <c r="DT31" i="11"/>
  <c r="DS31" i="11"/>
  <c r="DR31" i="11"/>
  <c r="DQ31" i="11"/>
  <c r="DP31" i="11"/>
  <c r="DO31" i="11"/>
  <c r="DN31" i="11"/>
  <c r="DM31" i="11"/>
  <c r="DL31" i="11"/>
  <c r="DK31" i="11"/>
  <c r="DJ31" i="11"/>
  <c r="DI31" i="11"/>
  <c r="DH31" i="11"/>
  <c r="DG31" i="11"/>
  <c r="DF31" i="11"/>
  <c r="DE31" i="11"/>
  <c r="DD31" i="11"/>
  <c r="DC31" i="11"/>
  <c r="DB31" i="11"/>
  <c r="DA31" i="11"/>
  <c r="CZ31" i="11"/>
  <c r="CY31" i="11"/>
  <c r="CX31" i="11"/>
  <c r="CW31" i="11"/>
  <c r="CV31" i="11"/>
  <c r="CU31" i="11"/>
  <c r="CT31" i="11"/>
  <c r="CS31" i="11"/>
  <c r="CR31" i="11"/>
  <c r="CQ31" i="11"/>
  <c r="CP31" i="11"/>
  <c r="CO31" i="11"/>
  <c r="CN31" i="11"/>
  <c r="CM31" i="11"/>
  <c r="CL31" i="11"/>
  <c r="CK31" i="11"/>
  <c r="CJ31" i="11"/>
  <c r="CI31" i="11"/>
  <c r="CH31" i="11"/>
  <c r="CG31" i="11"/>
  <c r="CF31" i="11"/>
  <c r="CE31" i="11"/>
  <c r="CD31" i="11"/>
  <c r="CC31" i="11"/>
  <c r="CB31" i="11"/>
  <c r="CA31" i="11"/>
  <c r="BZ31" i="11"/>
  <c r="BY31" i="11"/>
  <c r="BX31" i="11"/>
  <c r="BW31" i="11"/>
  <c r="BV31" i="11"/>
  <c r="BU31" i="11"/>
  <c r="BT31" i="11"/>
  <c r="BS31" i="11"/>
  <c r="BR31" i="11"/>
  <c r="BQ31" i="11"/>
  <c r="BP31" i="11"/>
  <c r="BO31" i="11"/>
  <c r="BN31" i="11"/>
  <c r="BM31" i="11"/>
  <c r="BL31" i="11"/>
  <c r="BK31" i="11"/>
  <c r="BJ31" i="11"/>
  <c r="BI31" i="11"/>
  <c r="BH31" i="11"/>
  <c r="BG31" i="11"/>
  <c r="BF31" i="11"/>
  <c r="BE31" i="11"/>
  <c r="BD31" i="11"/>
  <c r="BC31" i="11"/>
  <c r="BB31" i="11"/>
  <c r="BA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Q31" i="11"/>
  <c r="A31" i="11"/>
  <c r="MS30" i="11"/>
  <c r="MR30" i="11"/>
  <c r="MQ30" i="11"/>
  <c r="MP30" i="11"/>
  <c r="MO30" i="11"/>
  <c r="MN30" i="11"/>
  <c r="MM30" i="11"/>
  <c r="ML30" i="11"/>
  <c r="MK30" i="11"/>
  <c r="MJ30" i="11"/>
  <c r="MI30" i="11"/>
  <c r="MH30" i="11"/>
  <c r="MG30" i="11"/>
  <c r="MF30" i="11"/>
  <c r="ME30" i="11"/>
  <c r="MD30" i="11"/>
  <c r="MC30" i="11"/>
  <c r="MB30" i="11"/>
  <c r="MA30" i="11"/>
  <c r="LZ30" i="11"/>
  <c r="LY30" i="11"/>
  <c r="LX30" i="11"/>
  <c r="LW30" i="11"/>
  <c r="LV30" i="11"/>
  <c r="LU30" i="11"/>
  <c r="LT30" i="11"/>
  <c r="LS30" i="11"/>
  <c r="LR30" i="11"/>
  <c r="LQ30" i="11"/>
  <c r="LP30" i="11"/>
  <c r="LO30" i="11"/>
  <c r="LN30" i="11"/>
  <c r="LM30" i="11"/>
  <c r="LL30" i="11"/>
  <c r="LK30" i="11"/>
  <c r="LJ30" i="11"/>
  <c r="LI30" i="11"/>
  <c r="LH30" i="11"/>
  <c r="LG30" i="11"/>
  <c r="LF30" i="11"/>
  <c r="LE30" i="11"/>
  <c r="LD30" i="11"/>
  <c r="LC30" i="11"/>
  <c r="LB30" i="11"/>
  <c r="LA30" i="11"/>
  <c r="KZ30" i="11"/>
  <c r="KY30" i="11"/>
  <c r="KX30" i="11"/>
  <c r="KW30" i="11"/>
  <c r="KV30" i="11"/>
  <c r="KU30" i="11"/>
  <c r="KT30" i="11"/>
  <c r="KS30" i="11"/>
  <c r="KR30" i="11"/>
  <c r="KQ30" i="11"/>
  <c r="KP30" i="11"/>
  <c r="KO30" i="11"/>
  <c r="KN30" i="11"/>
  <c r="KM30" i="11"/>
  <c r="KL30" i="11"/>
  <c r="KK30" i="11"/>
  <c r="KJ30" i="11"/>
  <c r="KI30" i="11"/>
  <c r="KH30" i="11"/>
  <c r="KG30" i="11"/>
  <c r="KF30" i="11"/>
  <c r="KE30" i="11"/>
  <c r="KD30" i="11"/>
  <c r="KC30" i="11"/>
  <c r="KB30" i="11"/>
  <c r="KA30" i="11"/>
  <c r="JZ30" i="11"/>
  <c r="JY30" i="11"/>
  <c r="JX30" i="11"/>
  <c r="JW30" i="11"/>
  <c r="JV30" i="11"/>
  <c r="JU30" i="11"/>
  <c r="JT30" i="11"/>
  <c r="JS30" i="11"/>
  <c r="JR30" i="11"/>
  <c r="JQ30" i="11"/>
  <c r="JP30" i="11"/>
  <c r="JO30" i="11"/>
  <c r="JN30" i="11"/>
  <c r="JM30" i="11"/>
  <c r="JL30" i="11"/>
  <c r="JK30" i="11"/>
  <c r="JJ30" i="11"/>
  <c r="JI30" i="11"/>
  <c r="JH30" i="11"/>
  <c r="JG30" i="11"/>
  <c r="JF30" i="11"/>
  <c r="JE30" i="11"/>
  <c r="JD30" i="11"/>
  <c r="JC30" i="11"/>
  <c r="JB30" i="11"/>
  <c r="JA30" i="11"/>
  <c r="IZ30" i="11"/>
  <c r="IY30" i="11"/>
  <c r="IX30" i="11"/>
  <c r="IW30" i="11"/>
  <c r="IV30" i="11"/>
  <c r="IU30" i="11"/>
  <c r="IT30" i="11"/>
  <c r="IS30" i="11"/>
  <c r="IR30" i="11"/>
  <c r="IQ30" i="11"/>
  <c r="IP30" i="11"/>
  <c r="IO30" i="11"/>
  <c r="IN30" i="11"/>
  <c r="IM30" i="11"/>
  <c r="IL30" i="11"/>
  <c r="IK30" i="11"/>
  <c r="IJ30" i="11"/>
  <c r="II30" i="11"/>
  <c r="IH30" i="11"/>
  <c r="IG30" i="11"/>
  <c r="IF30" i="11"/>
  <c r="IE30" i="11"/>
  <c r="ID30" i="11"/>
  <c r="IC30" i="11"/>
  <c r="IB30" i="11"/>
  <c r="IA30" i="11"/>
  <c r="HZ30" i="11"/>
  <c r="HY30" i="11"/>
  <c r="HX30" i="11"/>
  <c r="HW30" i="11"/>
  <c r="HV30" i="11"/>
  <c r="HU30" i="11"/>
  <c r="HT30" i="11"/>
  <c r="HS30" i="11"/>
  <c r="HR30" i="11"/>
  <c r="HQ30" i="11"/>
  <c r="HP30" i="11"/>
  <c r="HO30" i="11"/>
  <c r="HN30" i="11"/>
  <c r="HM30" i="11"/>
  <c r="HL30" i="11"/>
  <c r="HK30" i="11"/>
  <c r="HJ30" i="11"/>
  <c r="HI30" i="11"/>
  <c r="HH30" i="11"/>
  <c r="HG30" i="11"/>
  <c r="HF30" i="11"/>
  <c r="HE30" i="11"/>
  <c r="HD30" i="11"/>
  <c r="HC30" i="11"/>
  <c r="HB30" i="11"/>
  <c r="HA30" i="11"/>
  <c r="GZ30" i="11"/>
  <c r="GY30" i="11"/>
  <c r="GX30" i="11"/>
  <c r="GW30" i="11"/>
  <c r="GV30" i="11"/>
  <c r="GU30" i="11"/>
  <c r="GT30" i="11"/>
  <c r="GS30" i="11"/>
  <c r="GR30" i="11"/>
  <c r="GQ30" i="11"/>
  <c r="GP30" i="11"/>
  <c r="GO30" i="11"/>
  <c r="GN30" i="11"/>
  <c r="GM30" i="11"/>
  <c r="GL30" i="11"/>
  <c r="GK30" i="11"/>
  <c r="GJ30" i="11"/>
  <c r="GI30" i="11"/>
  <c r="GH30" i="11"/>
  <c r="GG30" i="11"/>
  <c r="GF30" i="11"/>
  <c r="GE30" i="11"/>
  <c r="GD30" i="11"/>
  <c r="GC30" i="11"/>
  <c r="GB30" i="11"/>
  <c r="GA30" i="11"/>
  <c r="FZ30" i="11"/>
  <c r="FY30" i="11"/>
  <c r="FX30" i="11"/>
  <c r="FW30" i="11"/>
  <c r="FV30" i="11"/>
  <c r="FU30" i="11"/>
  <c r="FT30" i="11"/>
  <c r="FS30" i="11"/>
  <c r="FR30" i="11"/>
  <c r="FQ30" i="11"/>
  <c r="FP30" i="11"/>
  <c r="FO30" i="11"/>
  <c r="FN30" i="11"/>
  <c r="FM30" i="11"/>
  <c r="FL30" i="11"/>
  <c r="FK30" i="11"/>
  <c r="FJ30" i="11"/>
  <c r="FI30" i="11"/>
  <c r="FH30" i="11"/>
  <c r="FG30" i="11"/>
  <c r="FF30" i="11"/>
  <c r="FE30" i="11"/>
  <c r="FD30" i="11"/>
  <c r="FC30" i="11"/>
  <c r="FB30" i="11"/>
  <c r="FA30" i="11"/>
  <c r="EZ30" i="11"/>
  <c r="EY30" i="11"/>
  <c r="EX30" i="11"/>
  <c r="EW30" i="11"/>
  <c r="EV30" i="11"/>
  <c r="EU30" i="11"/>
  <c r="ET30" i="11"/>
  <c r="ES30" i="11"/>
  <c r="ER30" i="11"/>
  <c r="EQ30" i="11"/>
  <c r="EP30" i="11"/>
  <c r="EO30" i="11"/>
  <c r="EN30" i="11"/>
  <c r="EM30" i="11"/>
  <c r="EL30" i="11"/>
  <c r="EK30" i="11"/>
  <c r="EJ30" i="11"/>
  <c r="EI30" i="11"/>
  <c r="EH30" i="11"/>
  <c r="EG30" i="11"/>
  <c r="EF30" i="11"/>
  <c r="EE30" i="11"/>
  <c r="ED30" i="11"/>
  <c r="EC30" i="11"/>
  <c r="EB30" i="11"/>
  <c r="EA30" i="11"/>
  <c r="DZ30" i="11"/>
  <c r="DY30" i="11"/>
  <c r="DX30" i="11"/>
  <c r="DW30" i="11"/>
  <c r="DV30" i="11"/>
  <c r="DU30" i="11"/>
  <c r="DT30" i="11"/>
  <c r="DS30" i="11"/>
  <c r="DR30" i="11"/>
  <c r="DQ30" i="11"/>
  <c r="DP30" i="11"/>
  <c r="DO30" i="11"/>
  <c r="DN30" i="11"/>
  <c r="DM30" i="11"/>
  <c r="DL30" i="11"/>
  <c r="DK30" i="11"/>
  <c r="DJ30" i="11"/>
  <c r="DI30" i="11"/>
  <c r="DH30" i="11"/>
  <c r="DG30" i="11"/>
  <c r="DF30" i="11"/>
  <c r="DE30" i="11"/>
  <c r="DD30" i="11"/>
  <c r="DC30" i="11"/>
  <c r="DB30" i="11"/>
  <c r="DA30" i="11"/>
  <c r="CZ30" i="11"/>
  <c r="CY30" i="11"/>
  <c r="CX30" i="11"/>
  <c r="CW30" i="11"/>
  <c r="CV30" i="11"/>
  <c r="CU30" i="11"/>
  <c r="CT30" i="11"/>
  <c r="CS30" i="11"/>
  <c r="CR30" i="11"/>
  <c r="CQ30" i="11"/>
  <c r="CP30" i="11"/>
  <c r="CO30" i="11"/>
  <c r="CN30" i="11"/>
  <c r="CM30" i="11"/>
  <c r="CL30" i="11"/>
  <c r="CK30" i="11"/>
  <c r="CJ30" i="11"/>
  <c r="CI30" i="11"/>
  <c r="CH30" i="11"/>
  <c r="CG30" i="11"/>
  <c r="CF30" i="11"/>
  <c r="CE30" i="11"/>
  <c r="CD30" i="11"/>
  <c r="CC30" i="11"/>
  <c r="CB30" i="11"/>
  <c r="CA30" i="11"/>
  <c r="BZ30" i="11"/>
  <c r="BY30" i="11"/>
  <c r="BX30" i="11"/>
  <c r="BW30" i="11"/>
  <c r="BV30" i="11"/>
  <c r="BU30" i="11"/>
  <c r="BT30" i="11"/>
  <c r="BS30" i="11"/>
  <c r="BR30" i="11"/>
  <c r="BQ30" i="11"/>
  <c r="BP30" i="11"/>
  <c r="BO30" i="11"/>
  <c r="BN30" i="11"/>
  <c r="BM30" i="11"/>
  <c r="BL30" i="11"/>
  <c r="BK30" i="11"/>
  <c r="BJ30" i="11"/>
  <c r="BI30" i="11"/>
  <c r="BH30" i="11"/>
  <c r="BG30" i="11"/>
  <c r="BF30" i="11"/>
  <c r="BE30" i="11"/>
  <c r="BD30" i="11"/>
  <c r="BC30" i="11"/>
  <c r="BB30"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Q30" i="11"/>
  <c r="A30" i="11"/>
  <c r="MS29" i="11"/>
  <c r="MR29" i="11"/>
  <c r="MQ29" i="11"/>
  <c r="MP29" i="11"/>
  <c r="MO29" i="11"/>
  <c r="MN29" i="11"/>
  <c r="MM29" i="11"/>
  <c r="ML29" i="11"/>
  <c r="MK29" i="11"/>
  <c r="MJ29" i="11"/>
  <c r="MI29" i="11"/>
  <c r="MH29" i="11"/>
  <c r="MG29" i="11"/>
  <c r="MF29" i="11"/>
  <c r="ME29" i="11"/>
  <c r="MD29" i="11"/>
  <c r="MC29" i="11"/>
  <c r="MB29" i="11"/>
  <c r="MA29" i="11"/>
  <c r="LZ29" i="11"/>
  <c r="LY29" i="11"/>
  <c r="LX29" i="11"/>
  <c r="LW29" i="11"/>
  <c r="LV29" i="11"/>
  <c r="LU29" i="11"/>
  <c r="LT29" i="11"/>
  <c r="LS29" i="11"/>
  <c r="LR29" i="11"/>
  <c r="LQ29" i="11"/>
  <c r="LP29" i="11"/>
  <c r="LO29" i="11"/>
  <c r="LN29" i="11"/>
  <c r="LM29" i="11"/>
  <c r="LL29" i="11"/>
  <c r="LK29" i="11"/>
  <c r="LJ29" i="11"/>
  <c r="LI29" i="11"/>
  <c r="LH29" i="11"/>
  <c r="LG29" i="11"/>
  <c r="LF29" i="11"/>
  <c r="LE29" i="11"/>
  <c r="LD29" i="11"/>
  <c r="LC29" i="11"/>
  <c r="LB29" i="11"/>
  <c r="LA29" i="11"/>
  <c r="KZ29" i="11"/>
  <c r="KY29" i="11"/>
  <c r="KX29" i="11"/>
  <c r="KW29" i="11"/>
  <c r="KV29" i="11"/>
  <c r="KU29" i="11"/>
  <c r="KT29" i="11"/>
  <c r="KS29" i="11"/>
  <c r="KR29" i="11"/>
  <c r="KQ29" i="11"/>
  <c r="KP29" i="11"/>
  <c r="KO29" i="11"/>
  <c r="KN29" i="11"/>
  <c r="KM29" i="11"/>
  <c r="KL29" i="11"/>
  <c r="KK29" i="11"/>
  <c r="KJ29" i="11"/>
  <c r="KI29" i="11"/>
  <c r="KH29" i="11"/>
  <c r="KG29" i="11"/>
  <c r="KF29" i="11"/>
  <c r="KE29" i="11"/>
  <c r="KD29" i="11"/>
  <c r="KC29" i="11"/>
  <c r="KB29" i="11"/>
  <c r="KA29" i="11"/>
  <c r="JZ29" i="11"/>
  <c r="JY29" i="11"/>
  <c r="JX29" i="11"/>
  <c r="JW29" i="11"/>
  <c r="JV29" i="11"/>
  <c r="JU29" i="11"/>
  <c r="JT29" i="11"/>
  <c r="JS29" i="11"/>
  <c r="JR29" i="11"/>
  <c r="JQ29" i="11"/>
  <c r="JP29" i="11"/>
  <c r="JO29" i="11"/>
  <c r="JN29" i="11"/>
  <c r="JM29" i="11"/>
  <c r="JL29" i="11"/>
  <c r="JK29" i="11"/>
  <c r="JJ29" i="11"/>
  <c r="JI29" i="11"/>
  <c r="JH29" i="11"/>
  <c r="JG29" i="11"/>
  <c r="JF29" i="11"/>
  <c r="JE29" i="11"/>
  <c r="JD29" i="11"/>
  <c r="JC29" i="11"/>
  <c r="JB29" i="11"/>
  <c r="JA29" i="11"/>
  <c r="IZ29" i="11"/>
  <c r="IY29" i="11"/>
  <c r="IX29" i="11"/>
  <c r="IW29" i="11"/>
  <c r="IV29" i="11"/>
  <c r="IU29" i="11"/>
  <c r="IT29" i="11"/>
  <c r="IS29" i="11"/>
  <c r="IR29" i="11"/>
  <c r="IQ29" i="11"/>
  <c r="IP29" i="11"/>
  <c r="IO29" i="11"/>
  <c r="IN29" i="11"/>
  <c r="IM29" i="11"/>
  <c r="IL29" i="11"/>
  <c r="IK29" i="11"/>
  <c r="IJ29" i="11"/>
  <c r="II29" i="11"/>
  <c r="IH29" i="11"/>
  <c r="IG29" i="11"/>
  <c r="IF29" i="11"/>
  <c r="IE29" i="11"/>
  <c r="ID29" i="11"/>
  <c r="IC29" i="11"/>
  <c r="IB29" i="11"/>
  <c r="IA29" i="11"/>
  <c r="HZ29" i="11"/>
  <c r="HY29" i="11"/>
  <c r="HX29" i="11"/>
  <c r="HW29" i="11"/>
  <c r="HV29" i="11"/>
  <c r="HU29" i="11"/>
  <c r="HT29" i="11"/>
  <c r="HS29" i="11"/>
  <c r="HR29" i="11"/>
  <c r="HQ29" i="11"/>
  <c r="HP29" i="11"/>
  <c r="HO29" i="11"/>
  <c r="HN29" i="11"/>
  <c r="HM29" i="11"/>
  <c r="HL29" i="11"/>
  <c r="HK29" i="11"/>
  <c r="HJ29" i="11"/>
  <c r="HI29" i="11"/>
  <c r="HH29" i="11"/>
  <c r="HG29" i="11"/>
  <c r="HF29" i="11"/>
  <c r="HE29" i="11"/>
  <c r="HD29" i="11"/>
  <c r="HC29" i="11"/>
  <c r="HB29" i="11"/>
  <c r="HA29" i="11"/>
  <c r="GZ29" i="11"/>
  <c r="GY29" i="11"/>
  <c r="GX29" i="11"/>
  <c r="GW29" i="11"/>
  <c r="GV29" i="11"/>
  <c r="GU29" i="11"/>
  <c r="GT29" i="11"/>
  <c r="GS29" i="11"/>
  <c r="GR29" i="11"/>
  <c r="GQ29" i="11"/>
  <c r="GP29" i="11"/>
  <c r="GO29" i="11"/>
  <c r="GN29" i="11"/>
  <c r="GM29" i="11"/>
  <c r="GL29" i="11"/>
  <c r="GK29" i="11"/>
  <c r="GJ29" i="11"/>
  <c r="GI29" i="11"/>
  <c r="GH29" i="11"/>
  <c r="GG29" i="11"/>
  <c r="GF29" i="11"/>
  <c r="GE29" i="11"/>
  <c r="GD29" i="11"/>
  <c r="GC29" i="11"/>
  <c r="GB29" i="11"/>
  <c r="GA29" i="11"/>
  <c r="FZ29" i="11"/>
  <c r="FY29" i="11"/>
  <c r="FX29" i="11"/>
  <c r="FW29" i="11"/>
  <c r="FV29" i="11"/>
  <c r="FU29" i="11"/>
  <c r="FT29" i="11"/>
  <c r="FS29" i="11"/>
  <c r="FR29" i="11"/>
  <c r="FQ29" i="11"/>
  <c r="FP29" i="11"/>
  <c r="FO29" i="11"/>
  <c r="FN29" i="11"/>
  <c r="FM29" i="11"/>
  <c r="FL29" i="11"/>
  <c r="FK29" i="11"/>
  <c r="FJ29" i="11"/>
  <c r="FI29" i="11"/>
  <c r="FH29" i="11"/>
  <c r="FG29" i="11"/>
  <c r="FF29" i="11"/>
  <c r="FE29" i="11"/>
  <c r="FD29" i="11"/>
  <c r="FC29" i="11"/>
  <c r="FB29" i="11"/>
  <c r="FA29" i="11"/>
  <c r="EZ29" i="11"/>
  <c r="EY29" i="11"/>
  <c r="EX29" i="11"/>
  <c r="EW29" i="11"/>
  <c r="EV29" i="11"/>
  <c r="EU29" i="11"/>
  <c r="ET29" i="11"/>
  <c r="ES29" i="11"/>
  <c r="ER29" i="11"/>
  <c r="EQ29" i="11"/>
  <c r="EP29" i="11"/>
  <c r="EO29" i="11"/>
  <c r="EN29" i="11"/>
  <c r="EM29" i="11"/>
  <c r="EL29" i="11"/>
  <c r="EK29" i="11"/>
  <c r="EJ29" i="11"/>
  <c r="EI29" i="11"/>
  <c r="EH29" i="11"/>
  <c r="EG29" i="11"/>
  <c r="EF29" i="11"/>
  <c r="EE29" i="11"/>
  <c r="ED29" i="11"/>
  <c r="EC29" i="11"/>
  <c r="EB29" i="11"/>
  <c r="EA29" i="11"/>
  <c r="DZ29" i="11"/>
  <c r="DY29" i="11"/>
  <c r="DX29" i="11"/>
  <c r="DW29" i="11"/>
  <c r="DV29" i="11"/>
  <c r="DU29" i="11"/>
  <c r="DT29" i="11"/>
  <c r="DS29" i="11"/>
  <c r="DR29" i="11"/>
  <c r="DQ29" i="11"/>
  <c r="DP29" i="11"/>
  <c r="DO29" i="11"/>
  <c r="DN29" i="11"/>
  <c r="DM29" i="11"/>
  <c r="DL29" i="11"/>
  <c r="DK29" i="11"/>
  <c r="DJ29" i="11"/>
  <c r="DI29" i="11"/>
  <c r="DH29" i="11"/>
  <c r="DG29" i="11"/>
  <c r="DF29" i="11"/>
  <c r="DE29" i="11"/>
  <c r="DD29" i="11"/>
  <c r="DC29" i="11"/>
  <c r="DB29" i="11"/>
  <c r="DA29" i="11"/>
  <c r="CZ29" i="11"/>
  <c r="CY29" i="11"/>
  <c r="CX29" i="11"/>
  <c r="CW29" i="11"/>
  <c r="CV29" i="11"/>
  <c r="CU29" i="11"/>
  <c r="CT29" i="11"/>
  <c r="CS29" i="11"/>
  <c r="CR29" i="11"/>
  <c r="CQ29" i="11"/>
  <c r="CP29" i="11"/>
  <c r="CO29" i="11"/>
  <c r="CN29" i="11"/>
  <c r="CM29" i="11"/>
  <c r="CL29" i="11"/>
  <c r="CK29" i="11"/>
  <c r="CJ29" i="11"/>
  <c r="CI29" i="11"/>
  <c r="CH29" i="11"/>
  <c r="CG29" i="11"/>
  <c r="CF29" i="11"/>
  <c r="CE29" i="11"/>
  <c r="CD29" i="11"/>
  <c r="CC29" i="11"/>
  <c r="CB29" i="11"/>
  <c r="CA29" i="11"/>
  <c r="BZ29" i="11"/>
  <c r="BY29" i="11"/>
  <c r="BX29" i="11"/>
  <c r="BW29" i="11"/>
  <c r="BV29" i="11"/>
  <c r="BU29" i="11"/>
  <c r="BT29" i="11"/>
  <c r="BS29" i="11"/>
  <c r="BR29" i="11"/>
  <c r="BQ29" i="11"/>
  <c r="BP29" i="11"/>
  <c r="BO29" i="11"/>
  <c r="BN29" i="11"/>
  <c r="BM29" i="11"/>
  <c r="BL29" i="11"/>
  <c r="BK29" i="11"/>
  <c r="BJ29" i="11"/>
  <c r="BI29" i="11"/>
  <c r="BH29" i="11"/>
  <c r="BG29" i="11"/>
  <c r="BF29" i="11"/>
  <c r="BE29" i="11"/>
  <c r="BD29" i="11"/>
  <c r="BC29" i="11"/>
  <c r="BB29" i="11"/>
  <c r="BA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Q29" i="11"/>
  <c r="A29" i="11"/>
  <c r="MS28" i="11"/>
  <c r="MR28" i="11"/>
  <c r="MQ28" i="11"/>
  <c r="MP28" i="11"/>
  <c r="MO28" i="11"/>
  <c r="MN28" i="11"/>
  <c r="MM28" i="11"/>
  <c r="ML28" i="11"/>
  <c r="MK28" i="11"/>
  <c r="MJ28" i="11"/>
  <c r="MI28" i="11"/>
  <c r="MH28" i="11"/>
  <c r="MG28" i="11"/>
  <c r="MF28" i="11"/>
  <c r="ME28" i="11"/>
  <c r="MD28" i="11"/>
  <c r="MC28" i="11"/>
  <c r="MB28" i="11"/>
  <c r="MA28" i="11"/>
  <c r="LZ28" i="11"/>
  <c r="LY28" i="11"/>
  <c r="LX28" i="11"/>
  <c r="LW28" i="11"/>
  <c r="LV28" i="11"/>
  <c r="LU28" i="11"/>
  <c r="LT28" i="11"/>
  <c r="LS28" i="11"/>
  <c r="LR28" i="11"/>
  <c r="LQ28" i="11"/>
  <c r="LP28" i="11"/>
  <c r="LO28" i="11"/>
  <c r="LN28" i="11"/>
  <c r="LM28" i="11"/>
  <c r="LL28" i="11"/>
  <c r="LK28" i="11"/>
  <c r="LJ28" i="11"/>
  <c r="LI28" i="11"/>
  <c r="LH28" i="11"/>
  <c r="LG28" i="11"/>
  <c r="LF28" i="11"/>
  <c r="LE28" i="11"/>
  <c r="LD28" i="11"/>
  <c r="LC28" i="11"/>
  <c r="LB28" i="11"/>
  <c r="LA28" i="11"/>
  <c r="KZ28" i="11"/>
  <c r="KY28" i="11"/>
  <c r="KX28" i="11"/>
  <c r="KW28" i="11"/>
  <c r="KV28" i="11"/>
  <c r="KU28" i="11"/>
  <c r="KT28" i="11"/>
  <c r="KS28" i="11"/>
  <c r="KR28" i="11"/>
  <c r="KQ28" i="11"/>
  <c r="KP28" i="11"/>
  <c r="KO28" i="11"/>
  <c r="KN28" i="11"/>
  <c r="KM28" i="11"/>
  <c r="KL28" i="11"/>
  <c r="KK28" i="11"/>
  <c r="KJ28" i="11"/>
  <c r="KI28" i="11"/>
  <c r="KH28" i="11"/>
  <c r="KG28" i="11"/>
  <c r="KF28" i="11"/>
  <c r="KE28" i="11"/>
  <c r="KD28" i="11"/>
  <c r="KC28" i="11"/>
  <c r="KB28" i="11"/>
  <c r="KA28" i="11"/>
  <c r="JZ28" i="11"/>
  <c r="JY28" i="11"/>
  <c r="JX28" i="11"/>
  <c r="JW28" i="11"/>
  <c r="JV28" i="11"/>
  <c r="JU28" i="11"/>
  <c r="JT28" i="11"/>
  <c r="JS28" i="11"/>
  <c r="JR28" i="11"/>
  <c r="JQ28" i="11"/>
  <c r="JP28" i="11"/>
  <c r="JO28" i="11"/>
  <c r="JN28" i="11"/>
  <c r="JM28" i="11"/>
  <c r="JL28" i="11"/>
  <c r="JK28" i="11"/>
  <c r="JJ28" i="11"/>
  <c r="JI28" i="11"/>
  <c r="JH28" i="11"/>
  <c r="JG28" i="11"/>
  <c r="JF28" i="11"/>
  <c r="JE28" i="11"/>
  <c r="JD28" i="11"/>
  <c r="JC28" i="11"/>
  <c r="JB28" i="11"/>
  <c r="JA28" i="11"/>
  <c r="IZ28" i="11"/>
  <c r="IY28" i="11"/>
  <c r="IX28" i="11"/>
  <c r="IW28" i="11"/>
  <c r="IV28" i="11"/>
  <c r="IU28" i="11"/>
  <c r="IT28" i="11"/>
  <c r="IS28" i="11"/>
  <c r="IR28" i="11"/>
  <c r="IQ28" i="11"/>
  <c r="IP28" i="11"/>
  <c r="IO28" i="11"/>
  <c r="IN28" i="11"/>
  <c r="IM28" i="11"/>
  <c r="IL28" i="11"/>
  <c r="IK28" i="11"/>
  <c r="IJ28" i="11"/>
  <c r="II28" i="11"/>
  <c r="IH28" i="11"/>
  <c r="IG28" i="11"/>
  <c r="IF28" i="11"/>
  <c r="IE28" i="11"/>
  <c r="ID28" i="11"/>
  <c r="IC28" i="11"/>
  <c r="IB28" i="11"/>
  <c r="IA28" i="11"/>
  <c r="HZ28" i="11"/>
  <c r="HY28" i="11"/>
  <c r="HX28" i="11"/>
  <c r="HW28" i="11"/>
  <c r="HV28" i="11"/>
  <c r="HU28" i="11"/>
  <c r="HT28" i="11"/>
  <c r="HS28" i="11"/>
  <c r="HR28" i="11"/>
  <c r="HQ28" i="11"/>
  <c r="HP28" i="11"/>
  <c r="HO28" i="11"/>
  <c r="HN28" i="11"/>
  <c r="HM28" i="11"/>
  <c r="HL28" i="11"/>
  <c r="HK28" i="11"/>
  <c r="HJ28" i="11"/>
  <c r="HI28" i="11"/>
  <c r="HH28" i="11"/>
  <c r="HG28" i="11"/>
  <c r="HF28" i="11"/>
  <c r="HE28" i="11"/>
  <c r="HD28" i="11"/>
  <c r="HC28" i="11"/>
  <c r="HB28" i="11"/>
  <c r="HA28" i="11"/>
  <c r="GZ28" i="11"/>
  <c r="GY28" i="11"/>
  <c r="GX28" i="11"/>
  <c r="GW28" i="11"/>
  <c r="GV28" i="11"/>
  <c r="GU28" i="11"/>
  <c r="GT28" i="11"/>
  <c r="GS28" i="11"/>
  <c r="GR28" i="11"/>
  <c r="GQ28" i="11"/>
  <c r="GP28" i="11"/>
  <c r="GO28" i="11"/>
  <c r="GN28" i="11"/>
  <c r="GM28" i="11"/>
  <c r="GL28" i="11"/>
  <c r="GK28" i="11"/>
  <c r="GJ28" i="11"/>
  <c r="GI28" i="11"/>
  <c r="GH28" i="11"/>
  <c r="GG28" i="11"/>
  <c r="GF28" i="11"/>
  <c r="GE28" i="11"/>
  <c r="GD28" i="11"/>
  <c r="GC28" i="11"/>
  <c r="GB28" i="11"/>
  <c r="GA28" i="11"/>
  <c r="FZ28" i="11"/>
  <c r="FY28" i="11"/>
  <c r="FX28" i="11"/>
  <c r="FW28" i="11"/>
  <c r="FV28" i="11"/>
  <c r="FU28" i="11"/>
  <c r="FT28" i="11"/>
  <c r="FS28" i="11"/>
  <c r="FR28" i="11"/>
  <c r="FQ28" i="11"/>
  <c r="FP28" i="11"/>
  <c r="FO28" i="11"/>
  <c r="FN28" i="11"/>
  <c r="FM28" i="11"/>
  <c r="FL28" i="11"/>
  <c r="FK28" i="11"/>
  <c r="FJ28" i="11"/>
  <c r="FI28" i="11"/>
  <c r="FH28" i="11"/>
  <c r="FG28" i="11"/>
  <c r="FF28" i="11"/>
  <c r="FE28" i="11"/>
  <c r="FD28" i="11"/>
  <c r="FC28" i="11"/>
  <c r="FB28" i="11"/>
  <c r="FA28" i="11"/>
  <c r="EZ28" i="11"/>
  <c r="EY28" i="11"/>
  <c r="EX28" i="11"/>
  <c r="EW28" i="11"/>
  <c r="EV28" i="11"/>
  <c r="EU28" i="11"/>
  <c r="ET28" i="11"/>
  <c r="ES28" i="11"/>
  <c r="ER28" i="11"/>
  <c r="EQ28" i="11"/>
  <c r="EP28" i="11"/>
  <c r="EO28" i="11"/>
  <c r="EN28" i="11"/>
  <c r="EM28" i="11"/>
  <c r="EL28" i="11"/>
  <c r="EK28" i="11"/>
  <c r="EJ28" i="11"/>
  <c r="EI28" i="11"/>
  <c r="EH28" i="11"/>
  <c r="EG28" i="11"/>
  <c r="EF28" i="11"/>
  <c r="EE28" i="11"/>
  <c r="ED28" i="11"/>
  <c r="EC28" i="11"/>
  <c r="EB28" i="11"/>
  <c r="EA28" i="11"/>
  <c r="DZ28" i="11"/>
  <c r="DY28" i="11"/>
  <c r="DX28" i="11"/>
  <c r="DW28" i="11"/>
  <c r="DV28" i="11"/>
  <c r="DU28" i="11"/>
  <c r="DT28" i="11"/>
  <c r="DS28" i="11"/>
  <c r="DR28" i="11"/>
  <c r="DQ28" i="11"/>
  <c r="DP28" i="11"/>
  <c r="DO28" i="11"/>
  <c r="DN28" i="11"/>
  <c r="DM28" i="11"/>
  <c r="DL28" i="11"/>
  <c r="DK28" i="11"/>
  <c r="DJ28" i="11"/>
  <c r="DI28" i="11"/>
  <c r="DH28" i="11"/>
  <c r="DG28" i="11"/>
  <c r="DF28" i="11"/>
  <c r="DE28" i="11"/>
  <c r="DD28" i="11"/>
  <c r="DC28" i="11"/>
  <c r="DB28" i="11"/>
  <c r="DA28" i="11"/>
  <c r="CZ28" i="11"/>
  <c r="CY28" i="11"/>
  <c r="CX28" i="11"/>
  <c r="CW28" i="11"/>
  <c r="CV28"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Q28" i="11"/>
  <c r="A28" i="11"/>
  <c r="MS27" i="11"/>
  <c r="MR27" i="11"/>
  <c r="MQ27" i="11"/>
  <c r="MP27" i="11"/>
  <c r="MO27" i="11"/>
  <c r="MN27" i="11"/>
  <c r="MM27" i="11"/>
  <c r="ML27" i="11"/>
  <c r="MK27" i="11"/>
  <c r="MJ27" i="11"/>
  <c r="MI27" i="11"/>
  <c r="MH27" i="11"/>
  <c r="MG27" i="11"/>
  <c r="MF27" i="11"/>
  <c r="ME27" i="11"/>
  <c r="MD27" i="11"/>
  <c r="MC27" i="11"/>
  <c r="MB27" i="11"/>
  <c r="MA27" i="11"/>
  <c r="LZ27" i="11"/>
  <c r="LY27" i="11"/>
  <c r="LX27" i="11"/>
  <c r="LW27" i="11"/>
  <c r="LV27" i="11"/>
  <c r="LU27" i="11"/>
  <c r="LT27" i="11"/>
  <c r="LS27" i="11"/>
  <c r="LR27" i="11"/>
  <c r="LQ27" i="11"/>
  <c r="LP27" i="11"/>
  <c r="LO27" i="11"/>
  <c r="LN27" i="11"/>
  <c r="LM27" i="11"/>
  <c r="LL27" i="11"/>
  <c r="LK27" i="11"/>
  <c r="LJ27" i="11"/>
  <c r="LI27" i="11"/>
  <c r="LH27" i="11"/>
  <c r="LG27" i="11"/>
  <c r="LF27" i="11"/>
  <c r="LE27" i="11"/>
  <c r="LD27" i="11"/>
  <c r="LC27" i="11"/>
  <c r="LB27" i="11"/>
  <c r="LA27" i="11"/>
  <c r="KZ27" i="11"/>
  <c r="KY27" i="11"/>
  <c r="KX27" i="11"/>
  <c r="KW27" i="11"/>
  <c r="KV27" i="11"/>
  <c r="KU27" i="11"/>
  <c r="KT27" i="11"/>
  <c r="KS27" i="11"/>
  <c r="KR27" i="11"/>
  <c r="KQ27" i="11"/>
  <c r="KP27" i="11"/>
  <c r="KO27" i="11"/>
  <c r="KN27" i="11"/>
  <c r="KM27" i="11"/>
  <c r="KL27" i="11"/>
  <c r="KK27" i="11"/>
  <c r="KJ27" i="11"/>
  <c r="KI27" i="11"/>
  <c r="KH27" i="11"/>
  <c r="KG27" i="11"/>
  <c r="KF27" i="11"/>
  <c r="KE27" i="11"/>
  <c r="KD27" i="11"/>
  <c r="KC27" i="11"/>
  <c r="KB27" i="11"/>
  <c r="KA27" i="11"/>
  <c r="JZ27" i="11"/>
  <c r="JY27" i="11"/>
  <c r="JX27" i="11"/>
  <c r="JW27" i="11"/>
  <c r="JV27" i="11"/>
  <c r="JU27" i="11"/>
  <c r="JT27" i="11"/>
  <c r="JS27" i="11"/>
  <c r="JR27" i="11"/>
  <c r="JQ27" i="11"/>
  <c r="JP27" i="11"/>
  <c r="JO27" i="11"/>
  <c r="JN27" i="11"/>
  <c r="JM27" i="11"/>
  <c r="JL27" i="11"/>
  <c r="JK27" i="11"/>
  <c r="JJ27" i="11"/>
  <c r="JI27" i="11"/>
  <c r="JH27" i="11"/>
  <c r="JG27" i="11"/>
  <c r="JF27" i="11"/>
  <c r="JE27" i="11"/>
  <c r="JD27" i="11"/>
  <c r="JC27" i="11"/>
  <c r="JB27" i="11"/>
  <c r="JA27" i="11"/>
  <c r="IZ27" i="11"/>
  <c r="IY27" i="11"/>
  <c r="IX27" i="11"/>
  <c r="IW27" i="11"/>
  <c r="IV27" i="11"/>
  <c r="IU27" i="11"/>
  <c r="IT27" i="11"/>
  <c r="IS27" i="11"/>
  <c r="IR27" i="11"/>
  <c r="IQ27" i="11"/>
  <c r="IP27" i="11"/>
  <c r="IO27" i="11"/>
  <c r="IN27" i="11"/>
  <c r="IM27" i="11"/>
  <c r="IL27" i="11"/>
  <c r="IK27" i="11"/>
  <c r="IJ27" i="11"/>
  <c r="II27" i="11"/>
  <c r="IH27" i="11"/>
  <c r="IG27" i="11"/>
  <c r="IF27" i="11"/>
  <c r="IE27" i="11"/>
  <c r="ID27" i="11"/>
  <c r="IC27" i="11"/>
  <c r="IB27" i="11"/>
  <c r="IA27" i="11"/>
  <c r="HZ27" i="11"/>
  <c r="HY27" i="11"/>
  <c r="HX27" i="11"/>
  <c r="HW27" i="11"/>
  <c r="HV27" i="11"/>
  <c r="HU27" i="11"/>
  <c r="HT27" i="11"/>
  <c r="HS27" i="11"/>
  <c r="HR27" i="11"/>
  <c r="HQ27" i="11"/>
  <c r="HP27" i="11"/>
  <c r="HO27" i="11"/>
  <c r="HN27" i="11"/>
  <c r="HM27" i="11"/>
  <c r="HL27" i="11"/>
  <c r="HK27" i="11"/>
  <c r="HJ27" i="11"/>
  <c r="HI27" i="11"/>
  <c r="HH27" i="11"/>
  <c r="HG27" i="11"/>
  <c r="HF27" i="11"/>
  <c r="HE27" i="11"/>
  <c r="HD27" i="11"/>
  <c r="HC27" i="11"/>
  <c r="HB27" i="11"/>
  <c r="HA27" i="11"/>
  <c r="GZ27" i="11"/>
  <c r="GY27" i="11"/>
  <c r="GX27" i="11"/>
  <c r="GW27" i="11"/>
  <c r="GV27" i="11"/>
  <c r="GU27" i="11"/>
  <c r="GT27" i="11"/>
  <c r="GS27" i="11"/>
  <c r="GR27" i="11"/>
  <c r="GQ27" i="11"/>
  <c r="GP27" i="11"/>
  <c r="GO27" i="11"/>
  <c r="GN27" i="11"/>
  <c r="GM27" i="11"/>
  <c r="GL27" i="11"/>
  <c r="GK27" i="11"/>
  <c r="GJ27" i="11"/>
  <c r="GI27" i="11"/>
  <c r="GH27" i="11"/>
  <c r="GG27" i="11"/>
  <c r="GF27" i="11"/>
  <c r="GE27" i="11"/>
  <c r="GD27" i="11"/>
  <c r="GC27" i="11"/>
  <c r="GB27" i="11"/>
  <c r="GA27" i="11"/>
  <c r="FZ27" i="11"/>
  <c r="FY27" i="11"/>
  <c r="FX27" i="11"/>
  <c r="FW27" i="11"/>
  <c r="FV27" i="11"/>
  <c r="FU27" i="11"/>
  <c r="FT27" i="11"/>
  <c r="FS27" i="11"/>
  <c r="FR27" i="11"/>
  <c r="FQ27" i="11"/>
  <c r="FP27" i="11"/>
  <c r="FO27" i="11"/>
  <c r="FN27" i="11"/>
  <c r="FM27" i="11"/>
  <c r="FL27" i="11"/>
  <c r="FK27" i="11"/>
  <c r="FJ27" i="11"/>
  <c r="FI27" i="11"/>
  <c r="FH27" i="11"/>
  <c r="FG27" i="11"/>
  <c r="FF27" i="11"/>
  <c r="FE27" i="11"/>
  <c r="FD27" i="11"/>
  <c r="FC27" i="11"/>
  <c r="FB27" i="11"/>
  <c r="FA27" i="11"/>
  <c r="EZ27" i="11"/>
  <c r="EY27" i="11"/>
  <c r="EX27" i="11"/>
  <c r="EW27" i="11"/>
  <c r="EV27" i="11"/>
  <c r="EU27" i="11"/>
  <c r="ET27" i="11"/>
  <c r="ES27" i="11"/>
  <c r="ER27" i="11"/>
  <c r="EQ27" i="11"/>
  <c r="EP27" i="11"/>
  <c r="EO27" i="11"/>
  <c r="EN27" i="11"/>
  <c r="EM27" i="11"/>
  <c r="EL27" i="11"/>
  <c r="EK27" i="11"/>
  <c r="EJ27" i="11"/>
  <c r="EI27" i="11"/>
  <c r="EH27" i="11"/>
  <c r="EG27" i="11"/>
  <c r="EF27" i="11"/>
  <c r="EE27" i="11"/>
  <c r="ED27" i="11"/>
  <c r="EC27" i="11"/>
  <c r="EB27" i="11"/>
  <c r="EA27" i="11"/>
  <c r="DZ27" i="11"/>
  <c r="DY27" i="11"/>
  <c r="DX27" i="11"/>
  <c r="DW27" i="11"/>
  <c r="DV27" i="11"/>
  <c r="DU27" i="11"/>
  <c r="DT27" i="11"/>
  <c r="DS27" i="11"/>
  <c r="DR27" i="11"/>
  <c r="DQ27" i="11"/>
  <c r="DP27" i="11"/>
  <c r="DO27" i="11"/>
  <c r="DN27" i="11"/>
  <c r="DM27" i="11"/>
  <c r="DL27" i="11"/>
  <c r="DK27" i="11"/>
  <c r="DJ27" i="11"/>
  <c r="DI27" i="11"/>
  <c r="DH27" i="11"/>
  <c r="DG27" i="11"/>
  <c r="DF27" i="11"/>
  <c r="DE27" i="11"/>
  <c r="DD27" i="11"/>
  <c r="DC27" i="11"/>
  <c r="DB27" i="11"/>
  <c r="DA27" i="11"/>
  <c r="CZ27" i="11"/>
  <c r="CY27" i="11"/>
  <c r="CX27" i="11"/>
  <c r="CW27" i="11"/>
  <c r="CV27" i="11"/>
  <c r="CU27" i="11"/>
  <c r="CT27" i="11"/>
  <c r="CS27" i="11"/>
  <c r="CR27" i="11"/>
  <c r="CQ27" i="11"/>
  <c r="CP27" i="11"/>
  <c r="CO27" i="11"/>
  <c r="CN27" i="11"/>
  <c r="CM27" i="11"/>
  <c r="CL27" i="11"/>
  <c r="CK27" i="11"/>
  <c r="CJ27" i="11"/>
  <c r="CI27" i="11"/>
  <c r="CH27" i="11"/>
  <c r="CG27" i="11"/>
  <c r="CF27" i="11"/>
  <c r="CE27" i="11"/>
  <c r="CD27" i="11"/>
  <c r="CC27" i="11"/>
  <c r="CB27" i="11"/>
  <c r="CA27" i="11"/>
  <c r="BZ27" i="11"/>
  <c r="BY27" i="11"/>
  <c r="BX27" i="11"/>
  <c r="BW27" i="11"/>
  <c r="BV27" i="11"/>
  <c r="BU27" i="11"/>
  <c r="BT27" i="11"/>
  <c r="BS27" i="11"/>
  <c r="BR27" i="11"/>
  <c r="BQ27" i="11"/>
  <c r="BP27" i="11"/>
  <c r="BO27" i="11"/>
  <c r="BN27" i="11"/>
  <c r="BM27" i="11"/>
  <c r="BL27" i="11"/>
  <c r="BK27" i="11"/>
  <c r="BJ27" i="11"/>
  <c r="BI27" i="11"/>
  <c r="BH27" i="11"/>
  <c r="BG27" i="11"/>
  <c r="BF27"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Q27" i="11"/>
  <c r="A27" i="11"/>
  <c r="MS26" i="11"/>
  <c r="MR26" i="11"/>
  <c r="MQ26" i="11"/>
  <c r="MP26" i="11"/>
  <c r="MO26" i="11"/>
  <c r="MN26" i="11"/>
  <c r="MM26" i="11"/>
  <c r="ML26" i="11"/>
  <c r="MK26" i="11"/>
  <c r="MJ26" i="11"/>
  <c r="MI26" i="11"/>
  <c r="MH26" i="11"/>
  <c r="MG26" i="11"/>
  <c r="MF26" i="11"/>
  <c r="ME26" i="11"/>
  <c r="MD26" i="11"/>
  <c r="MC26" i="11"/>
  <c r="MB26" i="11"/>
  <c r="MA26" i="11"/>
  <c r="LZ26" i="11"/>
  <c r="LY26" i="11"/>
  <c r="LX26" i="11"/>
  <c r="LW26" i="11"/>
  <c r="LV26" i="11"/>
  <c r="LU26" i="11"/>
  <c r="LT26" i="11"/>
  <c r="LS26" i="11"/>
  <c r="LR26" i="11"/>
  <c r="LQ26" i="11"/>
  <c r="LP26" i="11"/>
  <c r="LO26" i="11"/>
  <c r="LN26" i="11"/>
  <c r="LM26" i="11"/>
  <c r="LL26" i="11"/>
  <c r="LK26" i="11"/>
  <c r="LJ26" i="11"/>
  <c r="LI26" i="11"/>
  <c r="LH26" i="11"/>
  <c r="LG26" i="11"/>
  <c r="LF26" i="11"/>
  <c r="LE26" i="11"/>
  <c r="LD26" i="11"/>
  <c r="LC26" i="11"/>
  <c r="LB26" i="11"/>
  <c r="LA26" i="11"/>
  <c r="KZ26" i="11"/>
  <c r="KY26" i="11"/>
  <c r="KX26" i="11"/>
  <c r="KW26" i="11"/>
  <c r="KV26" i="11"/>
  <c r="KU26" i="11"/>
  <c r="KT26" i="11"/>
  <c r="KS26" i="11"/>
  <c r="KR26" i="11"/>
  <c r="KQ26" i="11"/>
  <c r="KP26" i="11"/>
  <c r="KO26" i="11"/>
  <c r="KN26" i="11"/>
  <c r="KM26" i="11"/>
  <c r="KL26" i="11"/>
  <c r="KK26" i="11"/>
  <c r="KJ26" i="11"/>
  <c r="KI26" i="11"/>
  <c r="KH26" i="11"/>
  <c r="KG26" i="11"/>
  <c r="KF26" i="11"/>
  <c r="KE26" i="11"/>
  <c r="KD26" i="11"/>
  <c r="KC26" i="11"/>
  <c r="KB26" i="11"/>
  <c r="KA26" i="11"/>
  <c r="JZ26" i="11"/>
  <c r="JY26" i="11"/>
  <c r="JX26" i="11"/>
  <c r="JW26" i="11"/>
  <c r="JV26" i="11"/>
  <c r="JU26" i="11"/>
  <c r="JT26" i="11"/>
  <c r="JS26" i="11"/>
  <c r="JR26" i="11"/>
  <c r="JQ26" i="11"/>
  <c r="JP26" i="11"/>
  <c r="JO26" i="11"/>
  <c r="JN26" i="11"/>
  <c r="JM26" i="11"/>
  <c r="JL26" i="11"/>
  <c r="JK26" i="11"/>
  <c r="JJ26" i="11"/>
  <c r="JI26" i="11"/>
  <c r="JH26" i="11"/>
  <c r="JG26" i="11"/>
  <c r="JF26" i="11"/>
  <c r="JE26" i="11"/>
  <c r="JD26" i="11"/>
  <c r="JC26" i="11"/>
  <c r="JB26" i="11"/>
  <c r="JA26" i="11"/>
  <c r="IZ26" i="11"/>
  <c r="IY26" i="11"/>
  <c r="IX26" i="11"/>
  <c r="IW26" i="11"/>
  <c r="IV26" i="11"/>
  <c r="IU26" i="11"/>
  <c r="IT26" i="11"/>
  <c r="IS26" i="11"/>
  <c r="IR26" i="11"/>
  <c r="IQ26" i="11"/>
  <c r="IP26" i="11"/>
  <c r="IO26" i="11"/>
  <c r="IN26" i="11"/>
  <c r="IM26" i="11"/>
  <c r="IL26" i="11"/>
  <c r="IK26" i="11"/>
  <c r="IJ26" i="11"/>
  <c r="II26" i="11"/>
  <c r="IH26" i="11"/>
  <c r="IG26" i="11"/>
  <c r="IF26" i="11"/>
  <c r="IE26" i="11"/>
  <c r="ID26" i="11"/>
  <c r="IC26" i="11"/>
  <c r="IB26" i="11"/>
  <c r="IA26" i="11"/>
  <c r="HZ26" i="11"/>
  <c r="HY26" i="11"/>
  <c r="HX26" i="11"/>
  <c r="HW26" i="11"/>
  <c r="HV26" i="11"/>
  <c r="HU26" i="11"/>
  <c r="HT26" i="11"/>
  <c r="HS26" i="11"/>
  <c r="HR26" i="11"/>
  <c r="HQ26" i="11"/>
  <c r="HP26" i="11"/>
  <c r="HO26" i="11"/>
  <c r="HN26" i="11"/>
  <c r="HM26" i="11"/>
  <c r="HL26" i="11"/>
  <c r="HK26" i="11"/>
  <c r="HJ26" i="11"/>
  <c r="HI26" i="11"/>
  <c r="HH26" i="11"/>
  <c r="HG26" i="11"/>
  <c r="HF26" i="11"/>
  <c r="HE26" i="11"/>
  <c r="HD26" i="11"/>
  <c r="HC26" i="11"/>
  <c r="HB26" i="11"/>
  <c r="HA26" i="11"/>
  <c r="GZ26" i="11"/>
  <c r="GY26" i="11"/>
  <c r="GX26" i="11"/>
  <c r="GW26" i="11"/>
  <c r="GV26" i="11"/>
  <c r="GU26" i="11"/>
  <c r="GT26" i="11"/>
  <c r="GS26" i="11"/>
  <c r="GR26" i="11"/>
  <c r="GQ26" i="11"/>
  <c r="GP26" i="11"/>
  <c r="GO26" i="11"/>
  <c r="GN26" i="11"/>
  <c r="GM26" i="11"/>
  <c r="GL26" i="11"/>
  <c r="GK26" i="11"/>
  <c r="GJ26" i="11"/>
  <c r="GI26" i="11"/>
  <c r="GH26" i="11"/>
  <c r="GG26" i="11"/>
  <c r="GF26" i="11"/>
  <c r="GE26" i="11"/>
  <c r="GD26" i="11"/>
  <c r="GC26" i="11"/>
  <c r="GB26" i="11"/>
  <c r="GA26" i="11"/>
  <c r="FZ26" i="11"/>
  <c r="FY26" i="11"/>
  <c r="FX26" i="11"/>
  <c r="FW26" i="11"/>
  <c r="FV26" i="11"/>
  <c r="FU26" i="11"/>
  <c r="FT26" i="11"/>
  <c r="FS26" i="11"/>
  <c r="FR26" i="11"/>
  <c r="FQ26" i="11"/>
  <c r="FP26" i="11"/>
  <c r="FO26" i="11"/>
  <c r="FN26" i="11"/>
  <c r="FM26" i="11"/>
  <c r="FL26" i="11"/>
  <c r="FK26" i="11"/>
  <c r="FJ26" i="11"/>
  <c r="FI26" i="11"/>
  <c r="FH26" i="11"/>
  <c r="FG26" i="11"/>
  <c r="FF26" i="11"/>
  <c r="FE26" i="11"/>
  <c r="FD26" i="11"/>
  <c r="FC26" i="11"/>
  <c r="FB26" i="11"/>
  <c r="FA26" i="11"/>
  <c r="EZ26" i="11"/>
  <c r="EY26" i="11"/>
  <c r="EX26" i="11"/>
  <c r="EW26" i="11"/>
  <c r="EV26" i="11"/>
  <c r="EU26" i="11"/>
  <c r="ET26" i="11"/>
  <c r="ES26" i="11"/>
  <c r="ER26" i="11"/>
  <c r="EQ26" i="11"/>
  <c r="EP26" i="11"/>
  <c r="EO26" i="11"/>
  <c r="EN26" i="11"/>
  <c r="EM26" i="11"/>
  <c r="EL26" i="11"/>
  <c r="EK26" i="11"/>
  <c r="EJ26" i="11"/>
  <c r="EI26" i="11"/>
  <c r="EH26" i="11"/>
  <c r="EG26" i="11"/>
  <c r="EF26" i="11"/>
  <c r="EE26" i="11"/>
  <c r="ED26" i="11"/>
  <c r="EC26" i="11"/>
  <c r="EB26" i="11"/>
  <c r="EA26" i="11"/>
  <c r="DZ26" i="11"/>
  <c r="DY26" i="11"/>
  <c r="DX26" i="11"/>
  <c r="DW26" i="11"/>
  <c r="DV26" i="11"/>
  <c r="DU26" i="11"/>
  <c r="DT26" i="11"/>
  <c r="DS26" i="11"/>
  <c r="DR26" i="11"/>
  <c r="DQ26" i="11"/>
  <c r="DP26" i="11"/>
  <c r="DO26" i="11"/>
  <c r="DN26" i="11"/>
  <c r="DM26" i="11"/>
  <c r="DL26" i="11"/>
  <c r="DK26" i="11"/>
  <c r="DJ26" i="11"/>
  <c r="DI26" i="11"/>
  <c r="DH26" i="11"/>
  <c r="DG26" i="11"/>
  <c r="DF26" i="11"/>
  <c r="DE26" i="11"/>
  <c r="DD26" i="11"/>
  <c r="DC26" i="11"/>
  <c r="DB26" i="11"/>
  <c r="DA26" i="11"/>
  <c r="CZ26" i="11"/>
  <c r="CY26" i="11"/>
  <c r="CX26" i="11"/>
  <c r="CW26" i="11"/>
  <c r="CV26" i="11"/>
  <c r="CU26" i="11"/>
  <c r="CT26" i="11"/>
  <c r="CS26" i="11"/>
  <c r="CR26" i="11"/>
  <c r="CQ26" i="11"/>
  <c r="CP26" i="11"/>
  <c r="CO26" i="11"/>
  <c r="CN26" i="11"/>
  <c r="CM26" i="11"/>
  <c r="CL26" i="11"/>
  <c r="CK26" i="11"/>
  <c r="CJ26" i="11"/>
  <c r="CI26" i="11"/>
  <c r="CH26" i="11"/>
  <c r="CG26" i="11"/>
  <c r="CF26" i="11"/>
  <c r="CE26" i="11"/>
  <c r="CD26" i="11"/>
  <c r="CC26" i="11"/>
  <c r="CB26" i="11"/>
  <c r="CA26" i="11"/>
  <c r="BZ26" i="11"/>
  <c r="BY26" i="11"/>
  <c r="BX26" i="11"/>
  <c r="BW26" i="11"/>
  <c r="BV26" i="11"/>
  <c r="BU26" i="11"/>
  <c r="BT26" i="11"/>
  <c r="BS26" i="11"/>
  <c r="BR26" i="11"/>
  <c r="BQ26" i="11"/>
  <c r="BP26" i="11"/>
  <c r="BO26" i="11"/>
  <c r="BN26" i="11"/>
  <c r="BM26" i="11"/>
  <c r="BL26" i="11"/>
  <c r="BK26" i="11"/>
  <c r="BJ26" i="11"/>
  <c r="BI26" i="11"/>
  <c r="BH26" i="11"/>
  <c r="BG26" i="11"/>
  <c r="BF26"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Q26" i="11"/>
  <c r="A26" i="11"/>
  <c r="MS25" i="11"/>
  <c r="MR25" i="11"/>
  <c r="MQ25" i="11"/>
  <c r="MP25" i="11"/>
  <c r="MO25" i="11"/>
  <c r="MN25" i="11"/>
  <c r="MM25" i="11"/>
  <c r="ML25" i="11"/>
  <c r="MK25" i="11"/>
  <c r="MJ25" i="11"/>
  <c r="MI25" i="11"/>
  <c r="MH25" i="11"/>
  <c r="MG25" i="11"/>
  <c r="MF25" i="11"/>
  <c r="ME25" i="11"/>
  <c r="MD25" i="11"/>
  <c r="MC25" i="11"/>
  <c r="MB25" i="11"/>
  <c r="MA25" i="11"/>
  <c r="LZ25" i="11"/>
  <c r="LY25" i="11"/>
  <c r="LX25" i="11"/>
  <c r="LW25" i="11"/>
  <c r="LV25" i="11"/>
  <c r="LU25" i="11"/>
  <c r="LT25" i="11"/>
  <c r="LS25" i="11"/>
  <c r="LR25" i="11"/>
  <c r="LQ25" i="11"/>
  <c r="LP25" i="11"/>
  <c r="LO25" i="11"/>
  <c r="LN25" i="11"/>
  <c r="LM25" i="11"/>
  <c r="LL25" i="11"/>
  <c r="LK25" i="11"/>
  <c r="LJ25" i="11"/>
  <c r="LI25" i="11"/>
  <c r="LH25" i="11"/>
  <c r="LG25" i="11"/>
  <c r="LF25" i="11"/>
  <c r="LE25" i="11"/>
  <c r="LD25" i="11"/>
  <c r="LC25" i="11"/>
  <c r="LB25" i="11"/>
  <c r="LA25" i="11"/>
  <c r="KZ25" i="11"/>
  <c r="KY25" i="11"/>
  <c r="KX25" i="11"/>
  <c r="KW25" i="11"/>
  <c r="KV25" i="11"/>
  <c r="KU25" i="11"/>
  <c r="KT25" i="11"/>
  <c r="KS25" i="11"/>
  <c r="KR25" i="11"/>
  <c r="KQ25" i="11"/>
  <c r="KP25" i="11"/>
  <c r="KO25" i="11"/>
  <c r="KN25" i="11"/>
  <c r="KM25" i="11"/>
  <c r="KL25" i="11"/>
  <c r="KK25" i="11"/>
  <c r="KJ25" i="11"/>
  <c r="KI25" i="11"/>
  <c r="KH25" i="11"/>
  <c r="KG25" i="11"/>
  <c r="KF25" i="11"/>
  <c r="KE25" i="11"/>
  <c r="KD25" i="11"/>
  <c r="KC25" i="11"/>
  <c r="KB25" i="11"/>
  <c r="KA25" i="11"/>
  <c r="JZ25" i="11"/>
  <c r="JY25" i="11"/>
  <c r="JX25" i="11"/>
  <c r="JW25" i="11"/>
  <c r="JV25" i="11"/>
  <c r="JU25" i="11"/>
  <c r="JT25" i="11"/>
  <c r="JS25" i="11"/>
  <c r="JR25" i="11"/>
  <c r="JQ25" i="11"/>
  <c r="JP25" i="11"/>
  <c r="JO25" i="11"/>
  <c r="JN25" i="11"/>
  <c r="JM25" i="11"/>
  <c r="JL25" i="11"/>
  <c r="JK25" i="11"/>
  <c r="JJ25" i="11"/>
  <c r="JI25" i="11"/>
  <c r="JH25" i="11"/>
  <c r="JG25" i="11"/>
  <c r="JF25" i="11"/>
  <c r="JE25" i="11"/>
  <c r="JD25" i="11"/>
  <c r="JC25" i="11"/>
  <c r="JB25" i="11"/>
  <c r="JA25" i="11"/>
  <c r="IZ25" i="11"/>
  <c r="IY25" i="11"/>
  <c r="IX25" i="11"/>
  <c r="IW25" i="11"/>
  <c r="IV25" i="11"/>
  <c r="IU25" i="11"/>
  <c r="IT25" i="11"/>
  <c r="IS25" i="11"/>
  <c r="IR25" i="11"/>
  <c r="IQ25" i="11"/>
  <c r="IP25" i="11"/>
  <c r="IO25" i="11"/>
  <c r="IN25" i="11"/>
  <c r="IM25" i="11"/>
  <c r="IL25" i="11"/>
  <c r="IK25" i="11"/>
  <c r="IJ25" i="11"/>
  <c r="II25" i="11"/>
  <c r="IH25" i="11"/>
  <c r="IG25" i="11"/>
  <c r="IF25" i="11"/>
  <c r="IE25" i="11"/>
  <c r="ID25" i="11"/>
  <c r="IC25" i="11"/>
  <c r="IB25" i="11"/>
  <c r="IA25" i="11"/>
  <c r="HZ25" i="11"/>
  <c r="HY25" i="11"/>
  <c r="HX25" i="11"/>
  <c r="HW25" i="11"/>
  <c r="HV25" i="11"/>
  <c r="HU25" i="11"/>
  <c r="HT25" i="11"/>
  <c r="HS25" i="11"/>
  <c r="HR25" i="11"/>
  <c r="HQ25" i="11"/>
  <c r="HP25" i="11"/>
  <c r="HO25" i="11"/>
  <c r="HN25" i="11"/>
  <c r="HM25" i="11"/>
  <c r="HL25" i="11"/>
  <c r="HK25" i="11"/>
  <c r="HJ25" i="11"/>
  <c r="HI25" i="11"/>
  <c r="HH25" i="11"/>
  <c r="HG25" i="11"/>
  <c r="HF25" i="11"/>
  <c r="HE25" i="11"/>
  <c r="HD25" i="11"/>
  <c r="HC25" i="11"/>
  <c r="HB25" i="11"/>
  <c r="HA25" i="11"/>
  <c r="GZ25" i="11"/>
  <c r="GY25" i="11"/>
  <c r="GX25" i="11"/>
  <c r="GW25" i="11"/>
  <c r="GV25" i="11"/>
  <c r="GU25" i="11"/>
  <c r="GT25" i="11"/>
  <c r="GS25" i="11"/>
  <c r="GR25" i="11"/>
  <c r="GQ25" i="11"/>
  <c r="GP25" i="11"/>
  <c r="GO25" i="11"/>
  <c r="GN25" i="11"/>
  <c r="GM25" i="11"/>
  <c r="GL25" i="11"/>
  <c r="GK25" i="11"/>
  <c r="GJ25" i="11"/>
  <c r="GI25" i="11"/>
  <c r="GH25" i="11"/>
  <c r="GG25" i="11"/>
  <c r="GF25" i="11"/>
  <c r="GE25" i="11"/>
  <c r="GD25" i="11"/>
  <c r="GC25" i="11"/>
  <c r="GB25" i="11"/>
  <c r="GA25" i="11"/>
  <c r="FZ25" i="11"/>
  <c r="FY25" i="11"/>
  <c r="FX25" i="11"/>
  <c r="FW25" i="11"/>
  <c r="FV25" i="11"/>
  <c r="FU25" i="11"/>
  <c r="FT25" i="11"/>
  <c r="FS25" i="11"/>
  <c r="FR25" i="11"/>
  <c r="FQ25" i="11"/>
  <c r="FP25" i="11"/>
  <c r="FO25" i="11"/>
  <c r="FN25" i="11"/>
  <c r="FM25" i="11"/>
  <c r="FL25" i="11"/>
  <c r="FK25" i="11"/>
  <c r="FJ25" i="11"/>
  <c r="FI25" i="11"/>
  <c r="FH25" i="11"/>
  <c r="FG25" i="11"/>
  <c r="FF25" i="11"/>
  <c r="FE25" i="11"/>
  <c r="FD25" i="11"/>
  <c r="FC25" i="11"/>
  <c r="FB25" i="11"/>
  <c r="FA25" i="11"/>
  <c r="EZ25" i="11"/>
  <c r="EY25" i="11"/>
  <c r="EX25" i="11"/>
  <c r="EW25" i="11"/>
  <c r="EV25" i="11"/>
  <c r="EU25" i="11"/>
  <c r="ET25" i="11"/>
  <c r="ES25" i="11"/>
  <c r="ER25" i="11"/>
  <c r="EQ25" i="11"/>
  <c r="EP25" i="11"/>
  <c r="EO25" i="11"/>
  <c r="EN25" i="11"/>
  <c r="EM25" i="11"/>
  <c r="EL25" i="11"/>
  <c r="EK25" i="11"/>
  <c r="EJ25" i="11"/>
  <c r="EI25" i="11"/>
  <c r="EH25" i="11"/>
  <c r="EG25" i="11"/>
  <c r="EF25" i="11"/>
  <c r="EE25" i="11"/>
  <c r="ED25" i="11"/>
  <c r="EC25" i="11"/>
  <c r="EB25" i="11"/>
  <c r="EA25" i="11"/>
  <c r="DZ25" i="11"/>
  <c r="DY25" i="11"/>
  <c r="DX25" i="11"/>
  <c r="DW25" i="11"/>
  <c r="DV25" i="11"/>
  <c r="DU25" i="11"/>
  <c r="DT25" i="11"/>
  <c r="DS25" i="11"/>
  <c r="DR25" i="11"/>
  <c r="DQ25" i="11"/>
  <c r="DP25" i="11"/>
  <c r="DO25" i="11"/>
  <c r="DN25" i="11"/>
  <c r="DM25" i="11"/>
  <c r="DL25" i="11"/>
  <c r="DK25" i="11"/>
  <c r="DJ25" i="11"/>
  <c r="DI25" i="11"/>
  <c r="DH25" i="11"/>
  <c r="DG25" i="11"/>
  <c r="DF25" i="11"/>
  <c r="DE25" i="11"/>
  <c r="DD25" i="11"/>
  <c r="DC25" i="11"/>
  <c r="DB25" i="11"/>
  <c r="DA25" i="11"/>
  <c r="CZ25" i="11"/>
  <c r="CY25" i="11"/>
  <c r="CX25" i="11"/>
  <c r="CW25" i="11"/>
  <c r="CV25" i="11"/>
  <c r="CU25" i="11"/>
  <c r="CT25" i="11"/>
  <c r="CS25" i="11"/>
  <c r="CR25" i="11"/>
  <c r="CQ25" i="11"/>
  <c r="CP25" i="11"/>
  <c r="CO25" i="11"/>
  <c r="CN25" i="11"/>
  <c r="CM25" i="11"/>
  <c r="CL25" i="11"/>
  <c r="CK25" i="11"/>
  <c r="CJ25" i="11"/>
  <c r="CI25" i="11"/>
  <c r="CH25" i="11"/>
  <c r="CG25" i="11"/>
  <c r="CF25" i="11"/>
  <c r="CE25" i="11"/>
  <c r="CD25" i="11"/>
  <c r="CC25" i="11"/>
  <c r="CB25" i="11"/>
  <c r="CA25" i="11"/>
  <c r="BZ25" i="11"/>
  <c r="BY25" i="11"/>
  <c r="BX25" i="11"/>
  <c r="BW25" i="11"/>
  <c r="BV25" i="11"/>
  <c r="BU25" i="11"/>
  <c r="BT25" i="11"/>
  <c r="BS25" i="11"/>
  <c r="BR25" i="11"/>
  <c r="BQ25" i="11"/>
  <c r="BP25" i="11"/>
  <c r="BO25" i="11"/>
  <c r="BN25" i="1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Q25" i="11"/>
  <c r="A25" i="11"/>
  <c r="MS24" i="11"/>
  <c r="MR24" i="11"/>
  <c r="MQ24" i="11"/>
  <c r="MP24" i="11"/>
  <c r="MO24" i="11"/>
  <c r="MN24" i="11"/>
  <c r="MM24" i="11"/>
  <c r="ML24" i="11"/>
  <c r="MK24" i="11"/>
  <c r="MJ24" i="11"/>
  <c r="MI24" i="11"/>
  <c r="MH24" i="11"/>
  <c r="MG24" i="11"/>
  <c r="MF24" i="11"/>
  <c r="ME24" i="11"/>
  <c r="MD24" i="11"/>
  <c r="MC24" i="11"/>
  <c r="MB24" i="11"/>
  <c r="MA24" i="11"/>
  <c r="LZ24" i="11"/>
  <c r="LY24" i="11"/>
  <c r="LX24" i="11"/>
  <c r="LW24" i="11"/>
  <c r="LV24" i="11"/>
  <c r="LU24" i="11"/>
  <c r="LT24" i="11"/>
  <c r="LS24" i="11"/>
  <c r="LR24" i="11"/>
  <c r="LQ24" i="11"/>
  <c r="LP24" i="11"/>
  <c r="LO24" i="11"/>
  <c r="LN24" i="11"/>
  <c r="LM24" i="11"/>
  <c r="LL24" i="11"/>
  <c r="LK24" i="11"/>
  <c r="LJ24" i="11"/>
  <c r="LI24" i="11"/>
  <c r="LH24" i="11"/>
  <c r="LG24" i="11"/>
  <c r="LF24" i="11"/>
  <c r="LE24" i="11"/>
  <c r="LD24" i="11"/>
  <c r="LC24" i="11"/>
  <c r="LB24" i="11"/>
  <c r="LA24" i="11"/>
  <c r="KZ24" i="11"/>
  <c r="KY24" i="11"/>
  <c r="KX24" i="11"/>
  <c r="KW24" i="11"/>
  <c r="KV24" i="11"/>
  <c r="KU24" i="11"/>
  <c r="KT24" i="11"/>
  <c r="KS24" i="11"/>
  <c r="KR24" i="11"/>
  <c r="KQ24" i="11"/>
  <c r="KP24" i="11"/>
  <c r="KO24" i="11"/>
  <c r="KN24" i="11"/>
  <c r="KM24" i="11"/>
  <c r="KL24" i="11"/>
  <c r="KK24" i="11"/>
  <c r="KJ24" i="11"/>
  <c r="KI24" i="11"/>
  <c r="KH24" i="11"/>
  <c r="KG24" i="11"/>
  <c r="KF24" i="11"/>
  <c r="KE24" i="11"/>
  <c r="KD24" i="11"/>
  <c r="KC24" i="11"/>
  <c r="KB24" i="11"/>
  <c r="KA24" i="11"/>
  <c r="JZ24" i="11"/>
  <c r="JY24" i="11"/>
  <c r="JX24" i="11"/>
  <c r="JW24" i="11"/>
  <c r="JV24" i="11"/>
  <c r="JU24" i="11"/>
  <c r="JT24" i="11"/>
  <c r="JS24" i="11"/>
  <c r="JR24" i="11"/>
  <c r="JQ24" i="11"/>
  <c r="JP24" i="11"/>
  <c r="JO24" i="11"/>
  <c r="JN24" i="11"/>
  <c r="JM24" i="11"/>
  <c r="JL24" i="11"/>
  <c r="JK24" i="11"/>
  <c r="JJ24" i="11"/>
  <c r="JI24" i="11"/>
  <c r="JH24" i="11"/>
  <c r="JG24" i="11"/>
  <c r="JF24" i="11"/>
  <c r="JE24" i="11"/>
  <c r="JD24" i="11"/>
  <c r="JC24" i="11"/>
  <c r="JB24" i="11"/>
  <c r="JA24" i="11"/>
  <c r="IZ24" i="11"/>
  <c r="IY24" i="11"/>
  <c r="IX24" i="11"/>
  <c r="IW24" i="11"/>
  <c r="IV24" i="11"/>
  <c r="IU24" i="11"/>
  <c r="IT24" i="11"/>
  <c r="IS24" i="11"/>
  <c r="IR24" i="11"/>
  <c r="IQ24" i="11"/>
  <c r="IP24" i="11"/>
  <c r="IO24" i="11"/>
  <c r="IN24" i="11"/>
  <c r="IM24" i="11"/>
  <c r="IL24" i="11"/>
  <c r="IK24" i="11"/>
  <c r="IJ24" i="11"/>
  <c r="II24" i="11"/>
  <c r="IH24" i="11"/>
  <c r="IG24" i="11"/>
  <c r="IF24" i="11"/>
  <c r="IE24" i="11"/>
  <c r="ID24" i="11"/>
  <c r="IC24" i="11"/>
  <c r="IB24" i="11"/>
  <c r="IA24" i="11"/>
  <c r="HZ24" i="11"/>
  <c r="HY24" i="11"/>
  <c r="HX24" i="11"/>
  <c r="HW24" i="11"/>
  <c r="HV24" i="11"/>
  <c r="HU24" i="11"/>
  <c r="HT24" i="11"/>
  <c r="HS24" i="11"/>
  <c r="HR24" i="11"/>
  <c r="HQ24" i="11"/>
  <c r="HP24" i="11"/>
  <c r="HO24" i="11"/>
  <c r="HN24" i="11"/>
  <c r="HM24" i="11"/>
  <c r="HL24" i="11"/>
  <c r="HK24" i="11"/>
  <c r="HJ24" i="11"/>
  <c r="HI24" i="11"/>
  <c r="HH24" i="11"/>
  <c r="HG24" i="11"/>
  <c r="HF24" i="11"/>
  <c r="HE24" i="11"/>
  <c r="HD24" i="11"/>
  <c r="HC24" i="11"/>
  <c r="HB24" i="11"/>
  <c r="HA24" i="11"/>
  <c r="GZ24" i="11"/>
  <c r="GY24" i="11"/>
  <c r="GX24" i="11"/>
  <c r="GW24" i="11"/>
  <c r="GV24" i="11"/>
  <c r="GU24" i="11"/>
  <c r="GT24" i="11"/>
  <c r="GS24" i="11"/>
  <c r="GR24" i="11"/>
  <c r="GQ24" i="11"/>
  <c r="GP24" i="11"/>
  <c r="GO24" i="11"/>
  <c r="GN24" i="11"/>
  <c r="GM24" i="11"/>
  <c r="GL24" i="11"/>
  <c r="GK24" i="11"/>
  <c r="GJ24" i="11"/>
  <c r="GI24" i="11"/>
  <c r="GH24" i="11"/>
  <c r="GG24" i="11"/>
  <c r="GF24" i="11"/>
  <c r="GE24" i="11"/>
  <c r="GD24" i="11"/>
  <c r="GC24" i="11"/>
  <c r="GB24" i="11"/>
  <c r="GA24" i="11"/>
  <c r="FZ24" i="11"/>
  <c r="FY24" i="11"/>
  <c r="FX24" i="11"/>
  <c r="FW24" i="11"/>
  <c r="FV24" i="11"/>
  <c r="FU24" i="11"/>
  <c r="FT24" i="11"/>
  <c r="FS24" i="11"/>
  <c r="FR24" i="11"/>
  <c r="FQ24" i="11"/>
  <c r="FP24" i="11"/>
  <c r="FO24" i="11"/>
  <c r="FN24" i="11"/>
  <c r="FM24" i="11"/>
  <c r="FL24" i="11"/>
  <c r="FK24" i="11"/>
  <c r="FJ24" i="11"/>
  <c r="FI24" i="11"/>
  <c r="FH24" i="11"/>
  <c r="FG24" i="11"/>
  <c r="FF24" i="11"/>
  <c r="FE24" i="11"/>
  <c r="FD24" i="11"/>
  <c r="FC24" i="11"/>
  <c r="FB24" i="11"/>
  <c r="FA24" i="11"/>
  <c r="EZ24" i="11"/>
  <c r="EY24" i="11"/>
  <c r="EX24" i="11"/>
  <c r="EW24" i="11"/>
  <c r="EV24" i="11"/>
  <c r="EU24" i="11"/>
  <c r="ET24" i="11"/>
  <c r="ES24" i="11"/>
  <c r="ER24" i="11"/>
  <c r="EQ24" i="11"/>
  <c r="EP24" i="11"/>
  <c r="EO24" i="11"/>
  <c r="EN24" i="11"/>
  <c r="EM24" i="11"/>
  <c r="EL24" i="11"/>
  <c r="EK24" i="11"/>
  <c r="EJ24" i="11"/>
  <c r="EI24" i="11"/>
  <c r="EH24" i="11"/>
  <c r="EG24" i="11"/>
  <c r="EF24" i="11"/>
  <c r="EE24" i="11"/>
  <c r="ED24" i="11"/>
  <c r="EC24" i="11"/>
  <c r="EB24" i="11"/>
  <c r="EA24" i="11"/>
  <c r="DZ24" i="11"/>
  <c r="DY24" i="11"/>
  <c r="DX24" i="11"/>
  <c r="DW24" i="11"/>
  <c r="DV24" i="11"/>
  <c r="DU24" i="11"/>
  <c r="DT24" i="11"/>
  <c r="DS24" i="11"/>
  <c r="DR24" i="11"/>
  <c r="DQ24" i="11"/>
  <c r="DP24" i="11"/>
  <c r="DO24" i="11"/>
  <c r="DN24" i="11"/>
  <c r="DM24" i="11"/>
  <c r="DL24" i="11"/>
  <c r="DK24" i="11"/>
  <c r="DJ24" i="11"/>
  <c r="DI24" i="11"/>
  <c r="DH24" i="11"/>
  <c r="DG24" i="11"/>
  <c r="DF24" i="11"/>
  <c r="DE24" i="11"/>
  <c r="DD24" i="11"/>
  <c r="DC24" i="11"/>
  <c r="DB24" i="11"/>
  <c r="DA24" i="11"/>
  <c r="CZ24" i="11"/>
  <c r="CY24" i="11"/>
  <c r="CX24" i="11"/>
  <c r="CW24" i="11"/>
  <c r="CV24" i="11"/>
  <c r="CU24" i="11"/>
  <c r="CT24" i="11"/>
  <c r="CS24" i="11"/>
  <c r="CR24" i="11"/>
  <c r="CQ24" i="11"/>
  <c r="CP24" i="11"/>
  <c r="CO24" i="11"/>
  <c r="CN24" i="11"/>
  <c r="CM24" i="11"/>
  <c r="CL24" i="11"/>
  <c r="CK24" i="11"/>
  <c r="CJ24" i="11"/>
  <c r="CI24" i="11"/>
  <c r="CH24" i="11"/>
  <c r="CG24" i="11"/>
  <c r="CF24" i="11"/>
  <c r="CE24" i="11"/>
  <c r="CD24" i="11"/>
  <c r="CC24" i="11"/>
  <c r="CB24" i="11"/>
  <c r="CA24" i="11"/>
  <c r="BZ24" i="11"/>
  <c r="BY24" i="11"/>
  <c r="BX24" i="11"/>
  <c r="BW24" i="11"/>
  <c r="BV24" i="11"/>
  <c r="BU24" i="11"/>
  <c r="BT24" i="11"/>
  <c r="BS24" i="11"/>
  <c r="BR24" i="11"/>
  <c r="BQ24" i="11"/>
  <c r="BP24" i="11"/>
  <c r="BO24" i="11"/>
  <c r="BN24" i="11"/>
  <c r="BM24" i="11"/>
  <c r="BL24" i="11"/>
  <c r="BK24" i="11"/>
  <c r="BJ24" i="11"/>
  <c r="BI24" i="11"/>
  <c r="BH24" i="11"/>
  <c r="BG24" i="11"/>
  <c r="BF24"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Q24" i="11"/>
  <c r="A24" i="11"/>
  <c r="MS23" i="11"/>
  <c r="MR23" i="11"/>
  <c r="MQ23" i="11"/>
  <c r="MP23" i="11"/>
  <c r="MO23" i="11"/>
  <c r="MN23" i="11"/>
  <c r="MM23" i="11"/>
  <c r="ML23" i="11"/>
  <c r="MK23" i="11"/>
  <c r="MJ23" i="11"/>
  <c r="MI23" i="11"/>
  <c r="MH23" i="11"/>
  <c r="MG23" i="11"/>
  <c r="MF23" i="11"/>
  <c r="ME23" i="11"/>
  <c r="MD23" i="11"/>
  <c r="MC23" i="11"/>
  <c r="MB23" i="11"/>
  <c r="MA23" i="11"/>
  <c r="LZ23" i="11"/>
  <c r="LY23" i="11"/>
  <c r="LX23" i="11"/>
  <c r="LW23" i="11"/>
  <c r="LV23" i="11"/>
  <c r="LU23" i="11"/>
  <c r="LT23" i="11"/>
  <c r="LS23" i="11"/>
  <c r="LR23" i="11"/>
  <c r="LQ23" i="11"/>
  <c r="LP23" i="11"/>
  <c r="LO23" i="11"/>
  <c r="LN23" i="11"/>
  <c r="LM23" i="11"/>
  <c r="LL23" i="11"/>
  <c r="LK23" i="11"/>
  <c r="LJ23" i="11"/>
  <c r="LI23" i="11"/>
  <c r="LH23" i="11"/>
  <c r="LG23" i="11"/>
  <c r="LF23" i="11"/>
  <c r="LE23" i="11"/>
  <c r="LD23" i="11"/>
  <c r="LC23" i="11"/>
  <c r="LB23" i="11"/>
  <c r="LA23" i="11"/>
  <c r="KZ23" i="11"/>
  <c r="KY23" i="11"/>
  <c r="KX23" i="11"/>
  <c r="KW23" i="11"/>
  <c r="KV23" i="11"/>
  <c r="KU23" i="11"/>
  <c r="KT23" i="11"/>
  <c r="KS23" i="11"/>
  <c r="KR23" i="11"/>
  <c r="KQ23" i="11"/>
  <c r="KP23" i="11"/>
  <c r="KO23" i="11"/>
  <c r="KN23" i="11"/>
  <c r="KM23" i="11"/>
  <c r="KL23" i="11"/>
  <c r="KK23" i="11"/>
  <c r="KJ23" i="11"/>
  <c r="KI23" i="11"/>
  <c r="KH23" i="11"/>
  <c r="KG23" i="11"/>
  <c r="KF23" i="11"/>
  <c r="KE23" i="11"/>
  <c r="KD23" i="11"/>
  <c r="KC23" i="11"/>
  <c r="KB23" i="11"/>
  <c r="KA23" i="11"/>
  <c r="JZ23" i="11"/>
  <c r="JY23" i="11"/>
  <c r="JX23" i="11"/>
  <c r="JW23" i="11"/>
  <c r="JV23" i="11"/>
  <c r="JU23" i="11"/>
  <c r="JT23" i="11"/>
  <c r="JS23" i="11"/>
  <c r="JR23" i="11"/>
  <c r="JQ23" i="11"/>
  <c r="JP23" i="11"/>
  <c r="JO23" i="11"/>
  <c r="JN23" i="11"/>
  <c r="JM23" i="11"/>
  <c r="JL23" i="11"/>
  <c r="JK23" i="11"/>
  <c r="JJ23" i="11"/>
  <c r="JI23" i="11"/>
  <c r="JH23" i="11"/>
  <c r="JG23" i="11"/>
  <c r="JF23" i="11"/>
  <c r="JE23" i="11"/>
  <c r="JD23" i="11"/>
  <c r="JC23" i="11"/>
  <c r="JB23" i="11"/>
  <c r="JA23" i="11"/>
  <c r="IZ23" i="11"/>
  <c r="IY23" i="11"/>
  <c r="IX23" i="11"/>
  <c r="IW23" i="11"/>
  <c r="IV23" i="11"/>
  <c r="IU23" i="11"/>
  <c r="IT23" i="11"/>
  <c r="IS23" i="11"/>
  <c r="IR23" i="11"/>
  <c r="IQ23" i="11"/>
  <c r="IP23" i="11"/>
  <c r="IO23" i="11"/>
  <c r="IN23" i="11"/>
  <c r="IM23" i="11"/>
  <c r="IL23" i="11"/>
  <c r="IK23" i="11"/>
  <c r="IJ23" i="11"/>
  <c r="II23" i="11"/>
  <c r="IH23" i="11"/>
  <c r="IG23" i="11"/>
  <c r="IF23" i="11"/>
  <c r="IE23" i="11"/>
  <c r="ID23" i="11"/>
  <c r="IC23" i="11"/>
  <c r="IB23" i="11"/>
  <c r="IA23" i="11"/>
  <c r="HZ23" i="11"/>
  <c r="HY23" i="11"/>
  <c r="HX23" i="11"/>
  <c r="HW23" i="11"/>
  <c r="HV23" i="11"/>
  <c r="HU23" i="11"/>
  <c r="HT23" i="11"/>
  <c r="HS23" i="11"/>
  <c r="HR23" i="11"/>
  <c r="HQ23" i="11"/>
  <c r="HP23" i="11"/>
  <c r="HO23" i="11"/>
  <c r="HN23" i="11"/>
  <c r="HM23" i="11"/>
  <c r="HL23" i="11"/>
  <c r="HK23" i="11"/>
  <c r="HJ23" i="11"/>
  <c r="HI23" i="11"/>
  <c r="HH23" i="11"/>
  <c r="HG23" i="11"/>
  <c r="HF23" i="11"/>
  <c r="HE23" i="11"/>
  <c r="HD23" i="11"/>
  <c r="HC23" i="11"/>
  <c r="HB23" i="11"/>
  <c r="HA23" i="11"/>
  <c r="GZ23" i="11"/>
  <c r="GY23" i="11"/>
  <c r="GX23" i="11"/>
  <c r="GW23" i="11"/>
  <c r="GV23" i="11"/>
  <c r="GU23" i="11"/>
  <c r="GT23" i="11"/>
  <c r="GS23" i="11"/>
  <c r="GR23" i="11"/>
  <c r="GQ23" i="11"/>
  <c r="GP23" i="11"/>
  <c r="GO23" i="11"/>
  <c r="GN23" i="11"/>
  <c r="GM23" i="11"/>
  <c r="GL23" i="11"/>
  <c r="GK23" i="11"/>
  <c r="GJ23" i="11"/>
  <c r="GI23" i="11"/>
  <c r="GH23" i="11"/>
  <c r="GG23" i="11"/>
  <c r="GF23" i="11"/>
  <c r="GE23" i="11"/>
  <c r="GD23" i="11"/>
  <c r="GC23" i="11"/>
  <c r="GB23" i="11"/>
  <c r="GA23" i="11"/>
  <c r="FZ23" i="11"/>
  <c r="FY23" i="11"/>
  <c r="FX23" i="11"/>
  <c r="FW23" i="11"/>
  <c r="FV23" i="11"/>
  <c r="FU23" i="11"/>
  <c r="FT23" i="11"/>
  <c r="FS23" i="11"/>
  <c r="FR23" i="11"/>
  <c r="FQ23" i="11"/>
  <c r="FP23" i="11"/>
  <c r="FO23" i="11"/>
  <c r="FN23" i="11"/>
  <c r="FM23" i="11"/>
  <c r="FL23" i="11"/>
  <c r="FK23" i="11"/>
  <c r="FJ23" i="11"/>
  <c r="FI23" i="11"/>
  <c r="FH23" i="11"/>
  <c r="FG23" i="11"/>
  <c r="FF23" i="11"/>
  <c r="FE23" i="11"/>
  <c r="FD23" i="11"/>
  <c r="FC23" i="11"/>
  <c r="FB23" i="11"/>
  <c r="FA23" i="11"/>
  <c r="EZ23" i="11"/>
  <c r="EY23" i="11"/>
  <c r="EX23" i="11"/>
  <c r="EW23" i="11"/>
  <c r="EV23" i="11"/>
  <c r="EU23" i="11"/>
  <c r="ET23" i="11"/>
  <c r="ES23" i="11"/>
  <c r="ER23" i="11"/>
  <c r="EQ23" i="11"/>
  <c r="EP23" i="11"/>
  <c r="EO23" i="11"/>
  <c r="EN23" i="11"/>
  <c r="EM23" i="11"/>
  <c r="EL23" i="11"/>
  <c r="EK23" i="11"/>
  <c r="EJ23" i="11"/>
  <c r="EI23" i="11"/>
  <c r="EH23" i="11"/>
  <c r="EG23" i="11"/>
  <c r="EF23" i="11"/>
  <c r="EE23" i="11"/>
  <c r="ED23" i="11"/>
  <c r="EC23" i="11"/>
  <c r="EB23" i="11"/>
  <c r="EA23" i="11"/>
  <c r="DZ23" i="11"/>
  <c r="DY23" i="11"/>
  <c r="DX23" i="11"/>
  <c r="DW23" i="11"/>
  <c r="DV23" i="11"/>
  <c r="DU23" i="11"/>
  <c r="DT23" i="11"/>
  <c r="DS23" i="11"/>
  <c r="DR23" i="11"/>
  <c r="DQ23" i="11"/>
  <c r="DP23" i="11"/>
  <c r="DO23" i="11"/>
  <c r="DN23" i="11"/>
  <c r="DM23" i="11"/>
  <c r="DL23" i="11"/>
  <c r="DK23" i="11"/>
  <c r="DJ23" i="11"/>
  <c r="DI23" i="11"/>
  <c r="DH23" i="11"/>
  <c r="DG23" i="11"/>
  <c r="DF23" i="11"/>
  <c r="DE23" i="11"/>
  <c r="DD23" i="11"/>
  <c r="DC23" i="11"/>
  <c r="DB23" i="11"/>
  <c r="DA23" i="11"/>
  <c r="CZ23" i="11"/>
  <c r="CY23" i="11"/>
  <c r="CX23" i="11"/>
  <c r="CW23" i="11"/>
  <c r="CV23" i="11"/>
  <c r="CU23" i="11"/>
  <c r="CT23" i="11"/>
  <c r="CS23" i="11"/>
  <c r="CR23" i="11"/>
  <c r="CQ23" i="11"/>
  <c r="CP23" i="11"/>
  <c r="CO23" i="11"/>
  <c r="CN23" i="11"/>
  <c r="CM23" i="11"/>
  <c r="CL23" i="11"/>
  <c r="CK23" i="11"/>
  <c r="CJ23" i="11"/>
  <c r="CI23" i="11"/>
  <c r="CH23" i="11"/>
  <c r="CG23" i="11"/>
  <c r="CF23" i="11"/>
  <c r="CE23" i="11"/>
  <c r="CD23" i="11"/>
  <c r="CC23" i="11"/>
  <c r="CB23" i="11"/>
  <c r="CA23" i="11"/>
  <c r="BZ23" i="11"/>
  <c r="BY23" i="11"/>
  <c r="BX23" i="11"/>
  <c r="BW23" i="11"/>
  <c r="BV23" i="11"/>
  <c r="BU23" i="11"/>
  <c r="BT23" i="11"/>
  <c r="BS23" i="11"/>
  <c r="BR23" i="11"/>
  <c r="BQ23" i="11"/>
  <c r="BP23" i="11"/>
  <c r="BO23" i="11"/>
  <c r="BN23" i="11"/>
  <c r="BM23" i="11"/>
  <c r="BL23" i="11"/>
  <c r="BK23" i="11"/>
  <c r="BJ23" i="11"/>
  <c r="BI23" i="11"/>
  <c r="BH23" i="11"/>
  <c r="BG23" i="11"/>
  <c r="BF23" i="11"/>
  <c r="BE23" i="11"/>
  <c r="BD23" i="11"/>
  <c r="BC23" i="11"/>
  <c r="BB23" i="11"/>
  <c r="BA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Q23" i="11"/>
  <c r="A23" i="11"/>
  <c r="MS22" i="11"/>
  <c r="MR22" i="11"/>
  <c r="MQ22" i="11"/>
  <c r="MP22" i="11"/>
  <c r="MO22" i="11"/>
  <c r="MN22" i="11"/>
  <c r="MM22" i="11"/>
  <c r="ML22" i="11"/>
  <c r="MK22" i="11"/>
  <c r="MJ22" i="11"/>
  <c r="MI22" i="11"/>
  <c r="MH22" i="11"/>
  <c r="MG22" i="11"/>
  <c r="MF22" i="11"/>
  <c r="ME22" i="11"/>
  <c r="MD22" i="11"/>
  <c r="MC22" i="11"/>
  <c r="MB22" i="11"/>
  <c r="MA22" i="11"/>
  <c r="LZ22" i="11"/>
  <c r="LY22" i="11"/>
  <c r="LX22" i="11"/>
  <c r="LW22" i="11"/>
  <c r="LV22" i="11"/>
  <c r="LU22" i="11"/>
  <c r="LT22" i="11"/>
  <c r="LS22" i="11"/>
  <c r="LR22" i="11"/>
  <c r="LQ22" i="11"/>
  <c r="LP22" i="11"/>
  <c r="LO22" i="11"/>
  <c r="LN22" i="11"/>
  <c r="LM22" i="11"/>
  <c r="LL22" i="11"/>
  <c r="LK22" i="11"/>
  <c r="LJ22" i="11"/>
  <c r="LI22" i="11"/>
  <c r="LH22" i="11"/>
  <c r="LG22" i="11"/>
  <c r="LF22" i="11"/>
  <c r="LE22" i="11"/>
  <c r="LD22" i="11"/>
  <c r="LC22" i="11"/>
  <c r="LB22" i="11"/>
  <c r="LA22" i="11"/>
  <c r="KZ22" i="11"/>
  <c r="KY22" i="11"/>
  <c r="KX22" i="11"/>
  <c r="KW22" i="11"/>
  <c r="KV22" i="11"/>
  <c r="KU22" i="11"/>
  <c r="KT22" i="11"/>
  <c r="KS22" i="11"/>
  <c r="KR22" i="11"/>
  <c r="KQ22" i="11"/>
  <c r="KP22" i="11"/>
  <c r="KO22" i="11"/>
  <c r="KN22" i="11"/>
  <c r="KM22" i="11"/>
  <c r="KL22" i="11"/>
  <c r="KK22" i="11"/>
  <c r="KJ22" i="11"/>
  <c r="KI22" i="11"/>
  <c r="KH22" i="11"/>
  <c r="KG22" i="11"/>
  <c r="KF22" i="11"/>
  <c r="KE22" i="11"/>
  <c r="KD22" i="11"/>
  <c r="KC22" i="11"/>
  <c r="KB22" i="11"/>
  <c r="KA22" i="11"/>
  <c r="JZ22" i="11"/>
  <c r="JY22" i="11"/>
  <c r="JX22" i="11"/>
  <c r="JW22" i="11"/>
  <c r="JV22" i="11"/>
  <c r="JU22" i="11"/>
  <c r="JT22" i="11"/>
  <c r="JS22" i="11"/>
  <c r="JR22" i="11"/>
  <c r="JQ22" i="11"/>
  <c r="JP22" i="11"/>
  <c r="JO22" i="11"/>
  <c r="JN22" i="11"/>
  <c r="JM22" i="11"/>
  <c r="JL22" i="11"/>
  <c r="JK22" i="11"/>
  <c r="JJ22" i="11"/>
  <c r="JI22" i="11"/>
  <c r="JH22" i="11"/>
  <c r="JG22" i="11"/>
  <c r="JF22" i="11"/>
  <c r="JE22" i="11"/>
  <c r="JD22" i="11"/>
  <c r="JC22" i="11"/>
  <c r="JB22" i="11"/>
  <c r="JA22" i="11"/>
  <c r="IZ22" i="11"/>
  <c r="IY22" i="11"/>
  <c r="IX22" i="11"/>
  <c r="IW22" i="11"/>
  <c r="IV22" i="11"/>
  <c r="IU22" i="11"/>
  <c r="IT22" i="11"/>
  <c r="IS22" i="11"/>
  <c r="IR22" i="11"/>
  <c r="IQ22" i="11"/>
  <c r="IP22" i="11"/>
  <c r="IO22" i="11"/>
  <c r="IN22" i="11"/>
  <c r="IM22" i="11"/>
  <c r="IL22" i="11"/>
  <c r="IK22" i="11"/>
  <c r="IJ22" i="11"/>
  <c r="II22" i="11"/>
  <c r="IH22" i="11"/>
  <c r="IG22" i="11"/>
  <c r="IF22" i="11"/>
  <c r="IE22" i="11"/>
  <c r="ID22" i="11"/>
  <c r="IC22" i="11"/>
  <c r="IB22" i="11"/>
  <c r="IA22" i="11"/>
  <c r="HZ22" i="11"/>
  <c r="HY22" i="11"/>
  <c r="HX22" i="11"/>
  <c r="HW22" i="11"/>
  <c r="HV22" i="11"/>
  <c r="HU22" i="11"/>
  <c r="HT22" i="11"/>
  <c r="HS22" i="11"/>
  <c r="HR22" i="11"/>
  <c r="HQ22" i="11"/>
  <c r="HP22" i="11"/>
  <c r="HO22" i="11"/>
  <c r="HN22" i="11"/>
  <c r="HM22" i="11"/>
  <c r="HL22" i="11"/>
  <c r="HK22" i="11"/>
  <c r="HJ22" i="11"/>
  <c r="HI22" i="11"/>
  <c r="HH22" i="11"/>
  <c r="HG22" i="11"/>
  <c r="HF22" i="11"/>
  <c r="HE22" i="11"/>
  <c r="HD22" i="11"/>
  <c r="HC22" i="11"/>
  <c r="HB22" i="11"/>
  <c r="HA22" i="11"/>
  <c r="GZ22" i="11"/>
  <c r="GY22" i="11"/>
  <c r="GX22" i="11"/>
  <c r="GW22" i="11"/>
  <c r="GV22" i="11"/>
  <c r="GU22" i="11"/>
  <c r="GT22" i="11"/>
  <c r="GS22" i="11"/>
  <c r="GR22" i="11"/>
  <c r="GQ22" i="11"/>
  <c r="GP22" i="11"/>
  <c r="GO22" i="11"/>
  <c r="GN22" i="11"/>
  <c r="GM22" i="11"/>
  <c r="GL22" i="11"/>
  <c r="GK22" i="11"/>
  <c r="GJ22" i="11"/>
  <c r="GI22" i="11"/>
  <c r="GH22" i="11"/>
  <c r="GG22" i="11"/>
  <c r="GF22" i="11"/>
  <c r="GE22" i="11"/>
  <c r="GD22" i="11"/>
  <c r="GC22" i="11"/>
  <c r="GB22" i="11"/>
  <c r="GA22" i="11"/>
  <c r="FZ22" i="11"/>
  <c r="FY22" i="11"/>
  <c r="FX22" i="11"/>
  <c r="FW22" i="11"/>
  <c r="FV22" i="11"/>
  <c r="FU22" i="11"/>
  <c r="FT22" i="11"/>
  <c r="FS22" i="11"/>
  <c r="FR22" i="11"/>
  <c r="FQ22" i="11"/>
  <c r="FP22" i="11"/>
  <c r="FO22" i="11"/>
  <c r="FN22" i="11"/>
  <c r="FM22" i="11"/>
  <c r="FL22" i="11"/>
  <c r="FK22" i="11"/>
  <c r="FJ22" i="11"/>
  <c r="FI22" i="11"/>
  <c r="FH22" i="11"/>
  <c r="FG22" i="11"/>
  <c r="FF22" i="11"/>
  <c r="FE22" i="11"/>
  <c r="FD22" i="11"/>
  <c r="FC22" i="11"/>
  <c r="FB22" i="11"/>
  <c r="FA22" i="11"/>
  <c r="EZ22" i="11"/>
  <c r="EY22" i="11"/>
  <c r="EX22" i="11"/>
  <c r="EW22" i="11"/>
  <c r="EV22" i="11"/>
  <c r="EU22" i="11"/>
  <c r="ET22" i="11"/>
  <c r="ES22" i="11"/>
  <c r="ER22" i="11"/>
  <c r="EQ22" i="11"/>
  <c r="EP22" i="11"/>
  <c r="EO22" i="11"/>
  <c r="EN22" i="11"/>
  <c r="EM22" i="11"/>
  <c r="EL22" i="11"/>
  <c r="EK22" i="11"/>
  <c r="EJ22" i="11"/>
  <c r="EI22" i="11"/>
  <c r="EH22" i="11"/>
  <c r="EG22" i="11"/>
  <c r="EF22" i="11"/>
  <c r="EE22" i="11"/>
  <c r="ED22" i="11"/>
  <c r="EC22" i="11"/>
  <c r="EB22" i="11"/>
  <c r="EA22" i="11"/>
  <c r="DZ22" i="11"/>
  <c r="DY22" i="11"/>
  <c r="DX22" i="11"/>
  <c r="DW22" i="11"/>
  <c r="DV22" i="11"/>
  <c r="DU22" i="11"/>
  <c r="DT22" i="11"/>
  <c r="DS22" i="11"/>
  <c r="DR22" i="11"/>
  <c r="DQ22" i="11"/>
  <c r="DP22" i="11"/>
  <c r="DO22" i="11"/>
  <c r="DN22" i="11"/>
  <c r="DM22" i="11"/>
  <c r="DL22" i="11"/>
  <c r="DK22" i="11"/>
  <c r="DJ22" i="11"/>
  <c r="DI22" i="11"/>
  <c r="DH22" i="11"/>
  <c r="DG22" i="11"/>
  <c r="DF22" i="11"/>
  <c r="DE22" i="11"/>
  <c r="DD22" i="11"/>
  <c r="DC22" i="11"/>
  <c r="DB22" i="11"/>
  <c r="DA22" i="11"/>
  <c r="CZ22" i="11"/>
  <c r="CY22" i="11"/>
  <c r="CX22" i="11"/>
  <c r="CW22" i="11"/>
  <c r="CV22" i="11"/>
  <c r="CU22" i="11"/>
  <c r="CT22" i="11"/>
  <c r="CS22" i="11"/>
  <c r="CR22" i="11"/>
  <c r="CQ22" i="11"/>
  <c r="CP22" i="11"/>
  <c r="CO22" i="11"/>
  <c r="CN22" i="11"/>
  <c r="CM22" i="11"/>
  <c r="CL22" i="11"/>
  <c r="CK22" i="11"/>
  <c r="CJ22" i="11"/>
  <c r="CI22" i="11"/>
  <c r="CH22" i="11"/>
  <c r="CG22" i="11"/>
  <c r="CF22" i="11"/>
  <c r="CE22" i="11"/>
  <c r="CD22" i="11"/>
  <c r="CC22" i="11"/>
  <c r="CB22" i="11"/>
  <c r="CA22" i="11"/>
  <c r="BZ22" i="11"/>
  <c r="BY22" i="11"/>
  <c r="BX22" i="11"/>
  <c r="BW22" i="11"/>
  <c r="BV22" i="11"/>
  <c r="BU22" i="11"/>
  <c r="BT22" i="11"/>
  <c r="BS22" i="11"/>
  <c r="BR22" i="11"/>
  <c r="BQ22" i="11"/>
  <c r="BP22" i="11"/>
  <c r="BO22" i="11"/>
  <c r="BN22" i="11"/>
  <c r="BM22" i="11"/>
  <c r="BL22" i="11"/>
  <c r="BK22" i="11"/>
  <c r="BJ22" i="11"/>
  <c r="BI22" i="11"/>
  <c r="BH22" i="11"/>
  <c r="BG22" i="11"/>
  <c r="BF22" i="11"/>
  <c r="BE22" i="11"/>
  <c r="BD22" i="11"/>
  <c r="BC22" i="11"/>
  <c r="BB22"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Q22" i="11"/>
  <c r="A22" i="11"/>
  <c r="MS21" i="11"/>
  <c r="MR21" i="11"/>
  <c r="MQ21" i="11"/>
  <c r="MP21" i="11"/>
  <c r="MO21" i="11"/>
  <c r="MN21" i="11"/>
  <c r="MM21" i="11"/>
  <c r="ML21" i="11"/>
  <c r="MK21" i="11"/>
  <c r="MJ21" i="11"/>
  <c r="MI21" i="11"/>
  <c r="MH21" i="11"/>
  <c r="MG21" i="11"/>
  <c r="MF21" i="11"/>
  <c r="ME21" i="11"/>
  <c r="MD21" i="11"/>
  <c r="MC21" i="11"/>
  <c r="MB21" i="11"/>
  <c r="MA21" i="11"/>
  <c r="LZ21" i="11"/>
  <c r="LY21" i="11"/>
  <c r="LX21" i="11"/>
  <c r="LW21" i="11"/>
  <c r="LV21" i="11"/>
  <c r="LU21" i="11"/>
  <c r="LT21" i="11"/>
  <c r="LS21" i="11"/>
  <c r="LR21" i="11"/>
  <c r="LQ21" i="11"/>
  <c r="LP21" i="11"/>
  <c r="LO21" i="11"/>
  <c r="LN21" i="11"/>
  <c r="LM21" i="11"/>
  <c r="LL21" i="11"/>
  <c r="LK21" i="11"/>
  <c r="LJ21" i="11"/>
  <c r="LI21" i="11"/>
  <c r="LH21" i="11"/>
  <c r="LG21" i="11"/>
  <c r="LF21" i="11"/>
  <c r="LE21" i="11"/>
  <c r="LD21" i="11"/>
  <c r="LC21" i="11"/>
  <c r="LB21" i="11"/>
  <c r="LA21" i="11"/>
  <c r="KZ21" i="11"/>
  <c r="KY21" i="11"/>
  <c r="KX21" i="11"/>
  <c r="KW21" i="11"/>
  <c r="KV21" i="11"/>
  <c r="KU21" i="11"/>
  <c r="KT21" i="11"/>
  <c r="KS21" i="11"/>
  <c r="KR21" i="11"/>
  <c r="KQ21" i="11"/>
  <c r="KP21" i="11"/>
  <c r="KO21" i="11"/>
  <c r="KN21" i="11"/>
  <c r="KM21" i="11"/>
  <c r="KL21" i="11"/>
  <c r="KK21" i="11"/>
  <c r="KJ21" i="11"/>
  <c r="KI21" i="11"/>
  <c r="KH21" i="11"/>
  <c r="KG21" i="11"/>
  <c r="KF21" i="11"/>
  <c r="KE21" i="11"/>
  <c r="KD21" i="11"/>
  <c r="KC21" i="11"/>
  <c r="KB21" i="11"/>
  <c r="KA21" i="11"/>
  <c r="JZ21" i="11"/>
  <c r="JY21" i="11"/>
  <c r="JX21" i="11"/>
  <c r="JW21" i="11"/>
  <c r="JV21" i="11"/>
  <c r="JU21" i="11"/>
  <c r="JT21" i="11"/>
  <c r="JS21" i="11"/>
  <c r="JR21" i="11"/>
  <c r="JQ21" i="11"/>
  <c r="JP21" i="11"/>
  <c r="JO21" i="11"/>
  <c r="JN21" i="11"/>
  <c r="JM21" i="11"/>
  <c r="JL21" i="11"/>
  <c r="JK21" i="11"/>
  <c r="JJ21" i="11"/>
  <c r="JI21" i="11"/>
  <c r="JH21" i="11"/>
  <c r="JG21" i="11"/>
  <c r="JF21" i="11"/>
  <c r="JE21" i="11"/>
  <c r="JD21" i="11"/>
  <c r="JC21" i="11"/>
  <c r="JB21" i="11"/>
  <c r="JA21" i="11"/>
  <c r="IZ21" i="11"/>
  <c r="IY21" i="11"/>
  <c r="IX21" i="11"/>
  <c r="IW21" i="11"/>
  <c r="IV21" i="11"/>
  <c r="IU21" i="11"/>
  <c r="IT21" i="11"/>
  <c r="IS21" i="11"/>
  <c r="IR21" i="11"/>
  <c r="IQ21" i="11"/>
  <c r="IP21" i="11"/>
  <c r="IO21" i="11"/>
  <c r="IN21" i="11"/>
  <c r="IM21" i="11"/>
  <c r="IL21" i="11"/>
  <c r="IK21" i="11"/>
  <c r="IJ21" i="11"/>
  <c r="II21" i="11"/>
  <c r="IH21" i="11"/>
  <c r="IG21" i="11"/>
  <c r="IF21" i="11"/>
  <c r="IE21" i="11"/>
  <c r="ID21" i="11"/>
  <c r="IC21" i="11"/>
  <c r="IB21" i="11"/>
  <c r="IA21" i="11"/>
  <c r="HZ21" i="11"/>
  <c r="HY21" i="11"/>
  <c r="HX21" i="11"/>
  <c r="HW21" i="11"/>
  <c r="HV21" i="11"/>
  <c r="HU21" i="11"/>
  <c r="HT21" i="11"/>
  <c r="HS21" i="11"/>
  <c r="HR21" i="11"/>
  <c r="HQ21" i="11"/>
  <c r="HP21" i="11"/>
  <c r="HO21" i="11"/>
  <c r="HN21" i="11"/>
  <c r="HM21" i="11"/>
  <c r="HL21" i="11"/>
  <c r="HK21" i="11"/>
  <c r="HJ21" i="11"/>
  <c r="HI21" i="11"/>
  <c r="HH21" i="11"/>
  <c r="HG21" i="11"/>
  <c r="HF21" i="11"/>
  <c r="HE21" i="11"/>
  <c r="HD21" i="11"/>
  <c r="HC21" i="11"/>
  <c r="HB21" i="11"/>
  <c r="HA21" i="11"/>
  <c r="GZ21" i="11"/>
  <c r="GY21" i="11"/>
  <c r="GX21" i="11"/>
  <c r="GW21" i="11"/>
  <c r="GV21" i="11"/>
  <c r="GU21" i="11"/>
  <c r="GT21" i="11"/>
  <c r="GS21" i="11"/>
  <c r="GR21" i="11"/>
  <c r="GQ21" i="11"/>
  <c r="GP21" i="11"/>
  <c r="GO21" i="11"/>
  <c r="GN21" i="11"/>
  <c r="GM21" i="11"/>
  <c r="GL21" i="11"/>
  <c r="GK21" i="11"/>
  <c r="GJ21" i="11"/>
  <c r="GI21" i="11"/>
  <c r="GH21" i="11"/>
  <c r="GG21" i="11"/>
  <c r="GF21" i="11"/>
  <c r="GE21" i="11"/>
  <c r="GD21" i="11"/>
  <c r="GC21" i="11"/>
  <c r="GB21" i="11"/>
  <c r="GA21" i="11"/>
  <c r="FZ21" i="11"/>
  <c r="FY21" i="11"/>
  <c r="FX21" i="11"/>
  <c r="FW21" i="11"/>
  <c r="FV21" i="11"/>
  <c r="FU21" i="11"/>
  <c r="FT21" i="11"/>
  <c r="FS21" i="11"/>
  <c r="FR21" i="11"/>
  <c r="FQ21" i="11"/>
  <c r="FP21" i="11"/>
  <c r="FO21" i="11"/>
  <c r="FN21" i="11"/>
  <c r="FM21" i="11"/>
  <c r="FL21" i="11"/>
  <c r="FK21" i="11"/>
  <c r="FJ21" i="11"/>
  <c r="FI21" i="11"/>
  <c r="FH21" i="11"/>
  <c r="FG21" i="11"/>
  <c r="FF21" i="11"/>
  <c r="FE21" i="11"/>
  <c r="FD21" i="11"/>
  <c r="FC21" i="11"/>
  <c r="FB21" i="11"/>
  <c r="FA21" i="11"/>
  <c r="EZ21" i="11"/>
  <c r="EY21" i="11"/>
  <c r="EX21" i="11"/>
  <c r="EW21" i="11"/>
  <c r="EV21" i="11"/>
  <c r="EU21" i="11"/>
  <c r="ET21" i="11"/>
  <c r="ES21" i="11"/>
  <c r="ER21" i="11"/>
  <c r="EQ21" i="11"/>
  <c r="EP21" i="11"/>
  <c r="EO21" i="11"/>
  <c r="EN21" i="11"/>
  <c r="EM21" i="11"/>
  <c r="EL21" i="11"/>
  <c r="EK21" i="11"/>
  <c r="EJ21" i="11"/>
  <c r="EI21" i="11"/>
  <c r="EH21" i="11"/>
  <c r="EG21" i="11"/>
  <c r="EF21" i="11"/>
  <c r="EE21" i="11"/>
  <c r="ED21" i="11"/>
  <c r="EC21" i="11"/>
  <c r="EB21" i="11"/>
  <c r="EA21" i="11"/>
  <c r="DZ21" i="11"/>
  <c r="DY21" i="11"/>
  <c r="DX21" i="11"/>
  <c r="DW21" i="11"/>
  <c r="DV21" i="11"/>
  <c r="DU21" i="11"/>
  <c r="DT21" i="11"/>
  <c r="DS21" i="11"/>
  <c r="DR21" i="11"/>
  <c r="DQ21" i="11"/>
  <c r="DP21" i="11"/>
  <c r="DO21" i="11"/>
  <c r="DN21" i="11"/>
  <c r="DM21" i="11"/>
  <c r="DL21" i="11"/>
  <c r="DK21" i="11"/>
  <c r="DJ21" i="11"/>
  <c r="DI21" i="11"/>
  <c r="DH21" i="11"/>
  <c r="DG21" i="11"/>
  <c r="DF21" i="11"/>
  <c r="DE21" i="11"/>
  <c r="DD21" i="11"/>
  <c r="DC21" i="11"/>
  <c r="DB21" i="11"/>
  <c r="DA21" i="11"/>
  <c r="CZ21" i="11"/>
  <c r="CY21" i="11"/>
  <c r="CX21" i="11"/>
  <c r="CW21" i="11"/>
  <c r="CV21" i="11"/>
  <c r="CU21" i="11"/>
  <c r="CT21" i="11"/>
  <c r="CS21" i="11"/>
  <c r="CR21" i="11"/>
  <c r="CQ21" i="11"/>
  <c r="CP21" i="11"/>
  <c r="CO21" i="11"/>
  <c r="CN21" i="11"/>
  <c r="CM21" i="11"/>
  <c r="CL21" i="11"/>
  <c r="CK21" i="11"/>
  <c r="CJ21" i="11"/>
  <c r="CI21" i="11"/>
  <c r="CH21" i="11"/>
  <c r="CG21" i="11"/>
  <c r="CF21" i="11"/>
  <c r="CE21" i="11"/>
  <c r="CD21" i="11"/>
  <c r="CC21" i="11"/>
  <c r="CB21" i="11"/>
  <c r="CA21" i="11"/>
  <c r="BZ21" i="11"/>
  <c r="BY21" i="11"/>
  <c r="BX21" i="11"/>
  <c r="BW21" i="11"/>
  <c r="BV21" i="11"/>
  <c r="BU21" i="11"/>
  <c r="BT21" i="11"/>
  <c r="BS21" i="11"/>
  <c r="BR21" i="11"/>
  <c r="BQ21" i="11"/>
  <c r="BP21" i="11"/>
  <c r="BO21" i="11"/>
  <c r="BN21" i="11"/>
  <c r="BM21" i="11"/>
  <c r="BL21" i="11"/>
  <c r="BK21" i="11"/>
  <c r="BJ21" i="11"/>
  <c r="BI21" i="11"/>
  <c r="BH21" i="11"/>
  <c r="BG21" i="11"/>
  <c r="BF21"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H21" i="11"/>
  <c r="AG21" i="11"/>
  <c r="AF21" i="11"/>
  <c r="AE21" i="11"/>
  <c r="AD21" i="11"/>
  <c r="AC21" i="11"/>
  <c r="AB21" i="11"/>
  <c r="AA21" i="11"/>
  <c r="Z21" i="11"/>
  <c r="Y21" i="11"/>
  <c r="X21" i="11"/>
  <c r="W21" i="11"/>
  <c r="Q21" i="11"/>
  <c r="A21" i="11"/>
  <c r="MS20" i="11"/>
  <c r="MR20" i="11"/>
  <c r="MQ20" i="11"/>
  <c r="MP20" i="11"/>
  <c r="MO20" i="11"/>
  <c r="MN20" i="11"/>
  <c r="MM20" i="11"/>
  <c r="ML20" i="11"/>
  <c r="MK20" i="11"/>
  <c r="MJ20" i="11"/>
  <c r="MI20" i="11"/>
  <c r="MH20" i="11"/>
  <c r="MG20" i="11"/>
  <c r="MF20" i="11"/>
  <c r="ME20" i="11"/>
  <c r="MD20" i="11"/>
  <c r="MC20" i="11"/>
  <c r="MB20" i="11"/>
  <c r="MA20" i="11"/>
  <c r="LZ20" i="11"/>
  <c r="LY20" i="11"/>
  <c r="LX20" i="11"/>
  <c r="LW20" i="11"/>
  <c r="LV20" i="11"/>
  <c r="LU20" i="11"/>
  <c r="LT20" i="11"/>
  <c r="LS20" i="11"/>
  <c r="LR20" i="11"/>
  <c r="LQ20" i="11"/>
  <c r="LP20" i="11"/>
  <c r="LO20" i="11"/>
  <c r="LN20" i="11"/>
  <c r="LM20" i="11"/>
  <c r="LL20" i="11"/>
  <c r="LK20" i="11"/>
  <c r="LJ20" i="11"/>
  <c r="LI20" i="11"/>
  <c r="LH20" i="11"/>
  <c r="LG20" i="11"/>
  <c r="LF20" i="11"/>
  <c r="LE20" i="11"/>
  <c r="LD20" i="11"/>
  <c r="LC20" i="11"/>
  <c r="LB20" i="11"/>
  <c r="LA20" i="11"/>
  <c r="KZ20" i="11"/>
  <c r="KY20" i="11"/>
  <c r="KX20" i="11"/>
  <c r="KW20" i="11"/>
  <c r="KV20" i="11"/>
  <c r="KU20" i="11"/>
  <c r="KT20" i="11"/>
  <c r="KS20" i="11"/>
  <c r="KR20" i="11"/>
  <c r="KQ20" i="11"/>
  <c r="KP20" i="11"/>
  <c r="KO20" i="11"/>
  <c r="KN20" i="11"/>
  <c r="KM20" i="11"/>
  <c r="KL20" i="11"/>
  <c r="KK20" i="11"/>
  <c r="KJ20" i="11"/>
  <c r="KI20" i="11"/>
  <c r="KH20" i="11"/>
  <c r="KG20" i="11"/>
  <c r="KF20" i="11"/>
  <c r="KE20" i="11"/>
  <c r="KD20" i="11"/>
  <c r="KC20" i="11"/>
  <c r="KB20" i="11"/>
  <c r="KA20" i="11"/>
  <c r="JZ20" i="11"/>
  <c r="JY20" i="11"/>
  <c r="JX20" i="11"/>
  <c r="JW20" i="11"/>
  <c r="JV20" i="11"/>
  <c r="JU20" i="11"/>
  <c r="JT20" i="11"/>
  <c r="JS20" i="11"/>
  <c r="JR20" i="11"/>
  <c r="JQ20" i="11"/>
  <c r="JP20" i="11"/>
  <c r="JO20" i="11"/>
  <c r="JN20" i="11"/>
  <c r="JM20" i="11"/>
  <c r="JL20" i="11"/>
  <c r="JK20" i="11"/>
  <c r="JJ20" i="11"/>
  <c r="JI20" i="11"/>
  <c r="JH20" i="11"/>
  <c r="JG20" i="11"/>
  <c r="JF20" i="11"/>
  <c r="JE20" i="11"/>
  <c r="JD20" i="11"/>
  <c r="JC20" i="11"/>
  <c r="JB20" i="11"/>
  <c r="JA20" i="11"/>
  <c r="IZ20" i="11"/>
  <c r="IY20" i="11"/>
  <c r="IX20" i="11"/>
  <c r="IW20" i="11"/>
  <c r="IV20" i="11"/>
  <c r="IU20" i="11"/>
  <c r="IT20" i="11"/>
  <c r="IS20" i="11"/>
  <c r="IR20" i="11"/>
  <c r="IQ20" i="11"/>
  <c r="IP20" i="11"/>
  <c r="IO20" i="11"/>
  <c r="IN20" i="11"/>
  <c r="IM20" i="11"/>
  <c r="IL20" i="11"/>
  <c r="IK20" i="11"/>
  <c r="IJ20" i="11"/>
  <c r="II20" i="11"/>
  <c r="IH20" i="11"/>
  <c r="IG20" i="11"/>
  <c r="IF20" i="11"/>
  <c r="IE20" i="11"/>
  <c r="ID20" i="11"/>
  <c r="IC20" i="11"/>
  <c r="IB20" i="11"/>
  <c r="IA20" i="11"/>
  <c r="HZ20" i="11"/>
  <c r="HY20" i="11"/>
  <c r="HX20" i="11"/>
  <c r="HW20" i="11"/>
  <c r="HV20" i="11"/>
  <c r="HU20" i="11"/>
  <c r="HT20" i="11"/>
  <c r="HS20" i="11"/>
  <c r="HR20" i="11"/>
  <c r="HQ20" i="11"/>
  <c r="HP20" i="11"/>
  <c r="HO20" i="11"/>
  <c r="HN20" i="11"/>
  <c r="HM20" i="11"/>
  <c r="HL20" i="11"/>
  <c r="HK20" i="11"/>
  <c r="HJ20" i="11"/>
  <c r="HI20" i="11"/>
  <c r="HH20" i="11"/>
  <c r="HG20" i="11"/>
  <c r="HF20" i="11"/>
  <c r="HE20" i="11"/>
  <c r="HD20" i="11"/>
  <c r="HC20" i="11"/>
  <c r="HB20" i="11"/>
  <c r="HA20" i="11"/>
  <c r="GZ20" i="11"/>
  <c r="GY20" i="11"/>
  <c r="GX20" i="11"/>
  <c r="GW20" i="11"/>
  <c r="GV20" i="11"/>
  <c r="GU20" i="11"/>
  <c r="GT20" i="11"/>
  <c r="GS20" i="11"/>
  <c r="GR20" i="11"/>
  <c r="GQ20" i="11"/>
  <c r="GP20" i="11"/>
  <c r="GO20" i="11"/>
  <c r="GN20" i="11"/>
  <c r="GM20" i="11"/>
  <c r="GL20" i="11"/>
  <c r="GK20" i="11"/>
  <c r="GJ20" i="11"/>
  <c r="GI20" i="11"/>
  <c r="GH20" i="11"/>
  <c r="GG20" i="11"/>
  <c r="GF20" i="11"/>
  <c r="GE20" i="11"/>
  <c r="GD20" i="11"/>
  <c r="GC20" i="11"/>
  <c r="GB20" i="11"/>
  <c r="GA20" i="11"/>
  <c r="FZ20" i="11"/>
  <c r="FY20" i="11"/>
  <c r="FX20" i="11"/>
  <c r="FW20" i="11"/>
  <c r="FV20" i="11"/>
  <c r="FU20" i="11"/>
  <c r="FT20" i="11"/>
  <c r="FS20" i="11"/>
  <c r="FR20" i="11"/>
  <c r="FQ20" i="11"/>
  <c r="FP20" i="11"/>
  <c r="FO20" i="11"/>
  <c r="FN20" i="11"/>
  <c r="FM20" i="11"/>
  <c r="FL20" i="11"/>
  <c r="FK20" i="11"/>
  <c r="FJ20" i="11"/>
  <c r="FI20" i="11"/>
  <c r="FH20" i="11"/>
  <c r="FG20" i="11"/>
  <c r="FF20" i="11"/>
  <c r="FE20" i="11"/>
  <c r="FD20" i="11"/>
  <c r="FC20" i="11"/>
  <c r="FB20" i="11"/>
  <c r="FA20" i="11"/>
  <c r="EZ20" i="11"/>
  <c r="EY20" i="11"/>
  <c r="EX20" i="11"/>
  <c r="EW20" i="11"/>
  <c r="EV20" i="11"/>
  <c r="EU20" i="11"/>
  <c r="ET20" i="11"/>
  <c r="ES20" i="11"/>
  <c r="ER20" i="11"/>
  <c r="EQ20" i="11"/>
  <c r="EP20" i="11"/>
  <c r="EO20" i="11"/>
  <c r="EN20" i="11"/>
  <c r="EM20" i="11"/>
  <c r="EL20" i="11"/>
  <c r="EK20" i="11"/>
  <c r="EJ20" i="11"/>
  <c r="EI20" i="11"/>
  <c r="EH20" i="11"/>
  <c r="EG20" i="11"/>
  <c r="EF20" i="11"/>
  <c r="EE20" i="11"/>
  <c r="ED20" i="11"/>
  <c r="EC20" i="11"/>
  <c r="EB20" i="11"/>
  <c r="EA20" i="11"/>
  <c r="DZ20" i="11"/>
  <c r="DY20" i="11"/>
  <c r="DX20" i="11"/>
  <c r="DW20" i="11"/>
  <c r="DV20" i="11"/>
  <c r="DU20" i="11"/>
  <c r="DT20" i="11"/>
  <c r="DS20" i="11"/>
  <c r="DR20" i="11"/>
  <c r="DQ20" i="11"/>
  <c r="DP20" i="11"/>
  <c r="DO20" i="11"/>
  <c r="DN20" i="11"/>
  <c r="DM20" i="11"/>
  <c r="DL20" i="11"/>
  <c r="DK20" i="11"/>
  <c r="DJ20" i="11"/>
  <c r="DI20" i="11"/>
  <c r="DH20" i="11"/>
  <c r="DG20" i="11"/>
  <c r="DF20" i="11"/>
  <c r="DE20" i="11"/>
  <c r="DD20" i="11"/>
  <c r="DC20" i="11"/>
  <c r="DB20" i="11"/>
  <c r="DA20" i="11"/>
  <c r="CZ20" i="11"/>
  <c r="CY20" i="11"/>
  <c r="CX20" i="11"/>
  <c r="CW20" i="11"/>
  <c r="CV20" i="11"/>
  <c r="CU20" i="11"/>
  <c r="CT20" i="11"/>
  <c r="CS20" i="11"/>
  <c r="CR20" i="11"/>
  <c r="CQ20" i="11"/>
  <c r="CP20" i="11"/>
  <c r="CO20" i="11"/>
  <c r="CN20" i="11"/>
  <c r="CM20" i="11"/>
  <c r="CL20" i="11"/>
  <c r="CK20" i="11"/>
  <c r="CJ20" i="11"/>
  <c r="CI20" i="11"/>
  <c r="CH20" i="11"/>
  <c r="CG20" i="11"/>
  <c r="CF20" i="11"/>
  <c r="CE20" i="11"/>
  <c r="CD20" i="11"/>
  <c r="CC20" i="11"/>
  <c r="CB20" i="11"/>
  <c r="CA20" i="11"/>
  <c r="BZ20" i="11"/>
  <c r="BY20" i="11"/>
  <c r="BX20" i="11"/>
  <c r="BW20" i="11"/>
  <c r="BV20" i="11"/>
  <c r="BU20" i="11"/>
  <c r="BT20" i="11"/>
  <c r="BS20" i="11"/>
  <c r="BR20" i="11"/>
  <c r="BQ20" i="11"/>
  <c r="BP20" i="11"/>
  <c r="BO20" i="11"/>
  <c r="BN20" i="11"/>
  <c r="BM20" i="11"/>
  <c r="BL20" i="11"/>
  <c r="BK20" i="11"/>
  <c r="BJ20" i="11"/>
  <c r="BI20" i="11"/>
  <c r="BH20" i="11"/>
  <c r="BG20" i="11"/>
  <c r="BF20" i="11"/>
  <c r="BE20" i="11"/>
  <c r="BD20" i="11"/>
  <c r="BC20" i="11"/>
  <c r="BB20" i="1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Q20" i="11"/>
  <c r="A20" i="11"/>
  <c r="MS19" i="11"/>
  <c r="MR19" i="11"/>
  <c r="MQ19" i="11"/>
  <c r="MP19" i="11"/>
  <c r="MO19" i="11"/>
  <c r="MN19" i="11"/>
  <c r="MM19" i="11"/>
  <c r="ML19" i="11"/>
  <c r="MK19" i="11"/>
  <c r="MJ19" i="11"/>
  <c r="MI19" i="11"/>
  <c r="MH19" i="11"/>
  <c r="MG19" i="11"/>
  <c r="MF19" i="11"/>
  <c r="ME19" i="11"/>
  <c r="MD19" i="11"/>
  <c r="MC19" i="11"/>
  <c r="MB19" i="11"/>
  <c r="MA19" i="11"/>
  <c r="LZ19" i="11"/>
  <c r="LY19" i="11"/>
  <c r="LX19" i="11"/>
  <c r="LW19" i="11"/>
  <c r="LV19" i="11"/>
  <c r="LU19" i="11"/>
  <c r="LT19" i="11"/>
  <c r="LS19" i="11"/>
  <c r="LR19" i="11"/>
  <c r="LQ19" i="11"/>
  <c r="LP19" i="11"/>
  <c r="LO19" i="11"/>
  <c r="LN19" i="11"/>
  <c r="LM19" i="11"/>
  <c r="LL19" i="11"/>
  <c r="LK19" i="11"/>
  <c r="LJ19" i="11"/>
  <c r="LI19" i="11"/>
  <c r="LH19" i="11"/>
  <c r="LG19" i="11"/>
  <c r="LF19" i="11"/>
  <c r="LE19" i="11"/>
  <c r="LD19" i="11"/>
  <c r="LC19" i="11"/>
  <c r="LB19" i="11"/>
  <c r="LA19" i="11"/>
  <c r="KZ19" i="11"/>
  <c r="KY19" i="11"/>
  <c r="KX19" i="11"/>
  <c r="KW19" i="11"/>
  <c r="KV19" i="11"/>
  <c r="KU19" i="11"/>
  <c r="KT19" i="11"/>
  <c r="KS19" i="11"/>
  <c r="KR19" i="11"/>
  <c r="KQ19" i="11"/>
  <c r="KP19" i="11"/>
  <c r="KO19" i="11"/>
  <c r="KN19" i="11"/>
  <c r="KM19" i="11"/>
  <c r="KL19" i="11"/>
  <c r="KK19" i="11"/>
  <c r="KJ19" i="11"/>
  <c r="KI19" i="11"/>
  <c r="KH19" i="11"/>
  <c r="KG19" i="11"/>
  <c r="KF19" i="11"/>
  <c r="KE19" i="11"/>
  <c r="KD19" i="11"/>
  <c r="KC19" i="11"/>
  <c r="KB19" i="11"/>
  <c r="KA19" i="11"/>
  <c r="JZ19" i="11"/>
  <c r="JY19" i="11"/>
  <c r="JX19" i="11"/>
  <c r="JW19" i="11"/>
  <c r="JV19" i="11"/>
  <c r="JU19" i="11"/>
  <c r="JT19" i="11"/>
  <c r="JS19" i="11"/>
  <c r="JR19" i="11"/>
  <c r="JQ19" i="11"/>
  <c r="JP19" i="11"/>
  <c r="JO19" i="11"/>
  <c r="JN19" i="11"/>
  <c r="JM19" i="11"/>
  <c r="JL19" i="11"/>
  <c r="JK19" i="11"/>
  <c r="JJ19" i="11"/>
  <c r="JI19" i="11"/>
  <c r="JH19" i="11"/>
  <c r="JG19" i="11"/>
  <c r="JF19" i="11"/>
  <c r="JE19" i="11"/>
  <c r="JD19" i="11"/>
  <c r="JC19" i="11"/>
  <c r="JB19" i="11"/>
  <c r="JA19" i="11"/>
  <c r="IZ19" i="11"/>
  <c r="IY19" i="11"/>
  <c r="IX19" i="11"/>
  <c r="IW19" i="11"/>
  <c r="IV19" i="11"/>
  <c r="IU19" i="11"/>
  <c r="IT19" i="11"/>
  <c r="IS19" i="11"/>
  <c r="IR19" i="11"/>
  <c r="IQ19" i="11"/>
  <c r="IP19" i="11"/>
  <c r="IO19" i="11"/>
  <c r="IN19" i="11"/>
  <c r="IM19" i="11"/>
  <c r="IL19" i="11"/>
  <c r="IK19" i="11"/>
  <c r="IJ19" i="11"/>
  <c r="II19" i="11"/>
  <c r="IH19" i="11"/>
  <c r="IG19" i="11"/>
  <c r="IF19" i="11"/>
  <c r="IE19" i="11"/>
  <c r="ID19" i="11"/>
  <c r="IC19" i="11"/>
  <c r="IB19" i="11"/>
  <c r="IA19" i="11"/>
  <c r="HZ19" i="11"/>
  <c r="HY19" i="11"/>
  <c r="HX19" i="11"/>
  <c r="HW19" i="11"/>
  <c r="HV19" i="11"/>
  <c r="HU19" i="11"/>
  <c r="HT19" i="11"/>
  <c r="HS19" i="11"/>
  <c r="HR19" i="11"/>
  <c r="HQ19" i="11"/>
  <c r="HP19" i="11"/>
  <c r="HO19" i="11"/>
  <c r="HN19" i="11"/>
  <c r="HM19" i="11"/>
  <c r="HL19" i="11"/>
  <c r="HK19" i="11"/>
  <c r="HJ19" i="11"/>
  <c r="HI19" i="11"/>
  <c r="HH19" i="11"/>
  <c r="HG19" i="11"/>
  <c r="HF19" i="11"/>
  <c r="HE19" i="11"/>
  <c r="HD19" i="11"/>
  <c r="HC19" i="11"/>
  <c r="HB19" i="11"/>
  <c r="HA19" i="11"/>
  <c r="GZ19" i="11"/>
  <c r="GY19" i="11"/>
  <c r="GX19" i="11"/>
  <c r="GW19" i="11"/>
  <c r="GV19" i="11"/>
  <c r="GU19" i="11"/>
  <c r="GT19" i="11"/>
  <c r="GS19" i="11"/>
  <c r="GR19" i="11"/>
  <c r="GQ19" i="11"/>
  <c r="GP19" i="11"/>
  <c r="GO19" i="11"/>
  <c r="GN19" i="11"/>
  <c r="GM19" i="11"/>
  <c r="GL19" i="11"/>
  <c r="GK19" i="11"/>
  <c r="GJ19" i="11"/>
  <c r="GI19" i="11"/>
  <c r="GH19" i="11"/>
  <c r="GG19" i="11"/>
  <c r="GF19" i="11"/>
  <c r="GE19" i="11"/>
  <c r="GD19" i="11"/>
  <c r="GC19" i="11"/>
  <c r="GB19" i="11"/>
  <c r="GA19" i="11"/>
  <c r="FZ19" i="11"/>
  <c r="FY19" i="11"/>
  <c r="FX19" i="11"/>
  <c r="FW19" i="11"/>
  <c r="FV19" i="11"/>
  <c r="FU19" i="11"/>
  <c r="FT19" i="11"/>
  <c r="FS19" i="11"/>
  <c r="FR19" i="11"/>
  <c r="FQ19" i="11"/>
  <c r="FP19" i="11"/>
  <c r="FO19" i="11"/>
  <c r="FN19" i="11"/>
  <c r="FM19" i="11"/>
  <c r="FL19" i="11"/>
  <c r="FK19" i="11"/>
  <c r="FJ19" i="11"/>
  <c r="FI19" i="11"/>
  <c r="FH19" i="11"/>
  <c r="FG19" i="11"/>
  <c r="FF19" i="11"/>
  <c r="FE19" i="11"/>
  <c r="FD19" i="11"/>
  <c r="FC19" i="11"/>
  <c r="FB19" i="11"/>
  <c r="FA19" i="11"/>
  <c r="EZ19" i="11"/>
  <c r="EY19" i="11"/>
  <c r="EX19" i="11"/>
  <c r="EW19" i="11"/>
  <c r="EV19" i="11"/>
  <c r="EU19" i="11"/>
  <c r="ET19" i="11"/>
  <c r="ES19" i="11"/>
  <c r="ER19" i="11"/>
  <c r="EQ19" i="11"/>
  <c r="EP19" i="11"/>
  <c r="EO19" i="11"/>
  <c r="EN19" i="11"/>
  <c r="EM19" i="11"/>
  <c r="EL19" i="11"/>
  <c r="EK19" i="11"/>
  <c r="EJ19" i="11"/>
  <c r="EI19" i="11"/>
  <c r="EH19" i="11"/>
  <c r="EG19" i="11"/>
  <c r="EF19" i="11"/>
  <c r="EE19" i="11"/>
  <c r="ED19" i="11"/>
  <c r="EC19" i="11"/>
  <c r="EB19" i="11"/>
  <c r="EA19" i="11"/>
  <c r="DZ19" i="11"/>
  <c r="DY19" i="11"/>
  <c r="DX19" i="11"/>
  <c r="DW19" i="11"/>
  <c r="DV19" i="11"/>
  <c r="DU19" i="11"/>
  <c r="DT19" i="11"/>
  <c r="DS19" i="11"/>
  <c r="DR19" i="11"/>
  <c r="DQ19" i="11"/>
  <c r="DP19" i="11"/>
  <c r="DO19" i="11"/>
  <c r="DN19" i="11"/>
  <c r="DM19" i="11"/>
  <c r="DL19" i="11"/>
  <c r="DK19" i="11"/>
  <c r="DJ19" i="11"/>
  <c r="DI19" i="11"/>
  <c r="DH19" i="11"/>
  <c r="DG19" i="11"/>
  <c r="DF19" i="11"/>
  <c r="DE19" i="11"/>
  <c r="DD19" i="11"/>
  <c r="DC19" i="11"/>
  <c r="DB19" i="11"/>
  <c r="DA19" i="11"/>
  <c r="CZ19" i="11"/>
  <c r="CY19" i="11"/>
  <c r="CX19" i="11"/>
  <c r="CW19" i="11"/>
  <c r="CV19" i="11"/>
  <c r="CU19" i="11"/>
  <c r="CT19" i="11"/>
  <c r="CS19" i="11"/>
  <c r="CR19" i="11"/>
  <c r="CQ19" i="11"/>
  <c r="CP19" i="11"/>
  <c r="CO19" i="11"/>
  <c r="CN19" i="11"/>
  <c r="CM19" i="11"/>
  <c r="CL19" i="11"/>
  <c r="CK19" i="11"/>
  <c r="CJ19" i="11"/>
  <c r="CI19" i="11"/>
  <c r="CH19" i="11"/>
  <c r="CG19" i="11"/>
  <c r="CF19" i="11"/>
  <c r="CE19" i="11"/>
  <c r="CD19" i="11"/>
  <c r="CC19" i="11"/>
  <c r="CB19" i="11"/>
  <c r="CA19" i="11"/>
  <c r="BZ19" i="11"/>
  <c r="BY19" i="11"/>
  <c r="BX19" i="11"/>
  <c r="BW19" i="11"/>
  <c r="BV19" i="11"/>
  <c r="BU19" i="11"/>
  <c r="BT19" i="11"/>
  <c r="BS19" i="11"/>
  <c r="BR19" i="11"/>
  <c r="BQ19" i="11"/>
  <c r="BP19" i="11"/>
  <c r="BO19" i="11"/>
  <c r="BN19" i="11"/>
  <c r="BM19" i="11"/>
  <c r="BL19" i="11"/>
  <c r="BK19" i="11"/>
  <c r="BJ19" i="11"/>
  <c r="BI19" i="11"/>
  <c r="BH19" i="11"/>
  <c r="BG19" i="11"/>
  <c r="BF19" i="11"/>
  <c r="BE19" i="11"/>
  <c r="BD19" i="11"/>
  <c r="BC19" i="11"/>
  <c r="BB19" i="11"/>
  <c r="BA19" i="11"/>
  <c r="AZ19"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Q19" i="11"/>
  <c r="A19" i="11"/>
  <c r="MS18" i="11"/>
  <c r="MR18" i="11"/>
  <c r="MQ18" i="11"/>
  <c r="MP18" i="11"/>
  <c r="MO18" i="11"/>
  <c r="MN18" i="11"/>
  <c r="MM18" i="11"/>
  <c r="ML18" i="11"/>
  <c r="MK18" i="11"/>
  <c r="MJ18" i="11"/>
  <c r="MI18" i="11"/>
  <c r="MH18" i="11"/>
  <c r="MG18" i="11"/>
  <c r="MF18" i="11"/>
  <c r="ME18" i="11"/>
  <c r="MD18" i="11"/>
  <c r="MC18" i="11"/>
  <c r="MB18" i="11"/>
  <c r="MA18" i="11"/>
  <c r="LZ18" i="11"/>
  <c r="LY18" i="11"/>
  <c r="LX18" i="11"/>
  <c r="LW18" i="11"/>
  <c r="LV18" i="11"/>
  <c r="LU18" i="11"/>
  <c r="LT18" i="11"/>
  <c r="LS18" i="11"/>
  <c r="LR18" i="11"/>
  <c r="LQ18" i="11"/>
  <c r="LP18" i="11"/>
  <c r="LO18" i="11"/>
  <c r="LN18" i="11"/>
  <c r="LM18" i="11"/>
  <c r="LL18" i="11"/>
  <c r="LK18" i="11"/>
  <c r="LJ18" i="11"/>
  <c r="LI18" i="11"/>
  <c r="LH18" i="11"/>
  <c r="LG18" i="11"/>
  <c r="LF18" i="11"/>
  <c r="LE18" i="11"/>
  <c r="LD18" i="11"/>
  <c r="LC18" i="11"/>
  <c r="LB18" i="11"/>
  <c r="LA18" i="11"/>
  <c r="KZ18" i="11"/>
  <c r="KY18" i="11"/>
  <c r="KX18" i="11"/>
  <c r="KW18" i="11"/>
  <c r="KV18" i="11"/>
  <c r="KU18" i="11"/>
  <c r="KT18" i="11"/>
  <c r="KS18" i="11"/>
  <c r="KR18" i="11"/>
  <c r="KQ18" i="11"/>
  <c r="KP18" i="11"/>
  <c r="KO18" i="11"/>
  <c r="KN18" i="11"/>
  <c r="KM18" i="11"/>
  <c r="KL18" i="11"/>
  <c r="KK18" i="11"/>
  <c r="KJ18" i="11"/>
  <c r="KI18" i="11"/>
  <c r="KH18" i="11"/>
  <c r="KG18" i="11"/>
  <c r="KF18" i="11"/>
  <c r="KE18" i="11"/>
  <c r="KD18" i="11"/>
  <c r="KC18" i="11"/>
  <c r="KB18" i="11"/>
  <c r="KA18" i="11"/>
  <c r="JZ18" i="11"/>
  <c r="JY18" i="11"/>
  <c r="JX18" i="11"/>
  <c r="JW18" i="11"/>
  <c r="JV18" i="11"/>
  <c r="JU18" i="11"/>
  <c r="JT18" i="11"/>
  <c r="JS18" i="11"/>
  <c r="JR18" i="11"/>
  <c r="JQ18" i="11"/>
  <c r="JP18" i="11"/>
  <c r="JO18" i="11"/>
  <c r="JN18" i="11"/>
  <c r="JM18" i="11"/>
  <c r="JL18" i="11"/>
  <c r="JK18" i="11"/>
  <c r="JJ18" i="11"/>
  <c r="JI18" i="11"/>
  <c r="JH18" i="11"/>
  <c r="JG18" i="11"/>
  <c r="JF18" i="11"/>
  <c r="JE18" i="11"/>
  <c r="JD18" i="11"/>
  <c r="JC18" i="11"/>
  <c r="JB18" i="11"/>
  <c r="JA18" i="11"/>
  <c r="IZ18" i="11"/>
  <c r="IY18" i="11"/>
  <c r="IX18" i="11"/>
  <c r="IW18" i="11"/>
  <c r="IV18" i="11"/>
  <c r="IU18" i="11"/>
  <c r="IT18" i="11"/>
  <c r="IS18" i="11"/>
  <c r="IR18" i="11"/>
  <c r="IQ18" i="11"/>
  <c r="IP18" i="11"/>
  <c r="IO18" i="11"/>
  <c r="IN18" i="11"/>
  <c r="IM18" i="11"/>
  <c r="IL18" i="11"/>
  <c r="IK18" i="11"/>
  <c r="IJ18" i="11"/>
  <c r="II18" i="11"/>
  <c r="IH18" i="11"/>
  <c r="IG18" i="11"/>
  <c r="IF18" i="11"/>
  <c r="IE18" i="11"/>
  <c r="ID18" i="11"/>
  <c r="IC18" i="11"/>
  <c r="IB18" i="11"/>
  <c r="IA18" i="11"/>
  <c r="HZ18" i="11"/>
  <c r="HY18" i="11"/>
  <c r="HX18" i="11"/>
  <c r="HW18" i="11"/>
  <c r="HV18" i="11"/>
  <c r="HU18" i="11"/>
  <c r="HT18" i="11"/>
  <c r="HS18" i="11"/>
  <c r="HR18" i="11"/>
  <c r="HQ18" i="11"/>
  <c r="HP18" i="11"/>
  <c r="HO18" i="11"/>
  <c r="HN18" i="11"/>
  <c r="HM18" i="11"/>
  <c r="HL18" i="11"/>
  <c r="HK18" i="11"/>
  <c r="HJ18" i="11"/>
  <c r="HI18" i="11"/>
  <c r="HH18" i="11"/>
  <c r="HG18" i="11"/>
  <c r="HF18" i="11"/>
  <c r="HE18" i="11"/>
  <c r="HD18" i="11"/>
  <c r="HC18" i="11"/>
  <c r="HB18" i="11"/>
  <c r="HA18" i="11"/>
  <c r="GZ18" i="11"/>
  <c r="GY18" i="11"/>
  <c r="GX18" i="11"/>
  <c r="GW18" i="11"/>
  <c r="GV18" i="11"/>
  <c r="GU18" i="11"/>
  <c r="GT18" i="11"/>
  <c r="GS18" i="11"/>
  <c r="GR18" i="11"/>
  <c r="GQ18" i="11"/>
  <c r="GP18" i="11"/>
  <c r="GO18" i="11"/>
  <c r="GN18" i="11"/>
  <c r="GM18" i="11"/>
  <c r="GL18" i="11"/>
  <c r="GK18" i="11"/>
  <c r="GJ18" i="11"/>
  <c r="GI18" i="11"/>
  <c r="GH18" i="11"/>
  <c r="GG18" i="11"/>
  <c r="GF18" i="11"/>
  <c r="GE18" i="11"/>
  <c r="GD18" i="11"/>
  <c r="GC18" i="11"/>
  <c r="GB18" i="11"/>
  <c r="GA18" i="11"/>
  <c r="FZ18" i="11"/>
  <c r="FY18" i="11"/>
  <c r="FX18" i="11"/>
  <c r="FW18" i="11"/>
  <c r="FV18" i="11"/>
  <c r="FU18" i="11"/>
  <c r="FT18" i="11"/>
  <c r="FS18" i="11"/>
  <c r="FR18" i="11"/>
  <c r="FQ18" i="11"/>
  <c r="FP18" i="11"/>
  <c r="FO18" i="11"/>
  <c r="FN18" i="11"/>
  <c r="FM18" i="11"/>
  <c r="FL18" i="11"/>
  <c r="FK18" i="11"/>
  <c r="FJ18" i="11"/>
  <c r="FI18" i="11"/>
  <c r="FH18" i="11"/>
  <c r="FG18" i="11"/>
  <c r="FF18" i="11"/>
  <c r="FE18" i="11"/>
  <c r="FD18" i="11"/>
  <c r="FC18" i="11"/>
  <c r="FB18" i="11"/>
  <c r="FA18" i="11"/>
  <c r="EZ18" i="11"/>
  <c r="EY18" i="11"/>
  <c r="EX18" i="11"/>
  <c r="EW18" i="11"/>
  <c r="EV18" i="11"/>
  <c r="EU18" i="11"/>
  <c r="ET18" i="11"/>
  <c r="ES18" i="11"/>
  <c r="ER18" i="11"/>
  <c r="EQ18" i="11"/>
  <c r="EP18" i="11"/>
  <c r="EO18" i="11"/>
  <c r="EN18" i="11"/>
  <c r="EM18" i="11"/>
  <c r="EL18" i="11"/>
  <c r="EK18" i="11"/>
  <c r="EJ18" i="11"/>
  <c r="EI18" i="11"/>
  <c r="EH18" i="11"/>
  <c r="EG18" i="11"/>
  <c r="EF18" i="11"/>
  <c r="EE18" i="11"/>
  <c r="ED18" i="11"/>
  <c r="EC18" i="11"/>
  <c r="EB18" i="11"/>
  <c r="EA18" i="11"/>
  <c r="DZ18" i="11"/>
  <c r="DY18" i="11"/>
  <c r="DX18" i="11"/>
  <c r="DW18" i="11"/>
  <c r="DV18" i="11"/>
  <c r="DU18" i="11"/>
  <c r="DT18" i="11"/>
  <c r="DS18" i="11"/>
  <c r="DR18" i="11"/>
  <c r="DQ18" i="11"/>
  <c r="DP18" i="11"/>
  <c r="DO18" i="11"/>
  <c r="DN18" i="11"/>
  <c r="DM18" i="11"/>
  <c r="DL18" i="11"/>
  <c r="DK18" i="11"/>
  <c r="DJ18" i="11"/>
  <c r="DI18" i="11"/>
  <c r="DH18" i="11"/>
  <c r="DG18" i="11"/>
  <c r="DF18" i="11"/>
  <c r="DE18" i="11"/>
  <c r="DD18" i="11"/>
  <c r="DC18" i="11"/>
  <c r="DB18" i="11"/>
  <c r="DA18" i="11"/>
  <c r="CZ18" i="11"/>
  <c r="CY18" i="11"/>
  <c r="CX18" i="11"/>
  <c r="CW18" i="11"/>
  <c r="CV18" i="11"/>
  <c r="CU18" i="11"/>
  <c r="CT18" i="11"/>
  <c r="CS18" i="11"/>
  <c r="CR18" i="11"/>
  <c r="CQ18" i="11"/>
  <c r="CP18" i="11"/>
  <c r="CO18" i="11"/>
  <c r="CN18" i="11"/>
  <c r="CM18" i="11"/>
  <c r="CL18" i="11"/>
  <c r="CK18" i="11"/>
  <c r="CJ18" i="11"/>
  <c r="CI18" i="11"/>
  <c r="CH18" i="11"/>
  <c r="CG18" i="11"/>
  <c r="CF18" i="11"/>
  <c r="CE18" i="11"/>
  <c r="CD18" i="11"/>
  <c r="CC18" i="11"/>
  <c r="CB18" i="11"/>
  <c r="CA18" i="11"/>
  <c r="BZ18" i="11"/>
  <c r="BY18" i="11"/>
  <c r="BX18" i="11"/>
  <c r="BW18" i="11"/>
  <c r="BV18" i="11"/>
  <c r="BU18" i="11"/>
  <c r="BT18" i="11"/>
  <c r="BS18" i="11"/>
  <c r="BR18" i="11"/>
  <c r="BQ18" i="11"/>
  <c r="BP18" i="11"/>
  <c r="BO18" i="11"/>
  <c r="BN18" i="11"/>
  <c r="BM18" i="11"/>
  <c r="BL18" i="11"/>
  <c r="BK18" i="11"/>
  <c r="BJ18" i="11"/>
  <c r="BI18" i="11"/>
  <c r="BH18" i="11"/>
  <c r="BG18" i="11"/>
  <c r="BF18" i="11"/>
  <c r="BE18" i="11"/>
  <c r="BD18" i="11"/>
  <c r="BC18" i="11"/>
  <c r="BB18" i="1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Q18" i="11"/>
  <c r="A18" i="11"/>
  <c r="MS17" i="11"/>
  <c r="MR17" i="11"/>
  <c r="MQ17" i="11"/>
  <c r="MP17" i="11"/>
  <c r="MO17" i="11"/>
  <c r="MN17" i="11"/>
  <c r="MM17" i="11"/>
  <c r="ML17" i="11"/>
  <c r="MK17" i="11"/>
  <c r="MJ17" i="11"/>
  <c r="MI17" i="11"/>
  <c r="MH17" i="11"/>
  <c r="MG17" i="11"/>
  <c r="MF17" i="11"/>
  <c r="ME17" i="11"/>
  <c r="MD17" i="11"/>
  <c r="MC17" i="11"/>
  <c r="MB17" i="11"/>
  <c r="MA17" i="11"/>
  <c r="LZ17" i="11"/>
  <c r="LY17" i="11"/>
  <c r="LX17" i="11"/>
  <c r="LW17" i="11"/>
  <c r="LV17" i="11"/>
  <c r="LU17" i="11"/>
  <c r="LT17" i="11"/>
  <c r="LS17" i="11"/>
  <c r="LR17" i="11"/>
  <c r="LQ17" i="11"/>
  <c r="LP17" i="11"/>
  <c r="LO17" i="11"/>
  <c r="LN17" i="11"/>
  <c r="LM17" i="11"/>
  <c r="LL17" i="11"/>
  <c r="LK17" i="11"/>
  <c r="LJ17" i="11"/>
  <c r="LI17" i="11"/>
  <c r="LH17" i="11"/>
  <c r="LG17" i="11"/>
  <c r="LF17" i="11"/>
  <c r="LE17" i="11"/>
  <c r="LD17" i="11"/>
  <c r="LC17" i="11"/>
  <c r="LB17" i="11"/>
  <c r="LA17" i="11"/>
  <c r="KZ17" i="11"/>
  <c r="KY17" i="11"/>
  <c r="KX17" i="11"/>
  <c r="KW17" i="11"/>
  <c r="KV17" i="11"/>
  <c r="KU17" i="11"/>
  <c r="KT17" i="11"/>
  <c r="KS17" i="11"/>
  <c r="KR17" i="11"/>
  <c r="KQ17" i="11"/>
  <c r="KP17" i="11"/>
  <c r="KO17" i="11"/>
  <c r="KN17" i="11"/>
  <c r="KM17" i="11"/>
  <c r="KL17" i="11"/>
  <c r="KK17" i="11"/>
  <c r="KJ17" i="11"/>
  <c r="KI17" i="11"/>
  <c r="KH17" i="11"/>
  <c r="KG17" i="11"/>
  <c r="KF17" i="11"/>
  <c r="KE17" i="11"/>
  <c r="KD17" i="11"/>
  <c r="KC17" i="11"/>
  <c r="KB17" i="11"/>
  <c r="KA17" i="11"/>
  <c r="JZ17" i="11"/>
  <c r="JY17" i="11"/>
  <c r="JX17" i="11"/>
  <c r="JW17" i="11"/>
  <c r="JV17" i="11"/>
  <c r="JU17" i="11"/>
  <c r="JT17" i="11"/>
  <c r="JS17" i="11"/>
  <c r="JR17" i="11"/>
  <c r="JQ17" i="11"/>
  <c r="JP17" i="11"/>
  <c r="JO17" i="11"/>
  <c r="JN17" i="11"/>
  <c r="JM17" i="11"/>
  <c r="JL17" i="11"/>
  <c r="JK17" i="11"/>
  <c r="JJ17" i="11"/>
  <c r="JI17" i="11"/>
  <c r="JH17" i="11"/>
  <c r="JG17" i="11"/>
  <c r="JF17" i="11"/>
  <c r="JE17" i="11"/>
  <c r="JD17" i="11"/>
  <c r="JC17" i="11"/>
  <c r="JB17" i="11"/>
  <c r="JA17" i="11"/>
  <c r="IZ17" i="11"/>
  <c r="IY17" i="11"/>
  <c r="IX17" i="11"/>
  <c r="IW17" i="11"/>
  <c r="IV17" i="11"/>
  <c r="IU17" i="11"/>
  <c r="IT17" i="11"/>
  <c r="IS17" i="11"/>
  <c r="IR17" i="11"/>
  <c r="IQ17" i="11"/>
  <c r="IP17" i="11"/>
  <c r="IO17" i="11"/>
  <c r="IN17" i="11"/>
  <c r="IM17" i="11"/>
  <c r="IL17" i="11"/>
  <c r="IK17" i="11"/>
  <c r="IJ17" i="11"/>
  <c r="II17" i="11"/>
  <c r="IH17" i="11"/>
  <c r="IG17" i="11"/>
  <c r="IF17" i="11"/>
  <c r="IE17" i="11"/>
  <c r="ID17" i="11"/>
  <c r="IC17" i="11"/>
  <c r="IB17" i="11"/>
  <c r="IA17" i="11"/>
  <c r="HZ17" i="11"/>
  <c r="HY17" i="11"/>
  <c r="HX17" i="11"/>
  <c r="HW17" i="11"/>
  <c r="HV17" i="11"/>
  <c r="HU17" i="11"/>
  <c r="HT17" i="11"/>
  <c r="HS17" i="11"/>
  <c r="HR17" i="11"/>
  <c r="HQ17" i="11"/>
  <c r="HP17" i="11"/>
  <c r="HO17" i="11"/>
  <c r="HN17" i="11"/>
  <c r="HM17" i="11"/>
  <c r="HL17" i="11"/>
  <c r="HK17" i="11"/>
  <c r="HJ17" i="11"/>
  <c r="HI17" i="11"/>
  <c r="HH17" i="11"/>
  <c r="HG17" i="11"/>
  <c r="HF17" i="11"/>
  <c r="HE17" i="11"/>
  <c r="HD17" i="11"/>
  <c r="HC17" i="11"/>
  <c r="HB17" i="11"/>
  <c r="HA17" i="11"/>
  <c r="GZ17" i="11"/>
  <c r="GY17" i="11"/>
  <c r="GX17" i="11"/>
  <c r="GW17" i="11"/>
  <c r="GV17" i="11"/>
  <c r="GU17" i="11"/>
  <c r="GT17" i="11"/>
  <c r="GS17" i="11"/>
  <c r="GR17" i="11"/>
  <c r="GQ17" i="11"/>
  <c r="GP17" i="11"/>
  <c r="GO17" i="11"/>
  <c r="GN17" i="11"/>
  <c r="GM17" i="11"/>
  <c r="GL17" i="11"/>
  <c r="GK17" i="11"/>
  <c r="GJ17" i="11"/>
  <c r="GI17" i="11"/>
  <c r="GH17" i="11"/>
  <c r="GG17" i="11"/>
  <c r="GF17" i="11"/>
  <c r="GE17" i="11"/>
  <c r="GD17" i="11"/>
  <c r="GC17" i="11"/>
  <c r="GB17" i="11"/>
  <c r="GA17" i="11"/>
  <c r="FZ17" i="11"/>
  <c r="FY17" i="11"/>
  <c r="FX17" i="11"/>
  <c r="FW17" i="11"/>
  <c r="FV17" i="11"/>
  <c r="FU17" i="11"/>
  <c r="FT17" i="11"/>
  <c r="FS17" i="11"/>
  <c r="FR17" i="11"/>
  <c r="FQ17" i="11"/>
  <c r="FP17" i="11"/>
  <c r="FO17" i="11"/>
  <c r="FN17" i="11"/>
  <c r="FM17" i="11"/>
  <c r="FL17" i="11"/>
  <c r="FK17" i="11"/>
  <c r="FJ17" i="11"/>
  <c r="FI17" i="11"/>
  <c r="FH17" i="11"/>
  <c r="FG17" i="11"/>
  <c r="FF17" i="11"/>
  <c r="FE17" i="11"/>
  <c r="FD17" i="11"/>
  <c r="FC17" i="11"/>
  <c r="FB17" i="11"/>
  <c r="FA17" i="11"/>
  <c r="EZ17" i="11"/>
  <c r="EY17" i="11"/>
  <c r="EX17" i="11"/>
  <c r="EW17" i="11"/>
  <c r="EV17" i="11"/>
  <c r="EU17" i="11"/>
  <c r="ET17" i="11"/>
  <c r="ES17" i="11"/>
  <c r="ER17" i="11"/>
  <c r="EQ17" i="11"/>
  <c r="EP17" i="11"/>
  <c r="EO17" i="11"/>
  <c r="EN17" i="11"/>
  <c r="EM17" i="11"/>
  <c r="EL17" i="11"/>
  <c r="EK17" i="11"/>
  <c r="EJ17" i="11"/>
  <c r="EI17" i="11"/>
  <c r="EH17" i="11"/>
  <c r="EG17" i="11"/>
  <c r="EF17" i="11"/>
  <c r="EE17" i="11"/>
  <c r="ED17" i="11"/>
  <c r="EC17" i="11"/>
  <c r="EB17" i="11"/>
  <c r="EA17" i="11"/>
  <c r="DZ17" i="11"/>
  <c r="DY17" i="11"/>
  <c r="DX17" i="11"/>
  <c r="DW17" i="11"/>
  <c r="DV17" i="11"/>
  <c r="DU17" i="11"/>
  <c r="DT17" i="11"/>
  <c r="DS17" i="11"/>
  <c r="DR17" i="11"/>
  <c r="DQ17" i="11"/>
  <c r="DP17" i="11"/>
  <c r="DO17" i="11"/>
  <c r="DN17" i="11"/>
  <c r="DM17" i="11"/>
  <c r="DL17" i="11"/>
  <c r="DK17" i="11"/>
  <c r="DJ17" i="11"/>
  <c r="DI17" i="11"/>
  <c r="DH17" i="11"/>
  <c r="DG17" i="11"/>
  <c r="DF17" i="11"/>
  <c r="DE17" i="11"/>
  <c r="DD17" i="11"/>
  <c r="DC17" i="11"/>
  <c r="DB17" i="11"/>
  <c r="DA17" i="11"/>
  <c r="CZ17" i="11"/>
  <c r="CY17" i="11"/>
  <c r="CX17" i="11"/>
  <c r="CW17" i="11"/>
  <c r="CV17" i="11"/>
  <c r="CU17" i="11"/>
  <c r="CT17" i="11"/>
  <c r="CS17" i="11"/>
  <c r="CR17" i="11"/>
  <c r="CQ17" i="11"/>
  <c r="CP17" i="11"/>
  <c r="CO17" i="11"/>
  <c r="CN17" i="11"/>
  <c r="CM17" i="11"/>
  <c r="CL17" i="11"/>
  <c r="CK17" i="11"/>
  <c r="CJ17" i="11"/>
  <c r="CI17" i="11"/>
  <c r="CH17" i="11"/>
  <c r="CG17" i="11"/>
  <c r="CF17" i="11"/>
  <c r="CE17" i="11"/>
  <c r="CD17" i="11"/>
  <c r="CC17" i="11"/>
  <c r="CB17" i="11"/>
  <c r="CA17" i="11"/>
  <c r="BZ17" i="11"/>
  <c r="BY17" i="11"/>
  <c r="BX17" i="11"/>
  <c r="BW17" i="11"/>
  <c r="BV17" i="11"/>
  <c r="BU17" i="11"/>
  <c r="BT17" i="11"/>
  <c r="BS17" i="11"/>
  <c r="BR17" i="11"/>
  <c r="BQ17" i="11"/>
  <c r="BP17" i="11"/>
  <c r="BO17" i="11"/>
  <c r="BN17" i="11"/>
  <c r="BM17" i="11"/>
  <c r="BL17" i="11"/>
  <c r="BK17" i="11"/>
  <c r="BJ17" i="11"/>
  <c r="BI17" i="11"/>
  <c r="BH17" i="11"/>
  <c r="BG17" i="11"/>
  <c r="BF17" i="11"/>
  <c r="BE17" i="11"/>
  <c r="BD17" i="11"/>
  <c r="BC17" i="11"/>
  <c r="BB17" i="11"/>
  <c r="BA17" i="11"/>
  <c r="AZ17" i="11"/>
  <c r="AY17" i="11"/>
  <c r="AX17" i="11"/>
  <c r="AW17" i="11"/>
  <c r="AV17" i="11"/>
  <c r="AU17" i="11"/>
  <c r="AT17" i="11"/>
  <c r="AS17" i="11"/>
  <c r="AR17" i="11"/>
  <c r="AQ17" i="11"/>
  <c r="AP17" i="11"/>
  <c r="AO17" i="11"/>
  <c r="AN17" i="11"/>
  <c r="AM17" i="11"/>
  <c r="AL17" i="11"/>
  <c r="AK17" i="11"/>
  <c r="AJ17" i="11"/>
  <c r="AI17" i="11"/>
  <c r="AH17" i="11"/>
  <c r="AG17" i="11"/>
  <c r="AF17" i="11"/>
  <c r="AE17" i="11"/>
  <c r="AD17" i="11"/>
  <c r="AC17" i="11"/>
  <c r="AB17" i="11"/>
  <c r="AA17" i="11"/>
  <c r="Z17" i="11"/>
  <c r="Y17" i="11"/>
  <c r="X17" i="11"/>
  <c r="W17" i="11"/>
  <c r="Q17" i="11"/>
  <c r="A17" i="11"/>
  <c r="MS16" i="11"/>
  <c r="MR16" i="11"/>
  <c r="MQ16" i="11"/>
  <c r="MP16" i="11"/>
  <c r="MO16" i="11"/>
  <c r="MN16" i="11"/>
  <c r="MM16" i="11"/>
  <c r="ML16" i="11"/>
  <c r="MK16" i="11"/>
  <c r="MJ16" i="11"/>
  <c r="MI16" i="11"/>
  <c r="MH16" i="11"/>
  <c r="MG16" i="11"/>
  <c r="MF16" i="11"/>
  <c r="ME16" i="11"/>
  <c r="MD16" i="11"/>
  <c r="MC16" i="11"/>
  <c r="MB16" i="11"/>
  <c r="MA16" i="11"/>
  <c r="LZ16" i="11"/>
  <c r="LY16" i="11"/>
  <c r="LX16" i="11"/>
  <c r="LW16" i="11"/>
  <c r="LV16" i="11"/>
  <c r="LU16" i="11"/>
  <c r="LT16" i="11"/>
  <c r="LS16" i="11"/>
  <c r="LR16" i="11"/>
  <c r="LQ16" i="11"/>
  <c r="LP16" i="11"/>
  <c r="LO16" i="11"/>
  <c r="LN16" i="11"/>
  <c r="LM16" i="11"/>
  <c r="LL16" i="11"/>
  <c r="LK16" i="11"/>
  <c r="LJ16" i="11"/>
  <c r="LI16" i="11"/>
  <c r="LH16" i="11"/>
  <c r="LG16" i="11"/>
  <c r="LF16" i="11"/>
  <c r="LE16" i="11"/>
  <c r="LD16" i="11"/>
  <c r="LC16" i="11"/>
  <c r="LB16" i="11"/>
  <c r="LA16" i="11"/>
  <c r="KZ16" i="11"/>
  <c r="KY16" i="11"/>
  <c r="KX16" i="11"/>
  <c r="KW16" i="11"/>
  <c r="KV16" i="11"/>
  <c r="KU16" i="11"/>
  <c r="KT16" i="11"/>
  <c r="KS16" i="11"/>
  <c r="KR16" i="11"/>
  <c r="KQ16" i="11"/>
  <c r="KP16" i="11"/>
  <c r="KO16" i="11"/>
  <c r="KN16" i="11"/>
  <c r="KM16" i="11"/>
  <c r="KL16" i="11"/>
  <c r="KK16" i="11"/>
  <c r="KJ16" i="11"/>
  <c r="KI16" i="11"/>
  <c r="KH16" i="11"/>
  <c r="KG16" i="11"/>
  <c r="KF16" i="11"/>
  <c r="KE16" i="11"/>
  <c r="KD16" i="11"/>
  <c r="KC16" i="11"/>
  <c r="KB16" i="11"/>
  <c r="KA16" i="11"/>
  <c r="JZ16" i="11"/>
  <c r="JY16" i="11"/>
  <c r="JX16" i="11"/>
  <c r="JW16" i="11"/>
  <c r="JV16" i="11"/>
  <c r="JU16" i="11"/>
  <c r="JT16" i="11"/>
  <c r="JS16" i="11"/>
  <c r="JR16" i="11"/>
  <c r="JQ16" i="11"/>
  <c r="JP16" i="11"/>
  <c r="JO16" i="11"/>
  <c r="JN16" i="11"/>
  <c r="JM16" i="11"/>
  <c r="JL16" i="11"/>
  <c r="JK16" i="11"/>
  <c r="JJ16" i="11"/>
  <c r="JI16" i="11"/>
  <c r="JH16" i="11"/>
  <c r="JG16" i="11"/>
  <c r="JF16" i="11"/>
  <c r="JE16" i="11"/>
  <c r="JD16" i="11"/>
  <c r="JC16" i="11"/>
  <c r="JB16" i="11"/>
  <c r="JA16" i="11"/>
  <c r="IZ16" i="11"/>
  <c r="IY16" i="11"/>
  <c r="IX16" i="11"/>
  <c r="IW16" i="11"/>
  <c r="IV16" i="11"/>
  <c r="IU16" i="11"/>
  <c r="IT16" i="11"/>
  <c r="IS16" i="11"/>
  <c r="IR16" i="11"/>
  <c r="IQ16" i="11"/>
  <c r="IP16" i="11"/>
  <c r="IO16" i="11"/>
  <c r="IN16" i="11"/>
  <c r="IM16" i="11"/>
  <c r="IL16" i="11"/>
  <c r="IK16" i="11"/>
  <c r="IJ16" i="11"/>
  <c r="II16" i="11"/>
  <c r="IH16" i="11"/>
  <c r="IG16" i="11"/>
  <c r="IF16" i="11"/>
  <c r="IE16" i="11"/>
  <c r="ID16" i="11"/>
  <c r="IC16" i="11"/>
  <c r="IB16" i="11"/>
  <c r="IA16" i="11"/>
  <c r="HZ16" i="11"/>
  <c r="HY16" i="11"/>
  <c r="HX16" i="11"/>
  <c r="HW16" i="11"/>
  <c r="HV16" i="11"/>
  <c r="HU16" i="11"/>
  <c r="HT16" i="11"/>
  <c r="HS16" i="11"/>
  <c r="HR16" i="11"/>
  <c r="HQ16" i="11"/>
  <c r="HP16" i="11"/>
  <c r="HO16" i="11"/>
  <c r="HN16" i="11"/>
  <c r="HM16" i="11"/>
  <c r="HL16" i="11"/>
  <c r="HK16" i="11"/>
  <c r="HJ16" i="11"/>
  <c r="HI16" i="11"/>
  <c r="HH16" i="11"/>
  <c r="HG16" i="11"/>
  <c r="HF16" i="11"/>
  <c r="HE16" i="11"/>
  <c r="HD16" i="11"/>
  <c r="HC16" i="11"/>
  <c r="HB16" i="11"/>
  <c r="HA16" i="11"/>
  <c r="GZ16" i="11"/>
  <c r="GY16" i="11"/>
  <c r="GX16" i="11"/>
  <c r="GW16" i="11"/>
  <c r="GV16" i="11"/>
  <c r="GU16" i="11"/>
  <c r="GT16" i="11"/>
  <c r="GS16" i="11"/>
  <c r="GR16" i="11"/>
  <c r="GQ16" i="11"/>
  <c r="GP16" i="11"/>
  <c r="GO16" i="11"/>
  <c r="GN16" i="11"/>
  <c r="GM16" i="11"/>
  <c r="GL16" i="11"/>
  <c r="GK16" i="11"/>
  <c r="GJ16" i="11"/>
  <c r="GI16" i="11"/>
  <c r="GH16" i="11"/>
  <c r="GG16" i="11"/>
  <c r="GF16" i="11"/>
  <c r="GE16" i="11"/>
  <c r="GD16" i="11"/>
  <c r="GC16" i="11"/>
  <c r="GB16" i="11"/>
  <c r="GA16" i="11"/>
  <c r="FZ16" i="11"/>
  <c r="FY16" i="11"/>
  <c r="FX16" i="11"/>
  <c r="FW16" i="11"/>
  <c r="FV16" i="11"/>
  <c r="FU16" i="11"/>
  <c r="FT16" i="11"/>
  <c r="FS16" i="11"/>
  <c r="FR16" i="11"/>
  <c r="FQ16" i="11"/>
  <c r="FP16" i="11"/>
  <c r="FO16" i="11"/>
  <c r="FN16" i="11"/>
  <c r="FM16" i="11"/>
  <c r="FL16" i="11"/>
  <c r="FK16" i="11"/>
  <c r="FJ16" i="11"/>
  <c r="FI16" i="11"/>
  <c r="FH16" i="11"/>
  <c r="FG16" i="11"/>
  <c r="FF16" i="11"/>
  <c r="FE16" i="11"/>
  <c r="FD16" i="11"/>
  <c r="FC16" i="11"/>
  <c r="FB16" i="11"/>
  <c r="FA16" i="11"/>
  <c r="EZ16" i="11"/>
  <c r="EY16" i="11"/>
  <c r="EX16" i="11"/>
  <c r="EW16" i="11"/>
  <c r="EV16" i="11"/>
  <c r="EU16" i="11"/>
  <c r="ET16" i="11"/>
  <c r="ES16" i="11"/>
  <c r="ER16" i="11"/>
  <c r="EQ16" i="11"/>
  <c r="EP16" i="11"/>
  <c r="EO16" i="11"/>
  <c r="EN16" i="11"/>
  <c r="EM16" i="11"/>
  <c r="EL16" i="11"/>
  <c r="EK16" i="11"/>
  <c r="EJ16" i="11"/>
  <c r="EI16" i="11"/>
  <c r="EH16" i="11"/>
  <c r="EG16" i="11"/>
  <c r="EF16" i="11"/>
  <c r="EE16" i="11"/>
  <c r="ED16" i="11"/>
  <c r="EC16" i="11"/>
  <c r="EB16" i="11"/>
  <c r="EA16" i="11"/>
  <c r="DZ16" i="11"/>
  <c r="DY16" i="11"/>
  <c r="DX16" i="11"/>
  <c r="DW16" i="11"/>
  <c r="DV16" i="11"/>
  <c r="DU16" i="11"/>
  <c r="DT16" i="11"/>
  <c r="DS16" i="11"/>
  <c r="DR16" i="11"/>
  <c r="DQ16" i="11"/>
  <c r="DP16" i="11"/>
  <c r="DO16" i="11"/>
  <c r="DN16" i="11"/>
  <c r="DM16" i="11"/>
  <c r="DL16" i="11"/>
  <c r="DK16" i="11"/>
  <c r="DJ16" i="11"/>
  <c r="DI16" i="11"/>
  <c r="DH16" i="11"/>
  <c r="DG16" i="11"/>
  <c r="DF16" i="11"/>
  <c r="DE16" i="11"/>
  <c r="DD16" i="11"/>
  <c r="DC16" i="11"/>
  <c r="DB16" i="11"/>
  <c r="DA16" i="11"/>
  <c r="CZ16" i="11"/>
  <c r="CY16" i="11"/>
  <c r="CX16" i="11"/>
  <c r="CW16" i="11"/>
  <c r="CV16" i="11"/>
  <c r="CU16" i="11"/>
  <c r="CT16" i="11"/>
  <c r="CS16" i="11"/>
  <c r="CR16" i="11"/>
  <c r="CQ16" i="11"/>
  <c r="CP16" i="11"/>
  <c r="CO16" i="11"/>
  <c r="CN16" i="11"/>
  <c r="CM16" i="11"/>
  <c r="CL16" i="11"/>
  <c r="CK16" i="11"/>
  <c r="CJ16" i="11"/>
  <c r="CI16" i="11"/>
  <c r="CH16" i="11"/>
  <c r="CG16" i="11"/>
  <c r="CF16" i="11"/>
  <c r="CE16" i="11"/>
  <c r="CD16" i="11"/>
  <c r="CC16" i="11"/>
  <c r="CB16" i="11"/>
  <c r="CA16" i="11"/>
  <c r="BZ16" i="11"/>
  <c r="BY16" i="11"/>
  <c r="BX16" i="11"/>
  <c r="BW16" i="11"/>
  <c r="BV16" i="11"/>
  <c r="BU16" i="11"/>
  <c r="BT16" i="11"/>
  <c r="BS16" i="11"/>
  <c r="BR16" i="11"/>
  <c r="BQ16" i="11"/>
  <c r="BP16" i="11"/>
  <c r="BO16" i="11"/>
  <c r="BN16" i="11"/>
  <c r="BM16" i="11"/>
  <c r="BL16" i="11"/>
  <c r="BK16" i="11"/>
  <c r="BJ16" i="11"/>
  <c r="BI16" i="11"/>
  <c r="BH16" i="11"/>
  <c r="BG16" i="11"/>
  <c r="BF16" i="11"/>
  <c r="BE16" i="11"/>
  <c r="BD16" i="11"/>
  <c r="BC16" i="11"/>
  <c r="BB16" i="11"/>
  <c r="BA16" i="11"/>
  <c r="AZ16" i="11"/>
  <c r="AY16" i="11"/>
  <c r="AX16" i="1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Q16" i="11"/>
  <c r="A16" i="11"/>
  <c r="MS15" i="11"/>
  <c r="MR15" i="11"/>
  <c r="MQ15" i="11"/>
  <c r="MP15" i="11"/>
  <c r="MO15" i="11"/>
  <c r="MN15" i="11"/>
  <c r="MM15" i="11"/>
  <c r="ML15" i="11"/>
  <c r="MK15" i="11"/>
  <c r="MJ15" i="11"/>
  <c r="MI15" i="11"/>
  <c r="MH15" i="11"/>
  <c r="MG15" i="11"/>
  <c r="MF15" i="11"/>
  <c r="ME15" i="11"/>
  <c r="MD15" i="11"/>
  <c r="MC15" i="11"/>
  <c r="MB15" i="11"/>
  <c r="MA15" i="11"/>
  <c r="LZ15" i="11"/>
  <c r="LY15" i="11"/>
  <c r="LX15" i="11"/>
  <c r="LW15" i="11"/>
  <c r="LV15" i="11"/>
  <c r="LU15" i="11"/>
  <c r="LT15" i="11"/>
  <c r="LS15" i="11"/>
  <c r="LR15" i="11"/>
  <c r="LQ15" i="11"/>
  <c r="LP15" i="11"/>
  <c r="LO15" i="11"/>
  <c r="LN15" i="11"/>
  <c r="LM15" i="11"/>
  <c r="LL15" i="11"/>
  <c r="LK15" i="11"/>
  <c r="LJ15" i="11"/>
  <c r="LI15" i="11"/>
  <c r="LH15" i="11"/>
  <c r="LG15" i="11"/>
  <c r="LF15" i="11"/>
  <c r="LE15" i="11"/>
  <c r="LD15" i="11"/>
  <c r="LC15" i="11"/>
  <c r="LB15" i="11"/>
  <c r="LA15" i="11"/>
  <c r="KZ15" i="11"/>
  <c r="KY15" i="11"/>
  <c r="KX15" i="11"/>
  <c r="KW15" i="11"/>
  <c r="KV15" i="11"/>
  <c r="KU15" i="11"/>
  <c r="KT15" i="11"/>
  <c r="KS15" i="11"/>
  <c r="KR15" i="11"/>
  <c r="KQ15" i="11"/>
  <c r="KP15" i="11"/>
  <c r="KO15" i="11"/>
  <c r="KN15" i="11"/>
  <c r="KM15" i="11"/>
  <c r="KL15" i="11"/>
  <c r="KK15" i="11"/>
  <c r="KJ15" i="11"/>
  <c r="KI15" i="11"/>
  <c r="KH15" i="11"/>
  <c r="KG15" i="11"/>
  <c r="KF15" i="11"/>
  <c r="KE15" i="11"/>
  <c r="KD15" i="11"/>
  <c r="KC15" i="11"/>
  <c r="KB15" i="11"/>
  <c r="KA15" i="11"/>
  <c r="JZ15" i="11"/>
  <c r="JY15" i="11"/>
  <c r="JX15" i="11"/>
  <c r="JW15" i="11"/>
  <c r="JV15" i="11"/>
  <c r="JU15" i="11"/>
  <c r="JT15" i="11"/>
  <c r="JS15" i="11"/>
  <c r="JR15" i="11"/>
  <c r="JQ15" i="11"/>
  <c r="JP15" i="11"/>
  <c r="JO15" i="11"/>
  <c r="JN15" i="11"/>
  <c r="JM15" i="11"/>
  <c r="JL15" i="11"/>
  <c r="JK15" i="11"/>
  <c r="JJ15" i="11"/>
  <c r="JI15" i="11"/>
  <c r="JH15" i="11"/>
  <c r="JG15" i="11"/>
  <c r="JF15" i="11"/>
  <c r="JE15" i="11"/>
  <c r="JD15" i="11"/>
  <c r="JC15" i="11"/>
  <c r="JB15" i="11"/>
  <c r="JA15" i="11"/>
  <c r="IZ15" i="11"/>
  <c r="IY15" i="11"/>
  <c r="IX15" i="11"/>
  <c r="IW15" i="11"/>
  <c r="IV15" i="11"/>
  <c r="IU15" i="11"/>
  <c r="IT15" i="11"/>
  <c r="IS15" i="11"/>
  <c r="IR15" i="11"/>
  <c r="IQ15" i="11"/>
  <c r="IP15" i="11"/>
  <c r="IO15" i="11"/>
  <c r="IN15" i="11"/>
  <c r="IM15" i="11"/>
  <c r="IL15" i="11"/>
  <c r="IK15" i="11"/>
  <c r="IJ15" i="11"/>
  <c r="II15" i="11"/>
  <c r="IH15" i="11"/>
  <c r="IG15" i="11"/>
  <c r="IF15" i="11"/>
  <c r="IE15" i="11"/>
  <c r="ID15" i="11"/>
  <c r="IC15" i="11"/>
  <c r="IB15" i="11"/>
  <c r="IA15" i="11"/>
  <c r="HZ15" i="11"/>
  <c r="HY15" i="11"/>
  <c r="HX15" i="11"/>
  <c r="HW15" i="11"/>
  <c r="HV15" i="11"/>
  <c r="HU15" i="11"/>
  <c r="HT15" i="11"/>
  <c r="HS15" i="11"/>
  <c r="HR15" i="11"/>
  <c r="HQ15" i="11"/>
  <c r="HP15" i="11"/>
  <c r="HO15" i="11"/>
  <c r="HN15" i="11"/>
  <c r="HM15" i="11"/>
  <c r="HL15" i="11"/>
  <c r="HK15" i="11"/>
  <c r="HJ15" i="11"/>
  <c r="HI15" i="11"/>
  <c r="HH15" i="11"/>
  <c r="HG15" i="11"/>
  <c r="HF15" i="11"/>
  <c r="HE15" i="11"/>
  <c r="HD15" i="11"/>
  <c r="HC15" i="11"/>
  <c r="HB15" i="11"/>
  <c r="HA15" i="11"/>
  <c r="GZ15" i="11"/>
  <c r="GY15" i="11"/>
  <c r="GX15" i="11"/>
  <c r="GW15" i="11"/>
  <c r="GV15" i="11"/>
  <c r="GU15" i="11"/>
  <c r="GT15" i="11"/>
  <c r="GS15" i="11"/>
  <c r="GR15" i="11"/>
  <c r="GQ15" i="11"/>
  <c r="GP15" i="11"/>
  <c r="GO15" i="11"/>
  <c r="GN15" i="11"/>
  <c r="GM15" i="11"/>
  <c r="GL15" i="11"/>
  <c r="GK15" i="11"/>
  <c r="GJ15" i="11"/>
  <c r="GI15" i="11"/>
  <c r="GH15" i="11"/>
  <c r="GG15" i="11"/>
  <c r="GF15" i="11"/>
  <c r="GE15" i="11"/>
  <c r="GD15" i="11"/>
  <c r="GC15" i="11"/>
  <c r="GB15" i="11"/>
  <c r="GA15" i="11"/>
  <c r="FZ15" i="11"/>
  <c r="FY15" i="11"/>
  <c r="FX15" i="11"/>
  <c r="FW15" i="11"/>
  <c r="FV15" i="11"/>
  <c r="FU15" i="11"/>
  <c r="FT15" i="11"/>
  <c r="FS15" i="11"/>
  <c r="FR15" i="11"/>
  <c r="FQ15" i="11"/>
  <c r="FP15" i="11"/>
  <c r="FO15" i="11"/>
  <c r="FN15" i="11"/>
  <c r="FM15" i="11"/>
  <c r="FL15" i="11"/>
  <c r="FK15" i="11"/>
  <c r="FJ15" i="11"/>
  <c r="FI15" i="11"/>
  <c r="FH15" i="11"/>
  <c r="FG15" i="11"/>
  <c r="FF15" i="11"/>
  <c r="FE15" i="11"/>
  <c r="FD15" i="11"/>
  <c r="FC15" i="11"/>
  <c r="FB15" i="11"/>
  <c r="FA15" i="11"/>
  <c r="EZ15" i="11"/>
  <c r="EY15" i="11"/>
  <c r="EX15" i="11"/>
  <c r="EW15" i="11"/>
  <c r="EV15" i="11"/>
  <c r="EU15" i="11"/>
  <c r="ET15" i="11"/>
  <c r="ES15" i="11"/>
  <c r="ER15" i="11"/>
  <c r="EQ15" i="11"/>
  <c r="EP15" i="11"/>
  <c r="EO15" i="11"/>
  <c r="EN15" i="11"/>
  <c r="EM15" i="11"/>
  <c r="EL15" i="11"/>
  <c r="EK15" i="11"/>
  <c r="EJ15" i="11"/>
  <c r="EI15" i="11"/>
  <c r="EH15" i="11"/>
  <c r="EG15" i="11"/>
  <c r="EF15" i="11"/>
  <c r="EE15" i="11"/>
  <c r="ED15" i="11"/>
  <c r="EC15" i="11"/>
  <c r="EB15" i="11"/>
  <c r="EA15" i="11"/>
  <c r="DZ15" i="11"/>
  <c r="DY15" i="11"/>
  <c r="DX15" i="11"/>
  <c r="DW15" i="11"/>
  <c r="DV15" i="11"/>
  <c r="DU15" i="11"/>
  <c r="DT15" i="11"/>
  <c r="DS15" i="11"/>
  <c r="DR15" i="11"/>
  <c r="DQ15" i="11"/>
  <c r="DP15" i="11"/>
  <c r="DO15" i="11"/>
  <c r="DN15" i="11"/>
  <c r="DM15" i="11"/>
  <c r="DL15" i="11"/>
  <c r="DK15" i="11"/>
  <c r="DJ15" i="11"/>
  <c r="DI15" i="11"/>
  <c r="DH15" i="11"/>
  <c r="DG15" i="11"/>
  <c r="DF15" i="11"/>
  <c r="DE15" i="11"/>
  <c r="DD15" i="11"/>
  <c r="DC15" i="11"/>
  <c r="DB15" i="11"/>
  <c r="DA15" i="11"/>
  <c r="CZ15" i="11"/>
  <c r="CY15" i="11"/>
  <c r="CX15" i="11"/>
  <c r="CW15" i="11"/>
  <c r="CV15" i="11"/>
  <c r="CU15" i="11"/>
  <c r="CT15" i="11"/>
  <c r="CS15" i="11"/>
  <c r="CR15" i="11"/>
  <c r="CQ15" i="11"/>
  <c r="CP15" i="11"/>
  <c r="CO15" i="11"/>
  <c r="CN15" i="11"/>
  <c r="CM15" i="11"/>
  <c r="CL15" i="11"/>
  <c r="CK15" i="11"/>
  <c r="CJ15" i="11"/>
  <c r="CI15" i="11"/>
  <c r="CH15" i="11"/>
  <c r="CG15" i="11"/>
  <c r="CF15" i="11"/>
  <c r="CE15" i="11"/>
  <c r="CD15" i="11"/>
  <c r="CC15" i="11"/>
  <c r="CB15" i="11"/>
  <c r="CA15" i="11"/>
  <c r="BZ15" i="11"/>
  <c r="BY15" i="11"/>
  <c r="BX15" i="11"/>
  <c r="BW15" i="11"/>
  <c r="BV15" i="11"/>
  <c r="BU15" i="11"/>
  <c r="BT15" i="11"/>
  <c r="BS15" i="11"/>
  <c r="BR15" i="11"/>
  <c r="BQ15" i="11"/>
  <c r="BP15" i="11"/>
  <c r="BO15" i="11"/>
  <c r="BN15" i="11"/>
  <c r="BM15" i="11"/>
  <c r="BL15" i="11"/>
  <c r="BK15" i="11"/>
  <c r="BJ15" i="11"/>
  <c r="BI15" i="11"/>
  <c r="BH15" i="11"/>
  <c r="BG15" i="11"/>
  <c r="BF15" i="11"/>
  <c r="BE15" i="11"/>
  <c r="BD15" i="11"/>
  <c r="BC15" i="11"/>
  <c r="BB15" i="11"/>
  <c r="BA15" i="11"/>
  <c r="AZ15" i="11"/>
  <c r="AY15" i="11"/>
  <c r="AX15" i="11"/>
  <c r="AW15" i="11"/>
  <c r="AV15" i="11"/>
  <c r="AU15" i="11"/>
  <c r="AT15" i="11"/>
  <c r="AS15" i="11"/>
  <c r="AR15" i="11"/>
  <c r="AQ15" i="11"/>
  <c r="AP15" i="11"/>
  <c r="AO15" i="11"/>
  <c r="AN15" i="11"/>
  <c r="AM15" i="11"/>
  <c r="AL15" i="11"/>
  <c r="AK15" i="11"/>
  <c r="AJ15" i="11"/>
  <c r="AI15" i="11"/>
  <c r="AH15" i="11"/>
  <c r="AG15" i="11"/>
  <c r="AF15" i="11"/>
  <c r="AE15" i="11"/>
  <c r="AD15" i="11"/>
  <c r="AC15" i="11"/>
  <c r="AB15" i="11"/>
  <c r="AA15" i="11"/>
  <c r="Z15" i="11"/>
  <c r="Y15" i="11"/>
  <c r="X15" i="11"/>
  <c r="W15" i="11"/>
  <c r="Q15" i="11"/>
  <c r="A15" i="11"/>
  <c r="MS14" i="11"/>
  <c r="MR14" i="11"/>
  <c r="MQ14" i="11"/>
  <c r="MP14" i="11"/>
  <c r="MO14" i="11"/>
  <c r="MN14" i="11"/>
  <c r="MM14" i="11"/>
  <c r="ML14" i="11"/>
  <c r="MK14" i="11"/>
  <c r="MJ14" i="11"/>
  <c r="MI14" i="11"/>
  <c r="MH14" i="11"/>
  <c r="MG14" i="11"/>
  <c r="MF14" i="11"/>
  <c r="ME14" i="11"/>
  <c r="MD14" i="11"/>
  <c r="MC14" i="11"/>
  <c r="MB14" i="11"/>
  <c r="MA14" i="11"/>
  <c r="LZ14" i="11"/>
  <c r="LY14" i="11"/>
  <c r="LX14" i="11"/>
  <c r="LW14" i="11"/>
  <c r="LV14" i="11"/>
  <c r="LU14" i="11"/>
  <c r="LT14" i="11"/>
  <c r="LS14" i="11"/>
  <c r="LR14" i="11"/>
  <c r="LQ14" i="11"/>
  <c r="LP14" i="11"/>
  <c r="LO14" i="11"/>
  <c r="LN14" i="11"/>
  <c r="LM14" i="11"/>
  <c r="LL14" i="11"/>
  <c r="LK14" i="11"/>
  <c r="LJ14" i="11"/>
  <c r="LI14" i="11"/>
  <c r="LH14" i="11"/>
  <c r="LG14" i="11"/>
  <c r="LF14" i="11"/>
  <c r="LE14" i="11"/>
  <c r="LD14" i="11"/>
  <c r="LC14" i="11"/>
  <c r="LB14" i="11"/>
  <c r="LA14" i="11"/>
  <c r="KZ14" i="11"/>
  <c r="KY14" i="11"/>
  <c r="KX14" i="11"/>
  <c r="KW14" i="11"/>
  <c r="KV14" i="11"/>
  <c r="KU14" i="11"/>
  <c r="KT14" i="11"/>
  <c r="KS14" i="11"/>
  <c r="KR14" i="11"/>
  <c r="KQ14" i="11"/>
  <c r="KP14" i="11"/>
  <c r="KO14" i="11"/>
  <c r="KN14" i="11"/>
  <c r="KM14" i="11"/>
  <c r="KL14" i="11"/>
  <c r="KK14" i="11"/>
  <c r="KJ14" i="11"/>
  <c r="KI14" i="11"/>
  <c r="KH14" i="11"/>
  <c r="KG14" i="11"/>
  <c r="KF14" i="11"/>
  <c r="KE14" i="11"/>
  <c r="KD14" i="11"/>
  <c r="KC14" i="11"/>
  <c r="KB14" i="11"/>
  <c r="KA14" i="11"/>
  <c r="JZ14" i="11"/>
  <c r="JY14" i="11"/>
  <c r="JX14" i="11"/>
  <c r="JW14" i="11"/>
  <c r="JV14" i="11"/>
  <c r="JU14" i="11"/>
  <c r="JT14" i="11"/>
  <c r="JS14" i="11"/>
  <c r="JR14" i="11"/>
  <c r="JQ14" i="11"/>
  <c r="JP14" i="11"/>
  <c r="JO14" i="11"/>
  <c r="JN14" i="11"/>
  <c r="JM14" i="11"/>
  <c r="JL14" i="11"/>
  <c r="JK14" i="11"/>
  <c r="JJ14" i="11"/>
  <c r="JI14" i="11"/>
  <c r="JH14" i="11"/>
  <c r="JG14" i="11"/>
  <c r="JF14" i="11"/>
  <c r="JE14" i="11"/>
  <c r="JD14" i="11"/>
  <c r="JC14" i="11"/>
  <c r="JB14" i="11"/>
  <c r="JA14" i="11"/>
  <c r="IZ14" i="11"/>
  <c r="IY14" i="11"/>
  <c r="IX14" i="11"/>
  <c r="IW14" i="11"/>
  <c r="IV14" i="11"/>
  <c r="IU14" i="11"/>
  <c r="IT14" i="11"/>
  <c r="IS14" i="11"/>
  <c r="IR14" i="11"/>
  <c r="IQ14" i="11"/>
  <c r="IP14" i="11"/>
  <c r="IO14" i="11"/>
  <c r="IN14" i="11"/>
  <c r="IM14" i="11"/>
  <c r="IL14" i="11"/>
  <c r="IK14" i="11"/>
  <c r="IJ14" i="11"/>
  <c r="II14" i="11"/>
  <c r="IH14" i="11"/>
  <c r="IG14" i="11"/>
  <c r="IF14" i="11"/>
  <c r="IE14" i="11"/>
  <c r="ID14" i="11"/>
  <c r="IC14" i="11"/>
  <c r="IB14" i="11"/>
  <c r="IA14" i="11"/>
  <c r="HZ14" i="11"/>
  <c r="HY14" i="11"/>
  <c r="HX14" i="11"/>
  <c r="HW14" i="11"/>
  <c r="HV14" i="11"/>
  <c r="HU14" i="11"/>
  <c r="HT14" i="11"/>
  <c r="HS14" i="11"/>
  <c r="HR14" i="11"/>
  <c r="HQ14" i="11"/>
  <c r="HP14" i="11"/>
  <c r="HO14" i="11"/>
  <c r="HN14" i="11"/>
  <c r="HM14" i="11"/>
  <c r="HL14" i="11"/>
  <c r="HK14" i="11"/>
  <c r="HJ14" i="11"/>
  <c r="HI14" i="11"/>
  <c r="HH14" i="11"/>
  <c r="HG14" i="11"/>
  <c r="HF14" i="11"/>
  <c r="HE14" i="11"/>
  <c r="HD14" i="11"/>
  <c r="HC14" i="11"/>
  <c r="HB14" i="11"/>
  <c r="HA14" i="11"/>
  <c r="GZ14" i="11"/>
  <c r="GY14" i="11"/>
  <c r="GX14" i="11"/>
  <c r="GW14" i="11"/>
  <c r="GV14" i="11"/>
  <c r="GU14" i="11"/>
  <c r="GT14" i="11"/>
  <c r="GS14" i="11"/>
  <c r="GR14" i="11"/>
  <c r="GQ14" i="11"/>
  <c r="GP14" i="11"/>
  <c r="GO14" i="11"/>
  <c r="GN14" i="11"/>
  <c r="GM14" i="11"/>
  <c r="GL14" i="11"/>
  <c r="GK14" i="11"/>
  <c r="GJ14" i="11"/>
  <c r="GI14" i="11"/>
  <c r="GH14" i="11"/>
  <c r="GG14" i="11"/>
  <c r="GF14" i="11"/>
  <c r="GE14" i="11"/>
  <c r="GD14" i="11"/>
  <c r="GC14" i="11"/>
  <c r="GB14" i="11"/>
  <c r="GA14" i="11"/>
  <c r="FZ14" i="11"/>
  <c r="FY14" i="11"/>
  <c r="FX14" i="11"/>
  <c r="FW14" i="11"/>
  <c r="FV14" i="11"/>
  <c r="FU14" i="11"/>
  <c r="FT14" i="11"/>
  <c r="FS14" i="11"/>
  <c r="FR14" i="11"/>
  <c r="FQ14" i="11"/>
  <c r="FP14" i="11"/>
  <c r="FO14" i="11"/>
  <c r="FN14" i="11"/>
  <c r="FM14" i="11"/>
  <c r="FL14" i="11"/>
  <c r="FK14" i="11"/>
  <c r="FJ14" i="11"/>
  <c r="FI14" i="11"/>
  <c r="FH14" i="11"/>
  <c r="FG14" i="11"/>
  <c r="FF14" i="11"/>
  <c r="FE14" i="11"/>
  <c r="FD14" i="11"/>
  <c r="FC14" i="11"/>
  <c r="FB14" i="11"/>
  <c r="FA14" i="11"/>
  <c r="EZ14" i="11"/>
  <c r="EY14" i="11"/>
  <c r="EX14" i="11"/>
  <c r="EW14" i="11"/>
  <c r="EV14" i="11"/>
  <c r="EU14" i="11"/>
  <c r="ET14" i="11"/>
  <c r="ES14" i="11"/>
  <c r="ER14" i="11"/>
  <c r="EQ14" i="11"/>
  <c r="EP14" i="11"/>
  <c r="EO14" i="11"/>
  <c r="EN14" i="11"/>
  <c r="EM14" i="11"/>
  <c r="EL14" i="11"/>
  <c r="EK14" i="11"/>
  <c r="EJ14" i="11"/>
  <c r="EI14" i="11"/>
  <c r="EH14" i="11"/>
  <c r="EG14" i="11"/>
  <c r="EF14" i="11"/>
  <c r="EE14" i="11"/>
  <c r="ED14" i="11"/>
  <c r="EC14" i="11"/>
  <c r="EB14" i="11"/>
  <c r="EA14" i="11"/>
  <c r="DZ14" i="11"/>
  <c r="DY14" i="11"/>
  <c r="DX14" i="11"/>
  <c r="DW14" i="11"/>
  <c r="DV14" i="11"/>
  <c r="DU14" i="11"/>
  <c r="DT14" i="11"/>
  <c r="DS14" i="11"/>
  <c r="DR14" i="11"/>
  <c r="DQ14" i="11"/>
  <c r="DP14" i="11"/>
  <c r="DO14" i="11"/>
  <c r="DN14" i="11"/>
  <c r="DM14" i="11"/>
  <c r="DL14" i="11"/>
  <c r="DK14" i="11"/>
  <c r="DJ14" i="11"/>
  <c r="DI14" i="11"/>
  <c r="DH14" i="11"/>
  <c r="DG14" i="11"/>
  <c r="DF14" i="11"/>
  <c r="DE14" i="11"/>
  <c r="DD14" i="11"/>
  <c r="DC14" i="11"/>
  <c r="DB14" i="11"/>
  <c r="DA14" i="11"/>
  <c r="CZ14" i="11"/>
  <c r="CY14" i="11"/>
  <c r="CX14" i="11"/>
  <c r="CW14" i="11"/>
  <c r="CV14" i="11"/>
  <c r="CU14" i="11"/>
  <c r="CT14" i="11"/>
  <c r="CS14" i="11"/>
  <c r="CR14" i="11"/>
  <c r="CQ14" i="11"/>
  <c r="CP14" i="11"/>
  <c r="CO14" i="11"/>
  <c r="CN14" i="11"/>
  <c r="CM14" i="11"/>
  <c r="CL14" i="11"/>
  <c r="CK14" i="11"/>
  <c r="CJ14" i="11"/>
  <c r="CI14" i="11"/>
  <c r="CH14" i="11"/>
  <c r="CG14" i="11"/>
  <c r="CF14" i="11"/>
  <c r="CE14" i="11"/>
  <c r="CD14" i="11"/>
  <c r="CC14" i="11"/>
  <c r="CB14" i="11"/>
  <c r="CA14" i="11"/>
  <c r="BZ14" i="11"/>
  <c r="BY14" i="11"/>
  <c r="BX14" i="11"/>
  <c r="BW14" i="11"/>
  <c r="BV14" i="11"/>
  <c r="BU14" i="11"/>
  <c r="BT14" i="11"/>
  <c r="BS14" i="11"/>
  <c r="BR14" i="11"/>
  <c r="BQ14" i="11"/>
  <c r="BP14" i="11"/>
  <c r="BO14" i="11"/>
  <c r="BN14" i="11"/>
  <c r="BM14" i="11"/>
  <c r="BL14" i="11"/>
  <c r="BK14" i="11"/>
  <c r="BJ14" i="11"/>
  <c r="BI14" i="11"/>
  <c r="BH14" i="11"/>
  <c r="BG14" i="11"/>
  <c r="BF14" i="11"/>
  <c r="BE14" i="11"/>
  <c r="BD14" i="11"/>
  <c r="BC14" i="11"/>
  <c r="BB14" i="11"/>
  <c r="BA14" i="11"/>
  <c r="AZ14" i="11"/>
  <c r="AY14" i="11"/>
  <c r="AX14" i="11"/>
  <c r="AW14" i="11"/>
  <c r="AV14" i="11"/>
  <c r="AU14" i="11"/>
  <c r="AT14" i="11"/>
  <c r="AS14" i="11"/>
  <c r="AR14" i="11"/>
  <c r="AQ14" i="11"/>
  <c r="AP14" i="11"/>
  <c r="AO14" i="11"/>
  <c r="AN14" i="11"/>
  <c r="AM14" i="11"/>
  <c r="AL14" i="11"/>
  <c r="AK14" i="11"/>
  <c r="AJ14" i="11"/>
  <c r="AI14" i="11"/>
  <c r="AH14" i="11"/>
  <c r="AG14" i="11"/>
  <c r="AF14" i="11"/>
  <c r="AE14" i="11"/>
  <c r="AD14" i="11"/>
  <c r="AC14" i="11"/>
  <c r="AB14" i="11"/>
  <c r="AA14" i="11"/>
  <c r="Z14" i="11"/>
  <c r="Y14" i="11"/>
  <c r="X14" i="11"/>
  <c r="W14" i="11"/>
  <c r="Q14" i="11"/>
  <c r="A14" i="11"/>
  <c r="MS13" i="11"/>
  <c r="MR13" i="11"/>
  <c r="MQ13" i="11"/>
  <c r="MP13" i="11"/>
  <c r="MO13" i="11"/>
  <c r="MN13" i="11"/>
  <c r="MM13" i="11"/>
  <c r="ML13" i="11"/>
  <c r="MK13" i="11"/>
  <c r="MJ13" i="11"/>
  <c r="MI13" i="11"/>
  <c r="MH13" i="11"/>
  <c r="MG13" i="11"/>
  <c r="MF13" i="11"/>
  <c r="ME13" i="11"/>
  <c r="MD13" i="11"/>
  <c r="MC13" i="11"/>
  <c r="MB13" i="11"/>
  <c r="MA13" i="11"/>
  <c r="LZ13" i="11"/>
  <c r="LY13" i="11"/>
  <c r="LX13" i="11"/>
  <c r="LW13" i="11"/>
  <c r="LV13" i="11"/>
  <c r="LU13" i="11"/>
  <c r="LT13" i="11"/>
  <c r="LS13" i="11"/>
  <c r="LR13" i="11"/>
  <c r="LQ13" i="11"/>
  <c r="LP13" i="11"/>
  <c r="LO13" i="11"/>
  <c r="LN13" i="11"/>
  <c r="LM13" i="11"/>
  <c r="LL13" i="11"/>
  <c r="LK13" i="11"/>
  <c r="LJ13" i="11"/>
  <c r="LI13" i="11"/>
  <c r="LH13" i="11"/>
  <c r="LG13" i="11"/>
  <c r="LF13" i="11"/>
  <c r="LE13" i="11"/>
  <c r="LD13" i="11"/>
  <c r="LC13" i="11"/>
  <c r="LB13" i="11"/>
  <c r="LA13" i="11"/>
  <c r="KZ13" i="11"/>
  <c r="KY13" i="11"/>
  <c r="KX13" i="11"/>
  <c r="KW13" i="11"/>
  <c r="KV13" i="11"/>
  <c r="KU13" i="11"/>
  <c r="KT13" i="11"/>
  <c r="KS13" i="11"/>
  <c r="KR13" i="11"/>
  <c r="KQ13" i="11"/>
  <c r="KP13" i="11"/>
  <c r="KO13" i="11"/>
  <c r="KN13" i="11"/>
  <c r="KM13" i="11"/>
  <c r="KL13" i="11"/>
  <c r="KK13" i="11"/>
  <c r="KJ13" i="11"/>
  <c r="KI13" i="11"/>
  <c r="KH13" i="11"/>
  <c r="KG13" i="11"/>
  <c r="KF13" i="11"/>
  <c r="KE13" i="11"/>
  <c r="KD13" i="11"/>
  <c r="KC13" i="11"/>
  <c r="KB13" i="11"/>
  <c r="KA13" i="11"/>
  <c r="JZ13" i="11"/>
  <c r="JY13" i="11"/>
  <c r="JX13" i="11"/>
  <c r="JW13" i="11"/>
  <c r="JV13" i="11"/>
  <c r="JU13" i="11"/>
  <c r="JT13" i="11"/>
  <c r="JS13" i="11"/>
  <c r="JR13" i="11"/>
  <c r="JQ13" i="11"/>
  <c r="JP13" i="11"/>
  <c r="JO13" i="11"/>
  <c r="JN13" i="11"/>
  <c r="JM13" i="11"/>
  <c r="JL13" i="11"/>
  <c r="JK13" i="11"/>
  <c r="JJ13" i="11"/>
  <c r="JI13" i="11"/>
  <c r="JH13" i="11"/>
  <c r="JG13" i="11"/>
  <c r="JF13" i="11"/>
  <c r="JE13" i="11"/>
  <c r="JD13" i="11"/>
  <c r="JC13" i="11"/>
  <c r="JB13" i="11"/>
  <c r="JA13" i="11"/>
  <c r="IZ13" i="11"/>
  <c r="IY13" i="11"/>
  <c r="IX13" i="11"/>
  <c r="IW13" i="11"/>
  <c r="IV13" i="11"/>
  <c r="IU13" i="11"/>
  <c r="IT13" i="11"/>
  <c r="IS13" i="11"/>
  <c r="IR13" i="11"/>
  <c r="IQ13" i="11"/>
  <c r="IP13" i="11"/>
  <c r="IO13" i="11"/>
  <c r="IN13" i="11"/>
  <c r="IM13" i="11"/>
  <c r="IL13" i="11"/>
  <c r="IK13" i="11"/>
  <c r="IJ13" i="11"/>
  <c r="II13" i="11"/>
  <c r="IH13" i="11"/>
  <c r="IG13" i="11"/>
  <c r="IF13" i="11"/>
  <c r="IE13" i="11"/>
  <c r="ID13" i="11"/>
  <c r="IC13" i="11"/>
  <c r="IB13" i="11"/>
  <c r="IA13" i="11"/>
  <c r="HZ13" i="11"/>
  <c r="HY13" i="11"/>
  <c r="HX13" i="11"/>
  <c r="HW13" i="11"/>
  <c r="HV13" i="11"/>
  <c r="HU13" i="11"/>
  <c r="HT13" i="11"/>
  <c r="HS13" i="11"/>
  <c r="HR13" i="11"/>
  <c r="HQ13" i="11"/>
  <c r="HP13" i="11"/>
  <c r="HO13" i="11"/>
  <c r="HN13" i="11"/>
  <c r="HM13" i="11"/>
  <c r="HL13" i="11"/>
  <c r="HK13" i="11"/>
  <c r="HJ13" i="11"/>
  <c r="HI13" i="11"/>
  <c r="HH13" i="11"/>
  <c r="HG13" i="11"/>
  <c r="HF13" i="11"/>
  <c r="HE13" i="11"/>
  <c r="HD13" i="11"/>
  <c r="HC13" i="11"/>
  <c r="HB13" i="11"/>
  <c r="HA13" i="11"/>
  <c r="GZ13" i="11"/>
  <c r="GY13" i="11"/>
  <c r="GX13" i="11"/>
  <c r="GW13" i="11"/>
  <c r="GV13" i="11"/>
  <c r="GU13" i="11"/>
  <c r="GT13" i="11"/>
  <c r="GS13" i="11"/>
  <c r="GR13" i="11"/>
  <c r="GQ13" i="11"/>
  <c r="GP13" i="11"/>
  <c r="GO13" i="11"/>
  <c r="GN13" i="11"/>
  <c r="GM13" i="11"/>
  <c r="GL13" i="11"/>
  <c r="GK13" i="11"/>
  <c r="GJ13" i="11"/>
  <c r="GI13" i="11"/>
  <c r="GH13" i="11"/>
  <c r="GG13" i="11"/>
  <c r="GF13" i="11"/>
  <c r="GE13" i="11"/>
  <c r="GD13" i="11"/>
  <c r="GC13" i="11"/>
  <c r="GB13" i="11"/>
  <c r="GA13" i="11"/>
  <c r="FZ13" i="11"/>
  <c r="FY13" i="11"/>
  <c r="FX13" i="11"/>
  <c r="FW13" i="11"/>
  <c r="FV13" i="11"/>
  <c r="FU13" i="11"/>
  <c r="FT13" i="11"/>
  <c r="FS13" i="11"/>
  <c r="FR13" i="11"/>
  <c r="FQ13" i="11"/>
  <c r="FP13" i="11"/>
  <c r="FO13" i="11"/>
  <c r="FN13" i="11"/>
  <c r="FM13" i="11"/>
  <c r="FL13" i="11"/>
  <c r="FK13" i="11"/>
  <c r="FJ13" i="11"/>
  <c r="FI13" i="11"/>
  <c r="FH13" i="11"/>
  <c r="FG13" i="11"/>
  <c r="FF13" i="11"/>
  <c r="FE13" i="11"/>
  <c r="FD13" i="11"/>
  <c r="FC13" i="11"/>
  <c r="FB13" i="11"/>
  <c r="FA13" i="11"/>
  <c r="EZ13" i="11"/>
  <c r="EY13" i="11"/>
  <c r="EX13" i="11"/>
  <c r="EW13" i="11"/>
  <c r="EV13" i="11"/>
  <c r="EU13" i="11"/>
  <c r="ET13" i="11"/>
  <c r="ES13" i="11"/>
  <c r="ER13" i="11"/>
  <c r="EQ13" i="11"/>
  <c r="EP13" i="11"/>
  <c r="EO13" i="11"/>
  <c r="EN13" i="11"/>
  <c r="EM13" i="11"/>
  <c r="EL13" i="11"/>
  <c r="EK13" i="11"/>
  <c r="EJ13" i="11"/>
  <c r="EI13" i="11"/>
  <c r="EH13" i="11"/>
  <c r="EG13" i="11"/>
  <c r="EF13" i="11"/>
  <c r="EE13" i="11"/>
  <c r="ED13" i="11"/>
  <c r="EC13" i="11"/>
  <c r="EB13" i="11"/>
  <c r="EA13" i="11"/>
  <c r="DZ13" i="11"/>
  <c r="DY13" i="11"/>
  <c r="DX13" i="11"/>
  <c r="DW13" i="11"/>
  <c r="DV13" i="11"/>
  <c r="DU13" i="11"/>
  <c r="DT13" i="11"/>
  <c r="DS13" i="11"/>
  <c r="DR13" i="11"/>
  <c r="DQ13" i="11"/>
  <c r="DP13" i="11"/>
  <c r="DO13" i="11"/>
  <c r="DN13" i="11"/>
  <c r="DM13" i="11"/>
  <c r="DL13" i="11"/>
  <c r="DK13" i="11"/>
  <c r="DJ13" i="11"/>
  <c r="DI13" i="11"/>
  <c r="DH13" i="11"/>
  <c r="DG13" i="11"/>
  <c r="DF13" i="11"/>
  <c r="DE13" i="11"/>
  <c r="DD13" i="11"/>
  <c r="DC13" i="11"/>
  <c r="DB13" i="11"/>
  <c r="DA13" i="11"/>
  <c r="CZ13" i="11"/>
  <c r="CY13" i="11"/>
  <c r="CX13" i="11"/>
  <c r="CW13" i="11"/>
  <c r="CV13" i="11"/>
  <c r="CU13" i="11"/>
  <c r="CT13" i="11"/>
  <c r="CS13" i="11"/>
  <c r="CR13" i="11"/>
  <c r="CQ13" i="11"/>
  <c r="CP13" i="11"/>
  <c r="CO13" i="11"/>
  <c r="CN13" i="11"/>
  <c r="CM13" i="11"/>
  <c r="CL13" i="11"/>
  <c r="CK13" i="11"/>
  <c r="CJ13" i="11"/>
  <c r="CI13" i="11"/>
  <c r="CH13" i="11"/>
  <c r="CG13" i="11"/>
  <c r="CF13" i="11"/>
  <c r="CE13" i="11"/>
  <c r="CD13" i="11"/>
  <c r="CC13" i="11"/>
  <c r="CB13" i="11"/>
  <c r="CA13" i="11"/>
  <c r="BZ13" i="11"/>
  <c r="BY13" i="11"/>
  <c r="BX13" i="11"/>
  <c r="BW13" i="11"/>
  <c r="BV13" i="11"/>
  <c r="BU13" i="11"/>
  <c r="BT13" i="11"/>
  <c r="BS13" i="11"/>
  <c r="BR13" i="11"/>
  <c r="BQ13" i="11"/>
  <c r="BP13" i="11"/>
  <c r="BO13" i="11"/>
  <c r="BN13" i="11"/>
  <c r="BM13" i="11"/>
  <c r="BL13" i="11"/>
  <c r="BK13" i="11"/>
  <c r="BJ13" i="11"/>
  <c r="BI13" i="11"/>
  <c r="BH13" i="11"/>
  <c r="BG13" i="11"/>
  <c r="BF13" i="11"/>
  <c r="BE13" i="11"/>
  <c r="BD13" i="11"/>
  <c r="BC13" i="11"/>
  <c r="BB13" i="11"/>
  <c r="BA13" i="11"/>
  <c r="AZ13" i="11"/>
  <c r="AY13" i="11"/>
  <c r="AX13" i="11"/>
  <c r="AW13" i="11"/>
  <c r="AV13" i="11"/>
  <c r="AU13" i="11"/>
  <c r="AT13" i="11"/>
  <c r="AS13" i="11"/>
  <c r="AR13" i="11"/>
  <c r="AQ13" i="11"/>
  <c r="AP13" i="11"/>
  <c r="AO13" i="11"/>
  <c r="AN13" i="11"/>
  <c r="AM13" i="11"/>
  <c r="AL13" i="11"/>
  <c r="AK13" i="11"/>
  <c r="AJ13" i="11"/>
  <c r="AI13" i="11"/>
  <c r="AH13" i="11"/>
  <c r="AG13" i="11"/>
  <c r="AF13" i="11"/>
  <c r="AE13" i="11"/>
  <c r="AD13" i="11"/>
  <c r="AC13" i="11"/>
  <c r="AB13" i="11"/>
  <c r="AA13" i="11"/>
  <c r="Z13" i="11"/>
  <c r="Y13" i="11"/>
  <c r="X13" i="11"/>
  <c r="W13" i="11"/>
  <c r="Q13" i="11"/>
  <c r="A13" i="11"/>
  <c r="MS12" i="11"/>
  <c r="MR12" i="11"/>
  <c r="MQ12" i="11"/>
  <c r="MP12" i="11"/>
  <c r="MO12" i="11"/>
  <c r="MN12" i="11"/>
  <c r="MM12" i="11"/>
  <c r="ML12" i="11"/>
  <c r="MK12" i="11"/>
  <c r="MJ12" i="11"/>
  <c r="MI12" i="11"/>
  <c r="MH12" i="11"/>
  <c r="MG12" i="11"/>
  <c r="MF12" i="11"/>
  <c r="ME12" i="11"/>
  <c r="MD12" i="11"/>
  <c r="MC12" i="11"/>
  <c r="MB12" i="11"/>
  <c r="MA12" i="11"/>
  <c r="LZ12" i="11"/>
  <c r="LY12" i="11"/>
  <c r="LX12" i="11"/>
  <c r="LW12" i="11"/>
  <c r="LV12" i="11"/>
  <c r="LU12" i="11"/>
  <c r="LT12" i="11"/>
  <c r="LS12" i="11"/>
  <c r="LR12" i="11"/>
  <c r="LQ12" i="11"/>
  <c r="LP12" i="11"/>
  <c r="LO12" i="11"/>
  <c r="LN12" i="11"/>
  <c r="LM12" i="11"/>
  <c r="LL12" i="11"/>
  <c r="LK12" i="11"/>
  <c r="LJ12" i="11"/>
  <c r="LI12" i="11"/>
  <c r="LH12" i="11"/>
  <c r="LG12" i="11"/>
  <c r="LF12" i="11"/>
  <c r="LE12" i="11"/>
  <c r="LD12" i="11"/>
  <c r="LC12" i="11"/>
  <c r="LB12" i="11"/>
  <c r="LA12" i="11"/>
  <c r="KZ12" i="11"/>
  <c r="KY12" i="11"/>
  <c r="KX12" i="11"/>
  <c r="KW12" i="11"/>
  <c r="KV12" i="11"/>
  <c r="KU12" i="11"/>
  <c r="KT12" i="11"/>
  <c r="KS12" i="11"/>
  <c r="KR12" i="11"/>
  <c r="KQ12" i="11"/>
  <c r="KP12" i="11"/>
  <c r="KO12" i="11"/>
  <c r="KN12" i="11"/>
  <c r="KM12" i="11"/>
  <c r="KL12" i="11"/>
  <c r="KK12" i="11"/>
  <c r="KJ12" i="11"/>
  <c r="KI12" i="11"/>
  <c r="KH12" i="11"/>
  <c r="KG12" i="11"/>
  <c r="KF12" i="11"/>
  <c r="KE12" i="11"/>
  <c r="KD12" i="11"/>
  <c r="KC12" i="11"/>
  <c r="KB12" i="11"/>
  <c r="KA12" i="11"/>
  <c r="JZ12" i="11"/>
  <c r="JY12" i="11"/>
  <c r="JX12" i="11"/>
  <c r="JW12" i="11"/>
  <c r="JV12" i="11"/>
  <c r="JU12" i="11"/>
  <c r="JT12" i="11"/>
  <c r="JS12" i="11"/>
  <c r="JR12" i="11"/>
  <c r="JQ12" i="11"/>
  <c r="JP12" i="11"/>
  <c r="JO12" i="11"/>
  <c r="JN12" i="11"/>
  <c r="JM12" i="11"/>
  <c r="JL12" i="11"/>
  <c r="JK12" i="11"/>
  <c r="JJ12" i="11"/>
  <c r="JI12" i="11"/>
  <c r="JH12" i="11"/>
  <c r="JG12" i="11"/>
  <c r="JF12" i="11"/>
  <c r="JE12" i="11"/>
  <c r="JD12" i="11"/>
  <c r="JC12" i="11"/>
  <c r="JB12" i="11"/>
  <c r="JA12" i="11"/>
  <c r="IZ12" i="11"/>
  <c r="IY12" i="11"/>
  <c r="IX12" i="11"/>
  <c r="IW12" i="11"/>
  <c r="IV12" i="11"/>
  <c r="IU12" i="11"/>
  <c r="IT12" i="11"/>
  <c r="IS12" i="11"/>
  <c r="IR12" i="11"/>
  <c r="IQ12" i="11"/>
  <c r="IP12" i="11"/>
  <c r="IO12" i="11"/>
  <c r="IN12" i="11"/>
  <c r="IM12" i="11"/>
  <c r="IL12" i="11"/>
  <c r="IK12" i="11"/>
  <c r="IJ12" i="11"/>
  <c r="II12" i="11"/>
  <c r="IH12" i="11"/>
  <c r="IG12" i="11"/>
  <c r="IF12" i="11"/>
  <c r="IE12" i="11"/>
  <c r="ID12" i="11"/>
  <c r="IC12" i="11"/>
  <c r="IB12" i="11"/>
  <c r="IA12" i="11"/>
  <c r="HZ12" i="11"/>
  <c r="HY12" i="11"/>
  <c r="HX12" i="11"/>
  <c r="HW12" i="11"/>
  <c r="HV12" i="11"/>
  <c r="HU12" i="11"/>
  <c r="HT12" i="11"/>
  <c r="HS12" i="11"/>
  <c r="HR12" i="11"/>
  <c r="HQ12" i="11"/>
  <c r="HP12" i="11"/>
  <c r="HO12" i="11"/>
  <c r="HN12" i="11"/>
  <c r="HM12" i="11"/>
  <c r="HL12" i="11"/>
  <c r="HK12" i="11"/>
  <c r="HJ12" i="11"/>
  <c r="HI12" i="11"/>
  <c r="HH12" i="11"/>
  <c r="HG12" i="11"/>
  <c r="HF12" i="11"/>
  <c r="HE12" i="11"/>
  <c r="HD12" i="11"/>
  <c r="HC12" i="11"/>
  <c r="HB12" i="11"/>
  <c r="HA12" i="11"/>
  <c r="GZ12" i="11"/>
  <c r="GY12" i="11"/>
  <c r="GX12" i="11"/>
  <c r="GW12" i="11"/>
  <c r="GV12" i="11"/>
  <c r="GU12" i="11"/>
  <c r="GT12" i="11"/>
  <c r="GS12" i="11"/>
  <c r="GR12" i="11"/>
  <c r="GQ12" i="11"/>
  <c r="GP12" i="11"/>
  <c r="GO12" i="11"/>
  <c r="GN12" i="11"/>
  <c r="GM12" i="11"/>
  <c r="GL12" i="11"/>
  <c r="GK12" i="11"/>
  <c r="GJ12" i="11"/>
  <c r="GI12" i="11"/>
  <c r="GH12" i="11"/>
  <c r="GG12" i="11"/>
  <c r="GF12" i="11"/>
  <c r="GE12" i="11"/>
  <c r="GD12" i="11"/>
  <c r="GC12" i="11"/>
  <c r="GB12" i="11"/>
  <c r="GA12" i="11"/>
  <c r="FZ12" i="11"/>
  <c r="FY12" i="11"/>
  <c r="FX12" i="11"/>
  <c r="FW12" i="11"/>
  <c r="FV12" i="11"/>
  <c r="FU12" i="11"/>
  <c r="FT12" i="11"/>
  <c r="FS12" i="11"/>
  <c r="FR12" i="11"/>
  <c r="FQ12" i="11"/>
  <c r="FP12" i="11"/>
  <c r="FO12" i="11"/>
  <c r="FN12" i="11"/>
  <c r="FM12" i="11"/>
  <c r="FL12" i="11"/>
  <c r="FK12" i="11"/>
  <c r="FJ12" i="11"/>
  <c r="FI12" i="11"/>
  <c r="FH12" i="11"/>
  <c r="FG12" i="11"/>
  <c r="FF12" i="11"/>
  <c r="FE12" i="11"/>
  <c r="FD12" i="11"/>
  <c r="FC12" i="11"/>
  <c r="FB12" i="11"/>
  <c r="FA12" i="11"/>
  <c r="EZ12" i="11"/>
  <c r="EY12" i="11"/>
  <c r="EX12" i="11"/>
  <c r="EW12" i="11"/>
  <c r="EV12" i="11"/>
  <c r="EU12" i="11"/>
  <c r="ET12" i="11"/>
  <c r="ES12" i="11"/>
  <c r="ER12" i="11"/>
  <c r="EQ12" i="11"/>
  <c r="EP12" i="11"/>
  <c r="EO12" i="11"/>
  <c r="EN12" i="11"/>
  <c r="EM12" i="11"/>
  <c r="EL12" i="11"/>
  <c r="EK12" i="11"/>
  <c r="EJ12" i="11"/>
  <c r="EI12" i="11"/>
  <c r="EH12" i="11"/>
  <c r="EG12" i="11"/>
  <c r="EF12" i="11"/>
  <c r="EE12" i="11"/>
  <c r="ED12" i="11"/>
  <c r="EC12" i="11"/>
  <c r="EB12" i="11"/>
  <c r="EA12" i="11"/>
  <c r="DZ12" i="11"/>
  <c r="DY12" i="11"/>
  <c r="DX12" i="11"/>
  <c r="DW12" i="11"/>
  <c r="DV12" i="11"/>
  <c r="DU12" i="11"/>
  <c r="DT12" i="11"/>
  <c r="DS12" i="11"/>
  <c r="DR12" i="11"/>
  <c r="DQ12" i="11"/>
  <c r="DP12" i="11"/>
  <c r="DO12" i="11"/>
  <c r="DN12" i="11"/>
  <c r="DM12" i="11"/>
  <c r="DL12" i="11"/>
  <c r="DK12" i="11"/>
  <c r="DJ12" i="11"/>
  <c r="DI12" i="11"/>
  <c r="DH12" i="11"/>
  <c r="DG12" i="11"/>
  <c r="DF12" i="11"/>
  <c r="DE12" i="11"/>
  <c r="DD12" i="11"/>
  <c r="DC12" i="11"/>
  <c r="DB12" i="11"/>
  <c r="DA12" i="11"/>
  <c r="CZ12" i="11"/>
  <c r="CY12" i="11"/>
  <c r="CX12" i="11"/>
  <c r="CW12" i="11"/>
  <c r="CV12" i="11"/>
  <c r="CU12" i="11"/>
  <c r="CT12" i="11"/>
  <c r="CS12" i="11"/>
  <c r="CR12" i="11"/>
  <c r="CQ12" i="11"/>
  <c r="CP12" i="11"/>
  <c r="CO12" i="11"/>
  <c r="CN12" i="11"/>
  <c r="CM12" i="11"/>
  <c r="CL12" i="11"/>
  <c r="CK12" i="11"/>
  <c r="CJ12" i="11"/>
  <c r="CI12" i="11"/>
  <c r="CH12" i="11"/>
  <c r="CG12" i="11"/>
  <c r="CF12" i="11"/>
  <c r="CE12" i="11"/>
  <c r="CD12" i="11"/>
  <c r="CC12" i="11"/>
  <c r="CB12" i="11"/>
  <c r="CA12" i="11"/>
  <c r="BZ12" i="11"/>
  <c r="BY12" i="11"/>
  <c r="BX12" i="11"/>
  <c r="BW12" i="11"/>
  <c r="BV12" i="11"/>
  <c r="BU12" i="11"/>
  <c r="BT12" i="11"/>
  <c r="BS12" i="11"/>
  <c r="BR12" i="11"/>
  <c r="BQ12" i="11"/>
  <c r="BP12" i="11"/>
  <c r="BO12" i="11"/>
  <c r="BN12" i="11"/>
  <c r="BM12" i="11"/>
  <c r="BL12" i="11"/>
  <c r="BK12" i="11"/>
  <c r="BJ12" i="11"/>
  <c r="BI12" i="11"/>
  <c r="BH12" i="11"/>
  <c r="BG12" i="11"/>
  <c r="BF12" i="11"/>
  <c r="BE12" i="11"/>
  <c r="BD12" i="11"/>
  <c r="BC12" i="11"/>
  <c r="BB12" i="11"/>
  <c r="BA12" i="11"/>
  <c r="AZ12" i="11"/>
  <c r="AY12" i="11"/>
  <c r="AX12" i="11"/>
  <c r="AW12" i="11"/>
  <c r="AV12" i="11"/>
  <c r="AU12" i="11"/>
  <c r="AT12" i="11"/>
  <c r="AS12" i="11"/>
  <c r="AR12" i="11"/>
  <c r="AQ12" i="11"/>
  <c r="AP12" i="11"/>
  <c r="AO12" i="11"/>
  <c r="AN12" i="11"/>
  <c r="AM12" i="11"/>
  <c r="AL12" i="11"/>
  <c r="AK12" i="11"/>
  <c r="AJ12" i="11"/>
  <c r="AI12" i="11"/>
  <c r="AH12" i="11"/>
  <c r="AG12" i="11"/>
  <c r="AF12" i="11"/>
  <c r="AE12" i="11"/>
  <c r="AD12" i="11"/>
  <c r="AC12" i="11"/>
  <c r="AB12" i="11"/>
  <c r="AA12" i="11"/>
  <c r="Z12" i="11"/>
  <c r="Y12" i="11"/>
  <c r="X12" i="11"/>
  <c r="W12" i="11"/>
  <c r="Q12" i="11"/>
  <c r="A12" i="11"/>
  <c r="MS11" i="11"/>
  <c r="MR11" i="11"/>
  <c r="MQ11" i="11"/>
  <c r="MP11" i="11"/>
  <c r="MO11" i="11"/>
  <c r="MN11" i="11"/>
  <c r="MM11" i="11"/>
  <c r="ML11" i="11"/>
  <c r="MK11" i="11"/>
  <c r="MJ11" i="11"/>
  <c r="MI11" i="11"/>
  <c r="MH11" i="11"/>
  <c r="MG11" i="11"/>
  <c r="MF11" i="11"/>
  <c r="ME11" i="11"/>
  <c r="MD11" i="11"/>
  <c r="MC11" i="11"/>
  <c r="MB11" i="11"/>
  <c r="MA11" i="11"/>
  <c r="LZ11" i="11"/>
  <c r="LY11" i="11"/>
  <c r="LX11" i="11"/>
  <c r="LW11" i="11"/>
  <c r="LV11" i="11"/>
  <c r="LU11" i="11"/>
  <c r="LT11" i="11"/>
  <c r="LS11" i="11"/>
  <c r="LR11" i="11"/>
  <c r="LQ11" i="11"/>
  <c r="LP11" i="11"/>
  <c r="LO11" i="11"/>
  <c r="LN11" i="11"/>
  <c r="LM11" i="11"/>
  <c r="LL11" i="11"/>
  <c r="LK11" i="11"/>
  <c r="LJ11" i="11"/>
  <c r="LI11" i="11"/>
  <c r="LH11" i="11"/>
  <c r="LG11" i="11"/>
  <c r="LF11" i="11"/>
  <c r="LE11" i="11"/>
  <c r="LD11" i="11"/>
  <c r="LC11" i="11"/>
  <c r="LB11" i="11"/>
  <c r="LA11" i="11"/>
  <c r="KZ11" i="11"/>
  <c r="KY11" i="11"/>
  <c r="KX11" i="11"/>
  <c r="KW11" i="11"/>
  <c r="KV11" i="11"/>
  <c r="KU11" i="11"/>
  <c r="KT11" i="11"/>
  <c r="KS11" i="11"/>
  <c r="KR11" i="11"/>
  <c r="KQ11" i="11"/>
  <c r="KP11" i="11"/>
  <c r="KO11" i="11"/>
  <c r="KN11" i="11"/>
  <c r="KM11" i="11"/>
  <c r="KL11" i="11"/>
  <c r="KK11" i="11"/>
  <c r="KJ11" i="11"/>
  <c r="KI11" i="11"/>
  <c r="KH11" i="11"/>
  <c r="KG11" i="11"/>
  <c r="KF11" i="11"/>
  <c r="KE11" i="11"/>
  <c r="KD11" i="11"/>
  <c r="KC11" i="11"/>
  <c r="KB11" i="11"/>
  <c r="KA11" i="11"/>
  <c r="JZ11" i="11"/>
  <c r="JY11" i="11"/>
  <c r="JX11" i="11"/>
  <c r="JW11" i="11"/>
  <c r="JV11" i="11"/>
  <c r="JU11" i="11"/>
  <c r="JT11" i="11"/>
  <c r="JS11" i="11"/>
  <c r="JR11" i="11"/>
  <c r="JQ11" i="11"/>
  <c r="JP11" i="11"/>
  <c r="JO11" i="11"/>
  <c r="JN11" i="11"/>
  <c r="JM11" i="11"/>
  <c r="JL11" i="11"/>
  <c r="JK11" i="11"/>
  <c r="JJ11" i="11"/>
  <c r="JI11" i="11"/>
  <c r="JH11" i="11"/>
  <c r="JG11" i="11"/>
  <c r="JF11" i="11"/>
  <c r="JE11" i="11"/>
  <c r="JD11" i="11"/>
  <c r="JC11" i="11"/>
  <c r="JB11" i="11"/>
  <c r="JA11" i="11"/>
  <c r="IZ11" i="11"/>
  <c r="IY11" i="11"/>
  <c r="IX11" i="11"/>
  <c r="IW11" i="11"/>
  <c r="IV11" i="11"/>
  <c r="IU11" i="11"/>
  <c r="IT11" i="11"/>
  <c r="IS11" i="11"/>
  <c r="IR11" i="11"/>
  <c r="IQ11" i="11"/>
  <c r="IP11" i="11"/>
  <c r="IO11" i="11"/>
  <c r="IN11" i="11"/>
  <c r="IM11" i="11"/>
  <c r="IL11" i="11"/>
  <c r="IK11" i="11"/>
  <c r="IJ11" i="11"/>
  <c r="II11" i="11"/>
  <c r="IH11" i="11"/>
  <c r="IG11" i="11"/>
  <c r="IF11" i="11"/>
  <c r="IE11" i="11"/>
  <c r="ID11" i="11"/>
  <c r="IC11" i="11"/>
  <c r="IB11" i="11"/>
  <c r="IA11" i="11"/>
  <c r="HZ11" i="11"/>
  <c r="HY11" i="11"/>
  <c r="HX11" i="11"/>
  <c r="HW11" i="11"/>
  <c r="HV11" i="11"/>
  <c r="HU11" i="11"/>
  <c r="HT11" i="11"/>
  <c r="HS11" i="11"/>
  <c r="HR11" i="11"/>
  <c r="HQ11" i="11"/>
  <c r="HP11" i="11"/>
  <c r="HO11" i="11"/>
  <c r="HN11" i="11"/>
  <c r="HM11" i="11"/>
  <c r="HL11" i="11"/>
  <c r="HK11" i="11"/>
  <c r="HJ11" i="11"/>
  <c r="HI11" i="11"/>
  <c r="HH11" i="11"/>
  <c r="HG11" i="11"/>
  <c r="HF11" i="11"/>
  <c r="HE11" i="11"/>
  <c r="HD11" i="11"/>
  <c r="HC11" i="11"/>
  <c r="HB11" i="11"/>
  <c r="HA11" i="11"/>
  <c r="GZ11" i="11"/>
  <c r="GY11" i="11"/>
  <c r="GX11" i="11"/>
  <c r="GW11" i="11"/>
  <c r="GV11" i="11"/>
  <c r="GU11" i="11"/>
  <c r="GT11" i="11"/>
  <c r="GS11" i="11"/>
  <c r="GR11" i="11"/>
  <c r="GQ11" i="11"/>
  <c r="GP11" i="11"/>
  <c r="GO11" i="11"/>
  <c r="GN11" i="11"/>
  <c r="GM11" i="11"/>
  <c r="GL11" i="11"/>
  <c r="GK11" i="11"/>
  <c r="GJ11" i="11"/>
  <c r="GI11" i="11"/>
  <c r="GH11" i="11"/>
  <c r="GG11" i="11"/>
  <c r="GF11" i="11"/>
  <c r="GE11" i="11"/>
  <c r="GD11" i="11"/>
  <c r="GC11" i="11"/>
  <c r="GB11" i="11"/>
  <c r="GA11" i="11"/>
  <c r="FZ11" i="11"/>
  <c r="FY11" i="11"/>
  <c r="FX11" i="11"/>
  <c r="FW11" i="11"/>
  <c r="FV11" i="11"/>
  <c r="FU11" i="11"/>
  <c r="FT11" i="11"/>
  <c r="FS11" i="11"/>
  <c r="FR11" i="11"/>
  <c r="FQ11" i="11"/>
  <c r="FP11" i="11"/>
  <c r="FO11" i="11"/>
  <c r="FN11" i="11"/>
  <c r="FM11" i="11"/>
  <c r="FL11" i="11"/>
  <c r="FK11" i="11"/>
  <c r="FJ11" i="11"/>
  <c r="FI11" i="11"/>
  <c r="FH11" i="11"/>
  <c r="FG11" i="11"/>
  <c r="FF11" i="11"/>
  <c r="FE11" i="11"/>
  <c r="FD11" i="11"/>
  <c r="FC11" i="11"/>
  <c r="FB11" i="11"/>
  <c r="FA11" i="11"/>
  <c r="EZ11" i="11"/>
  <c r="EY11" i="11"/>
  <c r="EX11" i="11"/>
  <c r="EW11" i="11"/>
  <c r="EV11" i="11"/>
  <c r="EU11" i="11"/>
  <c r="ET11" i="11"/>
  <c r="ES11" i="11"/>
  <c r="ER11" i="11"/>
  <c r="EQ11" i="11"/>
  <c r="EP11" i="11"/>
  <c r="EO11" i="11"/>
  <c r="EN11" i="11"/>
  <c r="EM11" i="11"/>
  <c r="EL11" i="11"/>
  <c r="EK11" i="11"/>
  <c r="EJ11" i="11"/>
  <c r="EI11" i="11"/>
  <c r="EH11" i="11"/>
  <c r="EG11" i="11"/>
  <c r="EF11" i="11"/>
  <c r="EE11" i="11"/>
  <c r="ED11" i="11"/>
  <c r="EC11" i="11"/>
  <c r="EB11" i="11"/>
  <c r="EA11" i="11"/>
  <c r="DZ11" i="11"/>
  <c r="DY11" i="11"/>
  <c r="DX11" i="11"/>
  <c r="DW11" i="11"/>
  <c r="DV11" i="11"/>
  <c r="DU11" i="11"/>
  <c r="DT11" i="11"/>
  <c r="DS11" i="11"/>
  <c r="DR11" i="11"/>
  <c r="DQ11" i="11"/>
  <c r="DP11" i="11"/>
  <c r="DO11" i="11"/>
  <c r="DN11" i="11"/>
  <c r="DM11" i="11"/>
  <c r="DL11" i="11"/>
  <c r="DK11" i="11"/>
  <c r="DJ11" i="11"/>
  <c r="DI11" i="11"/>
  <c r="DH11" i="11"/>
  <c r="DG11" i="11"/>
  <c r="DF11" i="11"/>
  <c r="DE11" i="11"/>
  <c r="DD11" i="11"/>
  <c r="DC11" i="11"/>
  <c r="DB11" i="11"/>
  <c r="DA11" i="11"/>
  <c r="CZ11" i="11"/>
  <c r="CY11" i="11"/>
  <c r="CX11" i="11"/>
  <c r="CW11" i="11"/>
  <c r="CV11" i="11"/>
  <c r="CU11"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U11" i="11"/>
  <c r="BT11" i="11"/>
  <c r="BS11" i="11"/>
  <c r="BR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N11" i="11"/>
  <c r="AM11" i="11"/>
  <c r="AL11" i="11"/>
  <c r="AK11" i="11"/>
  <c r="AJ11" i="11"/>
  <c r="AI11" i="11"/>
  <c r="AH11" i="11"/>
  <c r="AG11" i="11"/>
  <c r="AF11" i="11"/>
  <c r="AE11" i="11"/>
  <c r="AD11" i="11"/>
  <c r="AC11" i="11"/>
  <c r="AB11" i="11"/>
  <c r="AA11" i="11"/>
  <c r="Z11" i="11"/>
  <c r="Y11" i="11"/>
  <c r="X11" i="11"/>
  <c r="W11" i="11"/>
  <c r="Q11" i="11"/>
  <c r="A11" i="11"/>
  <c r="MS10" i="11"/>
  <c r="MR10" i="11"/>
  <c r="MQ10" i="11"/>
  <c r="MP10" i="11"/>
  <c r="MO10" i="11"/>
  <c r="MN10" i="11"/>
  <c r="MM10" i="11"/>
  <c r="ML10" i="11"/>
  <c r="MK10" i="11"/>
  <c r="MJ10" i="11"/>
  <c r="MI10" i="11"/>
  <c r="MH10" i="11"/>
  <c r="MG10" i="11"/>
  <c r="MF10" i="11"/>
  <c r="ME10" i="11"/>
  <c r="MD10" i="11"/>
  <c r="MC10" i="11"/>
  <c r="MB10" i="11"/>
  <c r="MA10" i="11"/>
  <c r="LZ10" i="11"/>
  <c r="LY10" i="11"/>
  <c r="LX10" i="11"/>
  <c r="LW10" i="11"/>
  <c r="LV10" i="11"/>
  <c r="LU10" i="11"/>
  <c r="LT10" i="11"/>
  <c r="LS10" i="11"/>
  <c r="LR10" i="11"/>
  <c r="LQ10" i="11"/>
  <c r="LP10" i="11"/>
  <c r="LO10" i="11"/>
  <c r="LN10" i="11"/>
  <c r="LM10" i="11"/>
  <c r="LL10" i="11"/>
  <c r="LK10" i="11"/>
  <c r="LJ10" i="11"/>
  <c r="LI10" i="11"/>
  <c r="LH10" i="11"/>
  <c r="LG10" i="11"/>
  <c r="LF10" i="11"/>
  <c r="LE10" i="11"/>
  <c r="LD10" i="11"/>
  <c r="LC10" i="11"/>
  <c r="LB10" i="11"/>
  <c r="LA10" i="11"/>
  <c r="KZ10" i="11"/>
  <c r="KY10" i="11"/>
  <c r="KX10" i="11"/>
  <c r="KW10" i="11"/>
  <c r="KV10" i="11"/>
  <c r="KU10" i="11"/>
  <c r="KT10" i="11"/>
  <c r="KS10" i="11"/>
  <c r="KR10" i="11"/>
  <c r="KQ10" i="11"/>
  <c r="KP10" i="11"/>
  <c r="KO10" i="11"/>
  <c r="KN10" i="11"/>
  <c r="KM10" i="11"/>
  <c r="KL10" i="11"/>
  <c r="KK10" i="11"/>
  <c r="KJ10" i="11"/>
  <c r="KI10" i="11"/>
  <c r="KH10" i="11"/>
  <c r="KG10" i="11"/>
  <c r="KF10" i="11"/>
  <c r="KE10" i="11"/>
  <c r="KD10" i="11"/>
  <c r="KC10" i="11"/>
  <c r="KB10" i="11"/>
  <c r="KA10" i="11"/>
  <c r="JZ10" i="11"/>
  <c r="JY10" i="11"/>
  <c r="JX10" i="11"/>
  <c r="JW10" i="11"/>
  <c r="JV10" i="11"/>
  <c r="JU10" i="11"/>
  <c r="JT10" i="11"/>
  <c r="JS10" i="11"/>
  <c r="JR10" i="11"/>
  <c r="JQ10" i="11"/>
  <c r="JP10" i="11"/>
  <c r="JO10" i="11"/>
  <c r="JN10" i="11"/>
  <c r="JM10" i="11"/>
  <c r="JL10" i="11"/>
  <c r="JK10" i="11"/>
  <c r="JJ10" i="11"/>
  <c r="JI10" i="11"/>
  <c r="JH10" i="11"/>
  <c r="JG10" i="11"/>
  <c r="JF10" i="11"/>
  <c r="JE10" i="11"/>
  <c r="JD10" i="11"/>
  <c r="JC10" i="11"/>
  <c r="JB10" i="11"/>
  <c r="JA10" i="11"/>
  <c r="IZ10" i="11"/>
  <c r="IY10" i="11"/>
  <c r="IX10" i="11"/>
  <c r="IW10" i="11"/>
  <c r="IV10" i="11"/>
  <c r="IU10" i="11"/>
  <c r="IT10" i="11"/>
  <c r="IS10" i="11"/>
  <c r="IR10" i="11"/>
  <c r="IQ10" i="11"/>
  <c r="IP10" i="11"/>
  <c r="IO10" i="11"/>
  <c r="IN10" i="11"/>
  <c r="IM10" i="11"/>
  <c r="IL10" i="11"/>
  <c r="IK10" i="11"/>
  <c r="IJ10" i="11"/>
  <c r="II10" i="11"/>
  <c r="IH10" i="11"/>
  <c r="IG10" i="11"/>
  <c r="IF10" i="11"/>
  <c r="IE10" i="11"/>
  <c r="ID10" i="11"/>
  <c r="IC10" i="11"/>
  <c r="IB10" i="11"/>
  <c r="IA10" i="11"/>
  <c r="HZ10" i="11"/>
  <c r="HY10" i="11"/>
  <c r="HX10" i="11"/>
  <c r="HW10" i="11"/>
  <c r="HV10" i="11"/>
  <c r="HU10" i="11"/>
  <c r="HT10" i="11"/>
  <c r="HS10" i="11"/>
  <c r="HR10" i="11"/>
  <c r="HQ10" i="11"/>
  <c r="HP10" i="11"/>
  <c r="HO10" i="11"/>
  <c r="HN10" i="11"/>
  <c r="HM10" i="11"/>
  <c r="HL10" i="11"/>
  <c r="HK10" i="11"/>
  <c r="HJ10" i="11"/>
  <c r="HI10" i="11"/>
  <c r="HH10" i="11"/>
  <c r="HG10" i="11"/>
  <c r="HF10" i="11"/>
  <c r="HE10" i="11"/>
  <c r="HD10" i="11"/>
  <c r="HC10" i="11"/>
  <c r="HB10" i="11"/>
  <c r="HA10" i="11"/>
  <c r="GZ10" i="11"/>
  <c r="GY10" i="11"/>
  <c r="GX10" i="11"/>
  <c r="GW10" i="11"/>
  <c r="GV10" i="11"/>
  <c r="GU10" i="11"/>
  <c r="GT10" i="11"/>
  <c r="GS10" i="11"/>
  <c r="GR10" i="11"/>
  <c r="GQ10" i="11"/>
  <c r="GP10" i="11"/>
  <c r="GO10" i="11"/>
  <c r="GN10" i="11"/>
  <c r="GM10" i="11"/>
  <c r="GL10" i="11"/>
  <c r="GK10" i="11"/>
  <c r="GJ10" i="11"/>
  <c r="GI10" i="11"/>
  <c r="GH10" i="11"/>
  <c r="GG10" i="11"/>
  <c r="GF10" i="11"/>
  <c r="GE10" i="11"/>
  <c r="GD10" i="11"/>
  <c r="GC10" i="11"/>
  <c r="GB10" i="11"/>
  <c r="GA10" i="11"/>
  <c r="FZ10" i="11"/>
  <c r="FY10" i="11"/>
  <c r="FX10" i="11"/>
  <c r="FW10" i="11"/>
  <c r="FV10" i="11"/>
  <c r="FU10" i="11"/>
  <c r="FT10" i="11"/>
  <c r="FS10" i="11"/>
  <c r="FR10" i="11"/>
  <c r="FQ10" i="11"/>
  <c r="FP10" i="11"/>
  <c r="FO10" i="11"/>
  <c r="FN10" i="11"/>
  <c r="FM10" i="11"/>
  <c r="FL10" i="11"/>
  <c r="FK10" i="11"/>
  <c r="FJ10" i="11"/>
  <c r="FI10" i="11"/>
  <c r="FH10" i="11"/>
  <c r="FG10" i="11"/>
  <c r="FF10" i="11"/>
  <c r="FE10" i="11"/>
  <c r="FD10" i="11"/>
  <c r="FC10" i="11"/>
  <c r="FB10" i="11"/>
  <c r="FA10" i="11"/>
  <c r="EZ10" i="11"/>
  <c r="EY10" i="11"/>
  <c r="EX10" i="11"/>
  <c r="EW10" i="11"/>
  <c r="EV10" i="11"/>
  <c r="EU10" i="11"/>
  <c r="ET10" i="11"/>
  <c r="ES10" i="11"/>
  <c r="ER10" i="11"/>
  <c r="EQ10" i="11"/>
  <c r="EP10" i="11"/>
  <c r="EO10" i="11"/>
  <c r="EN10" i="11"/>
  <c r="EM10" i="11"/>
  <c r="EL10" i="11"/>
  <c r="EK10" i="11"/>
  <c r="EJ10" i="11"/>
  <c r="EI10" i="11"/>
  <c r="EH10" i="11"/>
  <c r="EG10" i="11"/>
  <c r="EF10" i="11"/>
  <c r="EE10" i="11"/>
  <c r="ED10" i="11"/>
  <c r="EC10" i="11"/>
  <c r="EB10" i="11"/>
  <c r="EA10" i="11"/>
  <c r="DZ10" i="11"/>
  <c r="DY10" i="11"/>
  <c r="DX10" i="11"/>
  <c r="DW10" i="11"/>
  <c r="DV10" i="11"/>
  <c r="DU10" i="11"/>
  <c r="DT10" i="11"/>
  <c r="DS10" i="11"/>
  <c r="DR10" i="11"/>
  <c r="DQ10" i="11"/>
  <c r="DP10" i="11"/>
  <c r="DO10" i="11"/>
  <c r="DN10" i="11"/>
  <c r="DM10" i="11"/>
  <c r="DL10" i="11"/>
  <c r="DK10" i="11"/>
  <c r="DJ10" i="11"/>
  <c r="DI10" i="11"/>
  <c r="DH10" i="11"/>
  <c r="DG10" i="11"/>
  <c r="DF10" i="11"/>
  <c r="DE10" i="11"/>
  <c r="DD10" i="11"/>
  <c r="DC10" i="11"/>
  <c r="DB10" i="11"/>
  <c r="DA10" i="11"/>
  <c r="CZ10" i="11"/>
  <c r="CY10" i="11"/>
  <c r="CX10" i="11"/>
  <c r="CW10" i="11"/>
  <c r="CV10" i="11"/>
  <c r="CU10" i="11"/>
  <c r="CT10"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AG10" i="11"/>
  <c r="AF10" i="11"/>
  <c r="AE10" i="11"/>
  <c r="AD10" i="11"/>
  <c r="AC10" i="11"/>
  <c r="AB10" i="11"/>
  <c r="AA10" i="11"/>
  <c r="Z10" i="11"/>
  <c r="Y10" i="11"/>
  <c r="X10" i="11"/>
  <c r="W10" i="11"/>
  <c r="Q10" i="11"/>
  <c r="A10" i="11"/>
  <c r="U3" i="11"/>
  <c r="U1" i="11"/>
  <c r="K45" i="11" l="1"/>
  <c r="L45" i="11" s="1"/>
  <c r="I150" i="13"/>
  <c r="K150" i="13" s="1"/>
  <c r="L150" i="13" s="1"/>
  <c r="K13" i="11"/>
  <c r="L13" i="11" s="1"/>
  <c r="I118" i="13"/>
  <c r="K118" i="13" s="1"/>
  <c r="L118" i="13" s="1"/>
  <c r="K17" i="11"/>
  <c r="L17" i="11" s="1"/>
  <c r="I122" i="13"/>
  <c r="K122" i="13" s="1"/>
  <c r="L122" i="13" s="1"/>
  <c r="K21" i="11"/>
  <c r="L21" i="11" s="1"/>
  <c r="I126" i="13"/>
  <c r="K126" i="13" s="1"/>
  <c r="L126" i="13" s="1"/>
  <c r="K25" i="11"/>
  <c r="L25" i="11" s="1"/>
  <c r="I130" i="13"/>
  <c r="K130" i="13" s="1"/>
  <c r="L130" i="13" s="1"/>
  <c r="K29" i="11"/>
  <c r="L29" i="11" s="1"/>
  <c r="I134" i="13"/>
  <c r="K134" i="13" s="1"/>
  <c r="L134" i="13" s="1"/>
  <c r="K33" i="11"/>
  <c r="L33" i="11" s="1"/>
  <c r="I138" i="13"/>
  <c r="K138" i="13" s="1"/>
  <c r="L138" i="13" s="1"/>
  <c r="K37" i="11"/>
  <c r="L37" i="11" s="1"/>
  <c r="I142" i="13"/>
  <c r="K142" i="13" s="1"/>
  <c r="L142" i="13" s="1"/>
  <c r="K10" i="11"/>
  <c r="L10" i="11" s="1"/>
  <c r="I115" i="13"/>
  <c r="K115" i="13" s="1"/>
  <c r="L115" i="13" s="1"/>
  <c r="K14" i="11"/>
  <c r="L14" i="11" s="1"/>
  <c r="I119" i="13"/>
  <c r="K119" i="13" s="1"/>
  <c r="L119" i="13" s="1"/>
  <c r="K18" i="11"/>
  <c r="L18" i="11" s="1"/>
  <c r="I123" i="13"/>
  <c r="K123" i="13" s="1"/>
  <c r="L123" i="13" s="1"/>
  <c r="K22" i="11"/>
  <c r="L22" i="11" s="1"/>
  <c r="I127" i="13"/>
  <c r="K127" i="13" s="1"/>
  <c r="L127" i="13" s="1"/>
  <c r="K26" i="11"/>
  <c r="L26" i="11" s="1"/>
  <c r="I131" i="13"/>
  <c r="K131" i="13" s="1"/>
  <c r="L131" i="13" s="1"/>
  <c r="K30" i="11"/>
  <c r="L30" i="11" s="1"/>
  <c r="I135" i="13"/>
  <c r="K135" i="13" s="1"/>
  <c r="L135" i="13" s="1"/>
  <c r="K34" i="11"/>
  <c r="L34" i="11" s="1"/>
  <c r="I139" i="13"/>
  <c r="K139" i="13" s="1"/>
  <c r="L139" i="13" s="1"/>
  <c r="K38" i="11"/>
  <c r="L38" i="11" s="1"/>
  <c r="I143" i="13"/>
  <c r="K143" i="13" s="1"/>
  <c r="L143" i="13" s="1"/>
  <c r="K42" i="11"/>
  <c r="L42" i="11" s="1"/>
  <c r="I147" i="13"/>
  <c r="K147" i="13" s="1"/>
  <c r="L147" i="13" s="1"/>
  <c r="K46" i="11"/>
  <c r="L46" i="11" s="1"/>
  <c r="I151" i="13"/>
  <c r="K151" i="13" s="1"/>
  <c r="L151" i="13" s="1"/>
  <c r="K11" i="11"/>
  <c r="L11" i="11" s="1"/>
  <c r="I116" i="13"/>
  <c r="K116" i="13" s="1"/>
  <c r="L116" i="13" s="1"/>
  <c r="K15" i="11"/>
  <c r="L15" i="11" s="1"/>
  <c r="I120" i="13"/>
  <c r="K120" i="13" s="1"/>
  <c r="L120" i="13" s="1"/>
  <c r="K19" i="11"/>
  <c r="L19" i="11" s="1"/>
  <c r="I124" i="13"/>
  <c r="K124" i="13" s="1"/>
  <c r="L124" i="13" s="1"/>
  <c r="K23" i="11"/>
  <c r="L23" i="11" s="1"/>
  <c r="I128" i="13"/>
  <c r="K128" i="13" s="1"/>
  <c r="L128" i="13" s="1"/>
  <c r="K27" i="11"/>
  <c r="L27" i="11" s="1"/>
  <c r="I132" i="13"/>
  <c r="K132" i="13" s="1"/>
  <c r="L132" i="13" s="1"/>
  <c r="K31" i="11"/>
  <c r="L31" i="11" s="1"/>
  <c r="I136" i="13"/>
  <c r="K136" i="13" s="1"/>
  <c r="L136" i="13" s="1"/>
  <c r="K35" i="11"/>
  <c r="L35" i="11" s="1"/>
  <c r="I140" i="13"/>
  <c r="K140" i="13" s="1"/>
  <c r="L140" i="13" s="1"/>
  <c r="K39" i="11"/>
  <c r="L39" i="11" s="1"/>
  <c r="I144" i="13"/>
  <c r="K144" i="13" s="1"/>
  <c r="L144" i="13" s="1"/>
  <c r="K43" i="11"/>
  <c r="L43" i="11" s="1"/>
  <c r="I148" i="13"/>
  <c r="K148" i="13" s="1"/>
  <c r="L148" i="13" s="1"/>
  <c r="K47" i="11"/>
  <c r="L47" i="11" s="1"/>
  <c r="I152" i="13"/>
  <c r="K152" i="13" s="1"/>
  <c r="L152" i="13" s="1"/>
  <c r="K12" i="11"/>
  <c r="L12" i="11" s="1"/>
  <c r="I117" i="13"/>
  <c r="K117" i="13" s="1"/>
  <c r="L117" i="13" s="1"/>
  <c r="K16" i="11"/>
  <c r="L16" i="11" s="1"/>
  <c r="I121" i="13"/>
  <c r="K121" i="13" s="1"/>
  <c r="L121" i="13" s="1"/>
  <c r="K20" i="11"/>
  <c r="L20" i="11" s="1"/>
  <c r="I125" i="13"/>
  <c r="K125" i="13" s="1"/>
  <c r="L125" i="13" s="1"/>
  <c r="K24" i="11"/>
  <c r="L24" i="11" s="1"/>
  <c r="I129" i="13"/>
  <c r="K129" i="13" s="1"/>
  <c r="L129" i="13" s="1"/>
  <c r="K28" i="11"/>
  <c r="L28" i="11" s="1"/>
  <c r="I133" i="13"/>
  <c r="K133" i="13" s="1"/>
  <c r="L133" i="13" s="1"/>
  <c r="K32" i="11"/>
  <c r="L32" i="11" s="1"/>
  <c r="I137" i="13"/>
  <c r="K137" i="13" s="1"/>
  <c r="L137" i="13" s="1"/>
  <c r="K36" i="11"/>
  <c r="L36" i="11" s="1"/>
  <c r="I141" i="13"/>
  <c r="K141" i="13" s="1"/>
  <c r="L141" i="13" s="1"/>
  <c r="K40" i="11"/>
  <c r="L40" i="11" s="1"/>
  <c r="I145" i="13"/>
  <c r="K145" i="13" s="1"/>
  <c r="L145" i="13" s="1"/>
  <c r="K44" i="11"/>
  <c r="L44" i="11" s="1"/>
  <c r="I149" i="13"/>
  <c r="K149" i="13" s="1"/>
  <c r="L149" i="13" s="1"/>
  <c r="O238" i="13"/>
  <c r="O175" i="13"/>
  <c r="P175" i="13" s="1"/>
  <c r="P255" i="13"/>
  <c r="O243" i="13"/>
  <c r="O237" i="13"/>
  <c r="I175" i="13"/>
  <c r="O217" i="13"/>
  <c r="O201" i="13"/>
  <c r="O213" i="13"/>
  <c r="O210" i="13"/>
  <c r="O219" i="13"/>
  <c r="O168" i="13"/>
  <c r="O179" i="13"/>
  <c r="I179" i="13" s="1"/>
  <c r="O192" i="13"/>
  <c r="O176" i="13"/>
  <c r="I176" i="13" s="1"/>
  <c r="J170" i="13"/>
  <c r="O170" i="13" s="1"/>
  <c r="O256" i="13"/>
  <c r="O260" i="13"/>
  <c r="O258" i="13"/>
  <c r="I180" i="13"/>
  <c r="P180" i="13"/>
  <c r="I177" i="13"/>
  <c r="P177" i="13"/>
  <c r="I181" i="13"/>
  <c r="P181" i="13"/>
  <c r="I178" i="13"/>
  <c r="P178" i="13"/>
  <c r="K141" i="11"/>
  <c r="V22" i="3"/>
  <c r="AH48" i="11"/>
  <c r="K58" i="11" s="1"/>
  <c r="AX48" i="11"/>
  <c r="L61" i="11" s="1"/>
  <c r="BN48" i="11"/>
  <c r="M86" i="11" s="1"/>
  <c r="CD48" i="11"/>
  <c r="N83" i="11" s="1"/>
  <c r="CL48" i="11"/>
  <c r="L81" i="11" s="1"/>
  <c r="CT48" i="11"/>
  <c r="J95" i="11" s="1"/>
  <c r="DB48" i="11"/>
  <c r="M94" i="11" s="1"/>
  <c r="DJ48" i="11"/>
  <c r="K92" i="11" s="1"/>
  <c r="DR48" i="11"/>
  <c r="N91" i="11" s="1"/>
  <c r="DZ48" i="11"/>
  <c r="L89" i="11" s="1"/>
  <c r="EH48" i="11"/>
  <c r="J144" i="11" s="1"/>
  <c r="EP48" i="11"/>
  <c r="M145" i="11" s="1"/>
  <c r="EX48" i="11"/>
  <c r="K147" i="11" s="1"/>
  <c r="FF48" i="11"/>
  <c r="N148" i="11" s="1"/>
  <c r="FN48" i="11"/>
  <c r="L150" i="11" s="1"/>
  <c r="FV48" i="11"/>
  <c r="GD48" i="11"/>
  <c r="M154" i="11" s="1"/>
  <c r="GL48" i="11"/>
  <c r="K101" i="11" s="1"/>
  <c r="GT48" i="11"/>
  <c r="HB48" i="11"/>
  <c r="L104" i="11" s="1"/>
  <c r="HJ48" i="11"/>
  <c r="J106" i="11" s="1"/>
  <c r="HR48" i="11"/>
  <c r="M107" i="11" s="1"/>
  <c r="HZ48" i="11"/>
  <c r="IH48" i="11"/>
  <c r="N123" i="11" s="1"/>
  <c r="IP48" i="11"/>
  <c r="L129" i="11" s="1"/>
  <c r="IX48" i="11"/>
  <c r="J127" i="11" s="1"/>
  <c r="JF48" i="11"/>
  <c r="M128" i="11" s="1"/>
  <c r="JN48" i="11"/>
  <c r="K126" i="11" s="1"/>
  <c r="JV48" i="11"/>
  <c r="N115" i="11" s="1"/>
  <c r="KD48" i="11"/>
  <c r="L117" i="11" s="1"/>
  <c r="KL48" i="11"/>
  <c r="J119" i="11" s="1"/>
  <c r="J136" i="11" s="1"/>
  <c r="KT48" i="11"/>
  <c r="M120" i="11" s="1"/>
  <c r="M137" i="11" s="1"/>
  <c r="LB48" i="11"/>
  <c r="K122" i="11" s="1"/>
  <c r="LJ48" i="11"/>
  <c r="LR48" i="11"/>
  <c r="LZ48" i="11"/>
  <c r="MH48" i="11"/>
  <c r="MP48" i="11"/>
  <c r="Z48" i="11"/>
  <c r="M56" i="11" s="1"/>
  <c r="AP48" i="11"/>
  <c r="N59" i="11" s="1"/>
  <c r="BF48" i="11"/>
  <c r="J64" i="11" s="1"/>
  <c r="BV48" i="11"/>
  <c r="K84" i="11" s="1"/>
  <c r="AR48" i="11"/>
  <c r="K60" i="11" s="1"/>
  <c r="BP48" i="11"/>
  <c r="J85" i="11" s="1"/>
  <c r="CF48" i="11"/>
  <c r="K82" i="11" s="1"/>
  <c r="CV48" i="11"/>
  <c r="L95" i="11" s="1"/>
  <c r="DT48" i="11"/>
  <c r="K90" i="11" s="1"/>
  <c r="EJ48" i="11"/>
  <c r="L144" i="11" s="1"/>
  <c r="FH48" i="11"/>
  <c r="K149" i="11" s="1"/>
  <c r="FX48" i="11"/>
  <c r="GN48" i="11"/>
  <c r="M101" i="11" s="1"/>
  <c r="HD48" i="11"/>
  <c r="N104" i="11" s="1"/>
  <c r="HT48" i="11"/>
  <c r="IJ48" i="11"/>
  <c r="K124" i="11" s="1"/>
  <c r="JH48" i="11"/>
  <c r="J125" i="11" s="1"/>
  <c r="JX48" i="11"/>
  <c r="K116" i="11" s="1"/>
  <c r="K135" i="11" s="1"/>
  <c r="KN48" i="11"/>
  <c r="L119" i="11" s="1"/>
  <c r="L136" i="11" s="1"/>
  <c r="LD48" i="11"/>
  <c r="M122" i="11" s="1"/>
  <c r="MB48" i="11"/>
  <c r="MR48" i="11"/>
  <c r="AB48" i="11"/>
  <c r="J57" i="11" s="1"/>
  <c r="AJ48" i="11"/>
  <c r="M58" i="11" s="1"/>
  <c r="AZ48" i="11"/>
  <c r="N61" i="11" s="1"/>
  <c r="BH48" i="11"/>
  <c r="L64" i="11" s="1"/>
  <c r="BX48" i="11"/>
  <c r="M84" i="11" s="1"/>
  <c r="CN48" i="11"/>
  <c r="N81" i="11" s="1"/>
  <c r="DD48" i="11"/>
  <c r="J93" i="11" s="1"/>
  <c r="DL48" i="11"/>
  <c r="M92" i="11" s="1"/>
  <c r="EB48" i="11"/>
  <c r="N89" i="11" s="1"/>
  <c r="ER48" i="11"/>
  <c r="J146" i="11" s="1"/>
  <c r="EZ48" i="11"/>
  <c r="M147" i="11" s="1"/>
  <c r="FP48" i="11"/>
  <c r="N150" i="11" s="1"/>
  <c r="GF48" i="11"/>
  <c r="J100" i="11" s="1"/>
  <c r="GV48" i="11"/>
  <c r="K103" i="11" s="1"/>
  <c r="HL48" i="11"/>
  <c r="L106" i="11" s="1"/>
  <c r="IB48" i="11"/>
  <c r="IR48" i="11"/>
  <c r="N129" i="11" s="1"/>
  <c r="IZ48" i="11"/>
  <c r="L127" i="11" s="1"/>
  <c r="JP48" i="11"/>
  <c r="M126" i="11" s="1"/>
  <c r="M135" i="11" s="1"/>
  <c r="KF48" i="11"/>
  <c r="N117" i="11" s="1"/>
  <c r="KV48" i="11"/>
  <c r="J121" i="11" s="1"/>
  <c r="LL48" i="11"/>
  <c r="LT48" i="11"/>
  <c r="MJ48" i="11"/>
  <c r="AC48" i="11"/>
  <c r="K57" i="11" s="1"/>
  <c r="AK48" i="11"/>
  <c r="N58" i="11" s="1"/>
  <c r="AS48" i="11"/>
  <c r="L60" i="11" s="1"/>
  <c r="BA48" i="11"/>
  <c r="J62" i="11" s="1"/>
  <c r="BI48" i="11"/>
  <c r="M64" i="11" s="1"/>
  <c r="BQ48" i="11"/>
  <c r="K85" i="11" s="1"/>
  <c r="BY48" i="11"/>
  <c r="N84" i="11" s="1"/>
  <c r="CG48" i="11"/>
  <c r="L82" i="11" s="1"/>
  <c r="CO48" i="11"/>
  <c r="J80" i="11" s="1"/>
  <c r="CW48" i="11"/>
  <c r="M95" i="11" s="1"/>
  <c r="DE48" i="11"/>
  <c r="K93" i="11" s="1"/>
  <c r="DM48" i="11"/>
  <c r="N92" i="11" s="1"/>
  <c r="DU48" i="11"/>
  <c r="L90" i="11" s="1"/>
  <c r="EC48" i="11"/>
  <c r="J66" i="11" s="1"/>
  <c r="EK48" i="11"/>
  <c r="M144" i="11" s="1"/>
  <c r="ES48" i="11"/>
  <c r="K146" i="11" s="1"/>
  <c r="FA48" i="11"/>
  <c r="N147" i="11" s="1"/>
  <c r="FI48" i="11"/>
  <c r="L149" i="11" s="1"/>
  <c r="FQ48" i="11"/>
  <c r="J152" i="11" s="1"/>
  <c r="FY48" i="11"/>
  <c r="GG48" i="11"/>
  <c r="K100" i="11" s="1"/>
  <c r="GO48" i="11"/>
  <c r="N101" i="11" s="1"/>
  <c r="GW48" i="11"/>
  <c r="L103" i="11" s="1"/>
  <c r="HE48" i="11"/>
  <c r="HM48" i="11"/>
  <c r="M106" i="11" s="1"/>
  <c r="HU48" i="11"/>
  <c r="IC48" i="11"/>
  <c r="IK48" i="11"/>
  <c r="L124" i="11" s="1"/>
  <c r="IS48" i="11"/>
  <c r="J130" i="11" s="1"/>
  <c r="JA48" i="11"/>
  <c r="M127" i="11" s="1"/>
  <c r="JI48" i="11"/>
  <c r="K125" i="11" s="1"/>
  <c r="JQ48" i="11"/>
  <c r="N126" i="11" s="1"/>
  <c r="JY48" i="11"/>
  <c r="L116" i="11" s="1"/>
  <c r="KG48" i="11"/>
  <c r="J118" i="11" s="1"/>
  <c r="KO48" i="11"/>
  <c r="M119" i="11" s="1"/>
  <c r="M136" i="11" s="1"/>
  <c r="KW48" i="11"/>
  <c r="K121" i="11" s="1"/>
  <c r="LE48" i="11"/>
  <c r="N122" i="11" s="1"/>
  <c r="LM48" i="11"/>
  <c r="LU48" i="11"/>
  <c r="MC48" i="11"/>
  <c r="MK48" i="11"/>
  <c r="MS48" i="11"/>
  <c r="AD48" i="11"/>
  <c r="L57" i="11" s="1"/>
  <c r="BR48" i="11"/>
  <c r="L85" i="11" s="1"/>
  <c r="CH48" i="11"/>
  <c r="M82" i="11" s="1"/>
  <c r="CX48" i="11"/>
  <c r="N95" i="11" s="1"/>
  <c r="DN48" i="11"/>
  <c r="J91" i="11" s="1"/>
  <c r="EL48" i="11"/>
  <c r="N144" i="11" s="1"/>
  <c r="FB48" i="11"/>
  <c r="J148" i="11" s="1"/>
  <c r="FR48" i="11"/>
  <c r="K152" i="11" s="1"/>
  <c r="GP48" i="11"/>
  <c r="IL48" i="11"/>
  <c r="M124" i="11" s="1"/>
  <c r="JB48" i="11"/>
  <c r="N127" i="11" s="1"/>
  <c r="JR48" i="11"/>
  <c r="J115" i="11" s="1"/>
  <c r="KP48" i="11"/>
  <c r="N119" i="11" s="1"/>
  <c r="N136" i="11" s="1"/>
  <c r="LF48" i="11"/>
  <c r="MD48" i="11"/>
  <c r="AL48" i="11"/>
  <c r="J59" i="11" s="1"/>
  <c r="AT48" i="11"/>
  <c r="M60" i="11" s="1"/>
  <c r="BB48" i="11"/>
  <c r="K62" i="11" s="1"/>
  <c r="BJ48" i="11"/>
  <c r="N64" i="11" s="1"/>
  <c r="BZ48" i="11"/>
  <c r="J83" i="11" s="1"/>
  <c r="CP48" i="11"/>
  <c r="K80" i="11" s="1"/>
  <c r="DF48" i="11"/>
  <c r="L93" i="11" s="1"/>
  <c r="DV48" i="11"/>
  <c r="M90" i="11" s="1"/>
  <c r="ED48" i="11"/>
  <c r="K66" i="11" s="1"/>
  <c r="ET48" i="11"/>
  <c r="L146" i="11" s="1"/>
  <c r="FJ48" i="11"/>
  <c r="M149" i="11" s="1"/>
  <c r="FZ48" i="11"/>
  <c r="GH48" i="11"/>
  <c r="L100" i="11" s="1"/>
  <c r="GX48" i="11"/>
  <c r="M103" i="11" s="1"/>
  <c r="HF48" i="11"/>
  <c r="HN48" i="11"/>
  <c r="N106" i="11" s="1"/>
  <c r="HV48" i="11"/>
  <c r="ID48" i="11"/>
  <c r="J123" i="11" s="1"/>
  <c r="IT48" i="11"/>
  <c r="K130" i="11" s="1"/>
  <c r="JJ48" i="11"/>
  <c r="L125" i="11" s="1"/>
  <c r="JZ48" i="11"/>
  <c r="M116" i="11" s="1"/>
  <c r="KH48" i="11"/>
  <c r="K118" i="11" s="1"/>
  <c r="KX48" i="11"/>
  <c r="L121" i="11" s="1"/>
  <c r="LN48" i="11"/>
  <c r="LV48" i="11"/>
  <c r="ML48" i="11"/>
  <c r="X48" i="11"/>
  <c r="K56" i="11" s="1"/>
  <c r="AN48" i="11"/>
  <c r="L59" i="11" s="1"/>
  <c r="BL48" i="11"/>
  <c r="K86" i="11" s="1"/>
  <c r="CB48" i="11"/>
  <c r="L83" i="11" s="1"/>
  <c r="CR48" i="11"/>
  <c r="M80" i="11" s="1"/>
  <c r="DH48" i="11"/>
  <c r="N93" i="11" s="1"/>
  <c r="DX48" i="11"/>
  <c r="J89" i="11" s="1"/>
  <c r="EV48" i="11"/>
  <c r="N146" i="11" s="1"/>
  <c r="FL48" i="11"/>
  <c r="J150" i="11" s="1"/>
  <c r="GJ48" i="11"/>
  <c r="N100" i="11" s="1"/>
  <c r="GR48" i="11"/>
  <c r="HP48" i="11"/>
  <c r="K107" i="11" s="1"/>
  <c r="IF48" i="11"/>
  <c r="L123" i="11" s="1"/>
  <c r="IV48" i="11"/>
  <c r="M130" i="11" s="1"/>
  <c r="JL48" i="11"/>
  <c r="N125" i="11" s="1"/>
  <c r="KB48" i="11"/>
  <c r="J117" i="11" s="1"/>
  <c r="KR48" i="11"/>
  <c r="K120" i="11" s="1"/>
  <c r="K137" i="11" s="1"/>
  <c r="LH48" i="11"/>
  <c r="LX48" i="11"/>
  <c r="MF48" i="11"/>
  <c r="A48" i="11"/>
  <c r="A5" i="11" s="1"/>
  <c r="Y48" i="11"/>
  <c r="L56" i="11" s="1"/>
  <c r="AG48" i="11"/>
  <c r="J58" i="11" s="1"/>
  <c r="AO48" i="11"/>
  <c r="M59" i="11" s="1"/>
  <c r="AW48" i="11"/>
  <c r="K61" i="11" s="1"/>
  <c r="BE48" i="11"/>
  <c r="N62" i="11" s="1"/>
  <c r="BM48" i="11"/>
  <c r="L86" i="11" s="1"/>
  <c r="BU48" i="11"/>
  <c r="J84" i="11" s="1"/>
  <c r="CC48" i="11"/>
  <c r="M83" i="11" s="1"/>
  <c r="CK48" i="11"/>
  <c r="K81" i="11" s="1"/>
  <c r="CS48" i="11"/>
  <c r="N80" i="11" s="1"/>
  <c r="DA48" i="11"/>
  <c r="L94" i="11" s="1"/>
  <c r="DI48" i="11"/>
  <c r="J92" i="11" s="1"/>
  <c r="DQ48" i="11"/>
  <c r="M91" i="11" s="1"/>
  <c r="DY48" i="11"/>
  <c r="K89" i="11" s="1"/>
  <c r="EG48" i="11"/>
  <c r="N66" i="11" s="1"/>
  <c r="EO48" i="11"/>
  <c r="L145" i="11" s="1"/>
  <c r="EW48" i="11"/>
  <c r="J147" i="11" s="1"/>
  <c r="FE48" i="11"/>
  <c r="M148" i="11" s="1"/>
  <c r="FM48" i="11"/>
  <c r="K150" i="11" s="1"/>
  <c r="FU48" i="11"/>
  <c r="N152" i="11" s="1"/>
  <c r="GC48" i="11"/>
  <c r="L154" i="11" s="1"/>
  <c r="GK48" i="11"/>
  <c r="J101" i="11" s="1"/>
  <c r="GS48" i="11"/>
  <c r="HA48" i="11"/>
  <c r="K104" i="11" s="1"/>
  <c r="HI48" i="11"/>
  <c r="HQ48" i="11"/>
  <c r="L107" i="11" s="1"/>
  <c r="HY48" i="11"/>
  <c r="IG48" i="11"/>
  <c r="M123" i="11" s="1"/>
  <c r="IO48" i="11"/>
  <c r="K129" i="11" s="1"/>
  <c r="IW48" i="11"/>
  <c r="N130" i="11" s="1"/>
  <c r="JE48" i="11"/>
  <c r="L128" i="11" s="1"/>
  <c r="JM48" i="11"/>
  <c r="J126" i="11" s="1"/>
  <c r="JU48" i="11"/>
  <c r="M115" i="11" s="1"/>
  <c r="KC48" i="11"/>
  <c r="K117" i="11" s="1"/>
  <c r="KK48" i="11"/>
  <c r="N118" i="11" s="1"/>
  <c r="N139" i="11" s="1"/>
  <c r="KS48" i="11"/>
  <c r="L120" i="11" s="1"/>
  <c r="L137" i="11" s="1"/>
  <c r="LA48" i="11"/>
  <c r="J122" i="11" s="1"/>
  <c r="LI48" i="11"/>
  <c r="LQ48" i="11"/>
  <c r="LY48" i="11"/>
  <c r="MG48" i="11"/>
  <c r="MO48" i="11"/>
  <c r="N134" i="11"/>
  <c r="AA48" i="11"/>
  <c r="N56" i="11" s="1"/>
  <c r="AI48" i="11"/>
  <c r="L58" i="11" s="1"/>
  <c r="AQ48" i="11"/>
  <c r="J60" i="11" s="1"/>
  <c r="AY48" i="11"/>
  <c r="M61" i="11" s="1"/>
  <c r="BG48" i="11"/>
  <c r="K64" i="11" s="1"/>
  <c r="BO48" i="11"/>
  <c r="N86" i="11" s="1"/>
  <c r="BW48" i="11"/>
  <c r="L84" i="11" s="1"/>
  <c r="CE48" i="11"/>
  <c r="J82" i="11" s="1"/>
  <c r="CM48" i="11"/>
  <c r="M81" i="11" s="1"/>
  <c r="CU48" i="11"/>
  <c r="K95" i="11" s="1"/>
  <c r="DC48" i="11"/>
  <c r="N94" i="11" s="1"/>
  <c r="DK48" i="11"/>
  <c r="L92" i="11" s="1"/>
  <c r="DS48" i="11"/>
  <c r="J90" i="11" s="1"/>
  <c r="EA48" i="11"/>
  <c r="M89" i="11" s="1"/>
  <c r="EI48" i="11"/>
  <c r="K144" i="11" s="1"/>
  <c r="EQ48" i="11"/>
  <c r="N145" i="11" s="1"/>
  <c r="EY48" i="11"/>
  <c r="L147" i="11" s="1"/>
  <c r="FG48" i="11"/>
  <c r="J149" i="11" s="1"/>
  <c r="FO48" i="11"/>
  <c r="M150" i="11" s="1"/>
  <c r="FW48" i="11"/>
  <c r="GE48" i="11"/>
  <c r="N154" i="11" s="1"/>
  <c r="GM48" i="11"/>
  <c r="L101" i="11" s="1"/>
  <c r="GU48" i="11"/>
  <c r="J103" i="11" s="1"/>
  <c r="HC48" i="11"/>
  <c r="M104" i="11" s="1"/>
  <c r="HK48" i="11"/>
  <c r="K106" i="11" s="1"/>
  <c r="HS48" i="11"/>
  <c r="N107" i="11" s="1"/>
  <c r="IA48" i="11"/>
  <c r="II48" i="11"/>
  <c r="J124" i="11" s="1"/>
  <c r="IQ48" i="11"/>
  <c r="M129" i="11" s="1"/>
  <c r="IY48" i="11"/>
  <c r="K127" i="11" s="1"/>
  <c r="JG48" i="11"/>
  <c r="N128" i="11" s="1"/>
  <c r="JO48" i="11"/>
  <c r="L126" i="11" s="1"/>
  <c r="W48" i="11"/>
  <c r="J56" i="11" s="1"/>
  <c r="AE48" i="11"/>
  <c r="M57" i="11" s="1"/>
  <c r="AM48" i="11"/>
  <c r="K59" i="11" s="1"/>
  <c r="AU48" i="11"/>
  <c r="N60" i="11" s="1"/>
  <c r="BC48" i="11"/>
  <c r="L62" i="11" s="1"/>
  <c r="BK48" i="11"/>
  <c r="J86" i="11" s="1"/>
  <c r="BS48" i="11"/>
  <c r="M85" i="11" s="1"/>
  <c r="CA48" i="11"/>
  <c r="K83" i="11" s="1"/>
  <c r="CI48" i="11"/>
  <c r="N82" i="11" s="1"/>
  <c r="CQ48" i="11"/>
  <c r="L80" i="11" s="1"/>
  <c r="CY48" i="11"/>
  <c r="J94" i="11" s="1"/>
  <c r="DG48" i="11"/>
  <c r="M93" i="11" s="1"/>
  <c r="DO48" i="11"/>
  <c r="K91" i="11" s="1"/>
  <c r="DW48" i="11"/>
  <c r="N90" i="11" s="1"/>
  <c r="EE48" i="11"/>
  <c r="L66" i="11" s="1"/>
  <c r="EM48" i="11"/>
  <c r="J145" i="11" s="1"/>
  <c r="EU48" i="11"/>
  <c r="M146" i="11" s="1"/>
  <c r="FC48" i="11"/>
  <c r="K148" i="11" s="1"/>
  <c r="FK48" i="11"/>
  <c r="N149" i="11" s="1"/>
  <c r="FS48" i="11"/>
  <c r="L152" i="11" s="1"/>
  <c r="GA48" i="11"/>
  <c r="J154" i="11" s="1"/>
  <c r="GI48" i="11"/>
  <c r="M100" i="11" s="1"/>
  <c r="GQ48" i="11"/>
  <c r="GY48" i="11"/>
  <c r="N103" i="11" s="1"/>
  <c r="HG48" i="11"/>
  <c r="HO48" i="11"/>
  <c r="J107" i="11" s="1"/>
  <c r="HW48" i="11"/>
  <c r="IE48" i="11"/>
  <c r="K123" i="11" s="1"/>
  <c r="IM48" i="11"/>
  <c r="N124" i="11" s="1"/>
  <c r="IU48" i="11"/>
  <c r="L130" i="11" s="1"/>
  <c r="JC48" i="11"/>
  <c r="J128" i="11" s="1"/>
  <c r="JK48" i="11"/>
  <c r="M125" i="11" s="1"/>
  <c r="JS48" i="11"/>
  <c r="K115" i="11" s="1"/>
  <c r="KA48" i="11"/>
  <c r="N116" i="11" s="1"/>
  <c r="KI48" i="11"/>
  <c r="L118" i="11" s="1"/>
  <c r="KQ48" i="11"/>
  <c r="J120" i="11" s="1"/>
  <c r="KY48" i="11"/>
  <c r="M121" i="11" s="1"/>
  <c r="LG48" i="11"/>
  <c r="LO48" i="11"/>
  <c r="LW48" i="11"/>
  <c r="ME48" i="11"/>
  <c r="MM48" i="11"/>
  <c r="AF48" i="11"/>
  <c r="N57" i="11" s="1"/>
  <c r="AV48" i="11"/>
  <c r="J61" i="11" s="1"/>
  <c r="BD48" i="11"/>
  <c r="M62" i="11" s="1"/>
  <c r="BT48" i="11"/>
  <c r="N85" i="11" s="1"/>
  <c r="CJ48" i="11"/>
  <c r="J81" i="11" s="1"/>
  <c r="CZ48" i="11"/>
  <c r="K94" i="11" s="1"/>
  <c r="DP48" i="11"/>
  <c r="L91" i="11" s="1"/>
  <c r="EF48" i="11"/>
  <c r="M66" i="11" s="1"/>
  <c r="EN48" i="11"/>
  <c r="K145" i="11" s="1"/>
  <c r="FD48" i="11"/>
  <c r="L148" i="11" s="1"/>
  <c r="FT48" i="11"/>
  <c r="M152" i="11" s="1"/>
  <c r="GB48" i="11"/>
  <c r="K154" i="11" s="1"/>
  <c r="GZ48" i="11"/>
  <c r="J104" i="11" s="1"/>
  <c r="HH48" i="11"/>
  <c r="HX48" i="11"/>
  <c r="IN48" i="11"/>
  <c r="J129" i="11" s="1"/>
  <c r="JD48" i="11"/>
  <c r="K128" i="11" s="1"/>
  <c r="JT48" i="11"/>
  <c r="L115" i="11" s="1"/>
  <c r="KJ48" i="11"/>
  <c r="M118" i="11" s="1"/>
  <c r="M139" i="11" s="1"/>
  <c r="KZ48" i="11"/>
  <c r="N121" i="11" s="1"/>
  <c r="N138" i="11" s="1"/>
  <c r="LP48" i="11"/>
  <c r="MN48" i="11"/>
  <c r="JW48" i="11"/>
  <c r="J116" i="11" s="1"/>
  <c r="KE48" i="11"/>
  <c r="M117" i="11" s="1"/>
  <c r="KM48" i="11"/>
  <c r="K119" i="11" s="1"/>
  <c r="K136" i="11" s="1"/>
  <c r="KU48" i="11"/>
  <c r="N120" i="11" s="1"/>
  <c r="N137" i="11" s="1"/>
  <c r="LC48" i="11"/>
  <c r="L122" i="11" s="1"/>
  <c r="LK48" i="11"/>
  <c r="LS48" i="11"/>
  <c r="MA48" i="11"/>
  <c r="MI48" i="11"/>
  <c r="MQ48" i="11"/>
  <c r="L48" i="11" l="1"/>
  <c r="L49" i="11" s="1"/>
  <c r="L153" i="13"/>
  <c r="L154" i="13" s="1"/>
  <c r="P176" i="13"/>
  <c r="J172" i="13"/>
  <c r="O172" i="13" s="1"/>
  <c r="I154" i="13" s="1"/>
  <c r="P179" i="13"/>
  <c r="C182" i="13"/>
  <c r="O66" i="11"/>
  <c r="P154" i="11" s="1"/>
  <c r="L138" i="11"/>
  <c r="N102" i="11"/>
  <c r="K105" i="11"/>
  <c r="J105" i="11"/>
  <c r="K102" i="11"/>
  <c r="O100" i="11"/>
  <c r="O64" i="11"/>
  <c r="P152" i="11" s="1"/>
  <c r="J102" i="11"/>
  <c r="O144" i="11"/>
  <c r="L105" i="11"/>
  <c r="L108" i="11"/>
  <c r="N96" i="11"/>
  <c r="J108" i="11"/>
  <c r="O148" i="11"/>
  <c r="O83" i="11"/>
  <c r="O80" i="11"/>
  <c r="M105" i="11"/>
  <c r="N132" i="11"/>
  <c r="K138" i="11"/>
  <c r="K139" i="11"/>
  <c r="L135" i="11"/>
  <c r="M108" i="11"/>
  <c r="O61" i="11"/>
  <c r="K133" i="11"/>
  <c r="K112" i="11"/>
  <c r="O95" i="11"/>
  <c r="N105" i="11"/>
  <c r="O147" i="11"/>
  <c r="K87" i="11"/>
  <c r="M133" i="11"/>
  <c r="K108" i="11"/>
  <c r="L132" i="11"/>
  <c r="O130" i="11"/>
  <c r="L96" i="11"/>
  <c r="L112" i="11"/>
  <c r="N151" i="11"/>
  <c r="N153" i="11" s="1"/>
  <c r="N155" i="11" s="1"/>
  <c r="O152" i="11"/>
  <c r="O125" i="11"/>
  <c r="J114" i="11"/>
  <c r="O123" i="11"/>
  <c r="M151" i="11"/>
  <c r="M153" i="11" s="1"/>
  <c r="M155" i="11" s="1"/>
  <c r="O127" i="11"/>
  <c r="J134" i="11"/>
  <c r="M138" i="11"/>
  <c r="O129" i="11"/>
  <c r="O128" i="11"/>
  <c r="O85" i="11"/>
  <c r="L133" i="11"/>
  <c r="M102" i="11"/>
  <c r="O84" i="11"/>
  <c r="O121" i="11"/>
  <c r="N133" i="11"/>
  <c r="O91" i="11"/>
  <c r="O62" i="11"/>
  <c r="P150" i="11" s="1"/>
  <c r="O122" i="11"/>
  <c r="O93" i="11"/>
  <c r="O106" i="11"/>
  <c r="L139" i="11"/>
  <c r="O59" i="11"/>
  <c r="P147" i="11" s="1"/>
  <c r="N114" i="11"/>
  <c r="O57" i="11"/>
  <c r="M96" i="11"/>
  <c r="O119" i="11"/>
  <c r="K114" i="11"/>
  <c r="K134" i="11"/>
  <c r="O56" i="11"/>
  <c r="P144" i="11" s="1"/>
  <c r="J63" i="11"/>
  <c r="O146" i="11"/>
  <c r="O104" i="11"/>
  <c r="O81" i="11"/>
  <c r="O145" i="11"/>
  <c r="O115" i="11"/>
  <c r="L151" i="11"/>
  <c r="L153" i="11" s="1"/>
  <c r="L155" i="11" s="1"/>
  <c r="O60" i="11"/>
  <c r="P148" i="11" s="1"/>
  <c r="M132" i="11"/>
  <c r="O92" i="11"/>
  <c r="O150" i="11"/>
  <c r="K63" i="11"/>
  <c r="O149" i="11"/>
  <c r="P149" i="11" s="1"/>
  <c r="J151" i="11"/>
  <c r="O117" i="11"/>
  <c r="J138" i="11"/>
  <c r="M112" i="11"/>
  <c r="O86" i="11"/>
  <c r="N63" i="11"/>
  <c r="O136" i="11"/>
  <c r="N87" i="11"/>
  <c r="O58" i="11"/>
  <c r="J96" i="11"/>
  <c r="O89" i="11"/>
  <c r="L114" i="11"/>
  <c r="L134" i="11"/>
  <c r="M114" i="11"/>
  <c r="M134" i="11"/>
  <c r="O154" i="11"/>
  <c r="O82" i="11"/>
  <c r="L63" i="11"/>
  <c r="J87" i="11"/>
  <c r="O120" i="11"/>
  <c r="J137" i="11"/>
  <c r="O137" i="11" s="1"/>
  <c r="K132" i="11"/>
  <c r="O103" i="11"/>
  <c r="K151" i="11"/>
  <c r="K153" i="11" s="1"/>
  <c r="K155" i="11" s="1"/>
  <c r="M63" i="11"/>
  <c r="O126" i="11"/>
  <c r="M87" i="11"/>
  <c r="O94" i="11"/>
  <c r="O118" i="11"/>
  <c r="J135" i="11"/>
  <c r="O116" i="11"/>
  <c r="J112" i="11"/>
  <c r="N108" i="11"/>
  <c r="J132" i="11"/>
  <c r="N135" i="11"/>
  <c r="N112" i="11"/>
  <c r="O107" i="11"/>
  <c r="L87" i="11"/>
  <c r="O90" i="11"/>
  <c r="O101" i="11"/>
  <c r="K96" i="11"/>
  <c r="L102" i="11"/>
  <c r="J139" i="11"/>
  <c r="O124" i="11"/>
  <c r="J133" i="11"/>
  <c r="I153" i="13" l="1"/>
  <c r="S17" i="3"/>
  <c r="M17" i="1"/>
  <c r="Q16" i="3"/>
  <c r="K16" i="1"/>
  <c r="L17" i="1"/>
  <c r="R17" i="3"/>
  <c r="M16" i="1"/>
  <c r="S16" i="3"/>
  <c r="L16" i="1"/>
  <c r="R16" i="3"/>
  <c r="Q17" i="3"/>
  <c r="K17" i="1"/>
  <c r="O102" i="11"/>
  <c r="O105" i="11"/>
  <c r="O108" i="11"/>
  <c r="O139" i="11"/>
  <c r="O134" i="11"/>
  <c r="P145" i="11"/>
  <c r="O133" i="11"/>
  <c r="O138" i="11"/>
  <c r="O112" i="11"/>
  <c r="M76" i="11"/>
  <c r="M75" i="11"/>
  <c r="M74" i="11"/>
  <c r="M73" i="11"/>
  <c r="M72" i="11"/>
  <c r="M71" i="11"/>
  <c r="M70" i="11"/>
  <c r="M65" i="11"/>
  <c r="M67" i="11" s="1"/>
  <c r="M157" i="11" s="1"/>
  <c r="L65" i="11"/>
  <c r="L67" i="11" s="1"/>
  <c r="L157" i="11" s="1"/>
  <c r="L75" i="11"/>
  <c r="L73" i="11"/>
  <c r="L71" i="11"/>
  <c r="L76" i="11"/>
  <c r="L74" i="11"/>
  <c r="L72" i="11"/>
  <c r="L70" i="11"/>
  <c r="N76" i="11"/>
  <c r="N75" i="11"/>
  <c r="N74" i="11"/>
  <c r="N73" i="11"/>
  <c r="N72" i="11"/>
  <c r="N71" i="11"/>
  <c r="N70" i="11"/>
  <c r="N65" i="11"/>
  <c r="N67" i="11" s="1"/>
  <c r="N157" i="11" s="1"/>
  <c r="K65" i="11"/>
  <c r="K67" i="11" s="1"/>
  <c r="K157" i="11" s="1"/>
  <c r="K75" i="11"/>
  <c r="K73" i="11"/>
  <c r="K71" i="11"/>
  <c r="K76" i="11"/>
  <c r="K74" i="11"/>
  <c r="K72" i="11"/>
  <c r="K70" i="11"/>
  <c r="O135" i="11"/>
  <c r="P146" i="11"/>
  <c r="O63" i="11"/>
  <c r="J65" i="11"/>
  <c r="J76" i="11"/>
  <c r="J74" i="11"/>
  <c r="J72" i="11"/>
  <c r="J70" i="11"/>
  <c r="J75" i="11"/>
  <c r="J73" i="11"/>
  <c r="J71" i="11"/>
  <c r="O96" i="11"/>
  <c r="O132" i="11"/>
  <c r="O87" i="11"/>
  <c r="J153" i="11"/>
  <c r="O151" i="11"/>
  <c r="O114" i="11"/>
  <c r="T17" i="3" l="1"/>
  <c r="S18" i="3"/>
  <c r="S19" i="3" s="1"/>
  <c r="M18" i="1"/>
  <c r="R18" i="3"/>
  <c r="R19" i="3" s="1"/>
  <c r="L18" i="1"/>
  <c r="Q18" i="3"/>
  <c r="T18" i="3" s="1"/>
  <c r="K18" i="1"/>
  <c r="T16" i="3"/>
  <c r="J67" i="11"/>
  <c r="O65" i="11"/>
  <c r="O76" i="11"/>
  <c r="O75" i="11"/>
  <c r="O74" i="11"/>
  <c r="O73" i="11"/>
  <c r="O72" i="11"/>
  <c r="O71" i="11"/>
  <c r="O70" i="11"/>
  <c r="J155" i="11"/>
  <c r="O155" i="11" s="1"/>
  <c r="O153" i="11"/>
  <c r="Q19" i="3" l="1"/>
  <c r="W20" i="3"/>
  <c r="T19" i="3"/>
  <c r="S20" i="3" s="1"/>
  <c r="P71" i="11"/>
  <c r="I71" i="11"/>
  <c r="P74" i="11"/>
  <c r="I74" i="11"/>
  <c r="P75" i="11"/>
  <c r="I75" i="11"/>
  <c r="P72" i="11"/>
  <c r="I72" i="11"/>
  <c r="P76" i="11"/>
  <c r="I76" i="11"/>
  <c r="P70" i="11"/>
  <c r="I70" i="11"/>
  <c r="O67" i="11"/>
  <c r="J157" i="11"/>
  <c r="P73" i="11"/>
  <c r="I73" i="11"/>
  <c r="I49" i="11" l="1"/>
  <c r="I48" i="11"/>
  <c r="R48" i="1" l="1"/>
  <c r="R47" i="1"/>
  <c r="R46" i="1"/>
  <c r="R45" i="1"/>
  <c r="R66" i="1" l="1"/>
  <c r="W16" i="9" l="1"/>
  <c r="V16" i="9"/>
  <c r="W15" i="9"/>
  <c r="V15" i="9"/>
  <c r="W14" i="9"/>
  <c r="V14" i="9"/>
  <c r="S16" i="9"/>
  <c r="R16" i="9"/>
  <c r="Q16" i="9"/>
  <c r="S15" i="9"/>
  <c r="R15" i="9"/>
  <c r="Q15" i="9"/>
  <c r="S14" i="9"/>
  <c r="R14" i="9"/>
  <c r="Q14" i="9"/>
  <c r="W7" i="9"/>
  <c r="L18" i="9"/>
  <c r="N18" i="9"/>
  <c r="H18" i="9"/>
  <c r="H17" i="9"/>
  <c r="V11" i="9"/>
  <c r="U11" i="9"/>
  <c r="T11" i="9"/>
  <c r="S11" i="9"/>
  <c r="R11" i="9"/>
  <c r="O12" i="9"/>
  <c r="H12" i="9"/>
  <c r="L10" i="9"/>
  <c r="H10" i="9"/>
  <c r="Q38" i="9" l="1"/>
  <c r="W3" i="10"/>
  <c r="H4" i="10"/>
  <c r="H3" i="10"/>
  <c r="Q4" i="10"/>
  <c r="Q3" i="10"/>
  <c r="Q28" i="9"/>
  <c r="A48" i="9"/>
  <c r="Q26" i="9"/>
  <c r="N38" i="9"/>
  <c r="H16" i="9"/>
  <c r="N15" i="9"/>
  <c r="H15" i="9"/>
  <c r="N14" i="9"/>
  <c r="H14" i="9"/>
  <c r="H13" i="9"/>
  <c r="H11" i="9"/>
  <c r="Q10" i="9"/>
  <c r="Q9" i="9"/>
  <c r="H9" i="9"/>
  <c r="W8" i="9"/>
  <c r="Q8" i="9"/>
  <c r="H8" i="9"/>
  <c r="Q7" i="9"/>
  <c r="H7" i="9"/>
  <c r="Q17" i="9" l="1"/>
  <c r="V17" i="9"/>
  <c r="T16" i="9"/>
  <c r="W17" i="9"/>
  <c r="T15" i="9"/>
  <c r="R17" i="9"/>
  <c r="W11" i="9"/>
  <c r="S17" i="9"/>
  <c r="T14" i="9"/>
  <c r="P19" i="10"/>
  <c r="W18" i="9" l="1"/>
  <c r="T17" i="9"/>
  <c r="S18" i="9" s="1"/>
  <c r="R60" i="1" l="1"/>
  <c r="R61" i="1"/>
  <c r="R62" i="1"/>
  <c r="R63" i="1"/>
  <c r="R64" i="1"/>
  <c r="R65" i="1"/>
  <c r="R67" i="1"/>
  <c r="R68" i="1"/>
  <c r="R69" i="1"/>
  <c r="R70" i="1"/>
  <c r="M20" i="3"/>
  <c r="L20" i="3"/>
  <c r="H20" i="3"/>
  <c r="H19" i="3"/>
  <c r="V12" i="3"/>
  <c r="N14" i="3"/>
  <c r="V18" i="3"/>
  <c r="V16" i="3"/>
  <c r="U18" i="3"/>
  <c r="U17" i="3"/>
  <c r="U16" i="3"/>
  <c r="R72" i="1"/>
  <c r="R71" i="1"/>
  <c r="U19" i="3" l="1"/>
  <c r="P21" i="1"/>
  <c r="R28" i="1" l="1"/>
  <c r="R29" i="1"/>
  <c r="R30" i="1"/>
  <c r="R32" i="1"/>
  <c r="R33" i="1"/>
  <c r="R34" i="1"/>
  <c r="R35" i="1"/>
  <c r="R36" i="1"/>
  <c r="R37" i="1"/>
  <c r="R38" i="1"/>
  <c r="R39" i="1"/>
  <c r="R40" i="1"/>
  <c r="R41" i="1"/>
  <c r="R42" i="1"/>
  <c r="R43" i="1"/>
  <c r="R53" i="1"/>
  <c r="R54" i="1"/>
  <c r="R55" i="1"/>
  <c r="R56" i="1"/>
  <c r="R57" i="1"/>
  <c r="R58" i="1"/>
  <c r="R59" i="1"/>
  <c r="R27" i="1"/>
  <c r="O73" i="1" l="1"/>
  <c r="K13" i="3"/>
  <c r="H13" i="3"/>
  <c r="P19" i="1" l="1"/>
  <c r="O19" i="1"/>
  <c r="M19" i="1"/>
  <c r="L19" i="1"/>
  <c r="K19" i="1"/>
  <c r="A84" i="13" s="1"/>
  <c r="A4" i="4" l="1"/>
  <c r="A2" i="4" l="1"/>
  <c r="V11" i="3"/>
  <c r="U13" i="3"/>
  <c r="H16" i="3"/>
  <c r="H18" i="3"/>
  <c r="M21" i="3"/>
  <c r="H21" i="3"/>
  <c r="H17" i="3"/>
  <c r="H15" i="3"/>
  <c r="T12" i="3"/>
  <c r="Q12" i="3"/>
  <c r="U10" i="3"/>
  <c r="Q11" i="3"/>
  <c r="Q10" i="3"/>
  <c r="H12" i="3"/>
  <c r="H11" i="3"/>
  <c r="H10" i="3"/>
  <c r="N18" i="1" l="1"/>
  <c r="N17" i="1"/>
  <c r="N16" i="1"/>
  <c r="N19" i="1" l="1"/>
  <c r="A83" i="13" s="1"/>
  <c r="A3" i="4" l="1"/>
  <c r="R20" i="1"/>
</calcChain>
</file>

<file path=xl/sharedStrings.xml><?xml version="1.0" encoding="utf-8"?>
<sst xmlns="http://schemas.openxmlformats.org/spreadsheetml/2006/main" count="2098" uniqueCount="813">
  <si>
    <t>Email:</t>
  </si>
  <si>
    <t>Section</t>
  </si>
  <si>
    <t>Tab</t>
  </si>
  <si>
    <t>Form / Document</t>
  </si>
  <si>
    <t>Deadline</t>
  </si>
  <si>
    <t>State Basis Boost Request (extraordinary circumstances)</t>
  </si>
  <si>
    <t>NONE</t>
  </si>
  <si>
    <t>03:  Qualification</t>
  </si>
  <si>
    <t>Qualification Determination Fee</t>
  </si>
  <si>
    <t>Conflict of Interest or Identity of Interest Disclosure</t>
  </si>
  <si>
    <t>Required for Probationary Participation only</t>
  </si>
  <si>
    <t>Fees Due</t>
  </si>
  <si>
    <t>Incl (X)</t>
  </si>
  <si>
    <t>02:  Underwriting </t>
  </si>
  <si>
    <t>01</t>
  </si>
  <si>
    <t>02</t>
  </si>
  <si>
    <t>03</t>
  </si>
  <si>
    <t>04</t>
  </si>
  <si>
    <t>05</t>
  </si>
  <si>
    <t>06</t>
  </si>
  <si>
    <t>07</t>
  </si>
  <si>
    <t>Company:</t>
  </si>
  <si>
    <t>Street</t>
  </si>
  <si>
    <t>City</t>
  </si>
  <si>
    <t>Zip</t>
  </si>
  <si>
    <t>State</t>
  </si>
  <si>
    <t>Project Name</t>
  </si>
  <si>
    <t>County:</t>
  </si>
  <si>
    <t>GA</t>
  </si>
  <si>
    <t>00 HOME Loan Consent Request Fee (Nonprofits)</t>
  </si>
  <si>
    <t>00 HOME Loan Consent Request Fee (For Profits/Joint Ventures)</t>
  </si>
  <si>
    <t>00</t>
  </si>
  <si>
    <t>Other:</t>
  </si>
  <si>
    <t>NOTE: An asterisk * designates a DCA Form</t>
  </si>
  <si>
    <t>Architectural Standards Waiver*</t>
  </si>
  <si>
    <t>Amenities Pre-Approval*</t>
  </si>
  <si>
    <t>Operating Expense Waiver*</t>
  </si>
  <si>
    <t>01 HOME Consent Request Form*</t>
  </si>
  <si>
    <t xml:space="preserve">Off Phone: </t>
  </si>
  <si>
    <t>Cell:</t>
  </si>
  <si>
    <t>Required for Significant Adverse Event(s) Waiver request only</t>
  </si>
  <si>
    <t>Rent Type</t>
  </si>
  <si>
    <t>Total</t>
  </si>
  <si>
    <t>HOME (LI)</t>
  </si>
  <si>
    <t>NC</t>
  </si>
  <si>
    <t>SR</t>
  </si>
  <si>
    <t>Acq/Rhb</t>
  </si>
  <si>
    <t>Historic</t>
  </si>
  <si>
    <t>Rural?</t>
  </si>
  <si>
    <t>General Partner Principal</t>
  </si>
  <si>
    <t>Direct Line</t>
  </si>
  <si>
    <t>Email</t>
  </si>
  <si>
    <t>&lt;&lt;Select&gt;&gt;</t>
  </si>
  <si>
    <t>Proposed Ownership Entity</t>
  </si>
  <si>
    <t>Tenancy</t>
  </si>
  <si>
    <t>Nearest Physical Str Address</t>
  </si>
  <si>
    <t>(Name as it will appear on all legal docs)</t>
  </si>
  <si>
    <t>Market Rate</t>
  </si>
  <si>
    <t>Common Space</t>
  </si>
  <si>
    <t>Adaptive Reuse</t>
  </si>
  <si>
    <t>&lt;&lt;Select Set Aside&gt;&gt;</t>
  </si>
  <si>
    <t>&lt;&lt;Select Org Type&gt;&gt;</t>
  </si>
  <si>
    <t>Person Completing this form</t>
  </si>
  <si>
    <t>SUBMISSION INSTRUCTIONS</t>
  </si>
  <si>
    <t>I.</t>
  </si>
  <si>
    <t>A.</t>
  </si>
  <si>
    <t>B.</t>
  </si>
  <si>
    <t>C.</t>
  </si>
  <si>
    <t>Include properly executed check for correct fee amount in enclosed envelope.  Label envelope with Project Name and "Fees".</t>
  </si>
  <si>
    <t>D.</t>
  </si>
  <si>
    <t>Include flash drive as instructed below.</t>
  </si>
  <si>
    <t>II.</t>
  </si>
  <si>
    <t>Requirements for Electronic TABS / FOLDERS</t>
  </si>
  <si>
    <t>SAMPLE</t>
  </si>
  <si>
    <r>
      <rPr>
        <b/>
        <sz val="10"/>
        <color theme="1"/>
        <rFont val="Arial Narrow"/>
        <family val="2"/>
      </rPr>
      <t>A</t>
    </r>
    <r>
      <rPr>
        <sz val="10"/>
        <color theme="1"/>
        <rFont val="Arial Narrow"/>
        <family val="2"/>
      </rPr>
      <t xml:space="preserve">–Owner, </t>
    </r>
    <r>
      <rPr>
        <b/>
        <sz val="10"/>
        <color theme="1"/>
        <rFont val="Arial Narrow"/>
        <family val="2"/>
      </rPr>
      <t>B</t>
    </r>
    <r>
      <rPr>
        <sz val="10"/>
        <color theme="1"/>
        <rFont val="Arial Narrow"/>
        <family val="2"/>
      </rPr>
      <t xml:space="preserve">–Developer, </t>
    </r>
    <r>
      <rPr>
        <b/>
        <sz val="10"/>
        <color theme="1"/>
        <rFont val="Arial Narrow"/>
        <family val="2"/>
      </rPr>
      <t>C</t>
    </r>
    <r>
      <rPr>
        <sz val="10"/>
        <color theme="1"/>
        <rFont val="Arial Narrow"/>
        <family val="2"/>
      </rPr>
      <t>–Other Role</t>
    </r>
  </si>
  <si>
    <t>1st Level</t>
  </si>
  <si>
    <t xml:space="preserve">(within project folder) </t>
  </si>
  <si>
    <t>Sections</t>
  </si>
  <si>
    <r>
      <rPr>
        <b/>
        <i/>
        <u/>
        <sz val="10"/>
        <color theme="1"/>
        <rFont val="Arial Narrow"/>
        <family val="2"/>
      </rPr>
      <t xml:space="preserve">2nd Level </t>
    </r>
    <r>
      <rPr>
        <i/>
        <sz val="7"/>
        <color theme="1"/>
        <rFont val="Arial Narrow"/>
        <family val="2"/>
      </rPr>
      <t xml:space="preserve">(within 1st Level folders) </t>
    </r>
    <r>
      <rPr>
        <b/>
        <i/>
        <u/>
        <sz val="10"/>
        <color theme="1"/>
        <rFont val="Arial Narrow"/>
        <family val="2"/>
      </rPr>
      <t>Tabs</t>
    </r>
    <r>
      <rPr>
        <sz val="10"/>
        <color theme="1"/>
        <rFont val="Arial Narrow"/>
        <family val="2"/>
      </rPr>
      <t xml:space="preserve"> </t>
    </r>
  </si>
  <si>
    <r>
      <rPr>
        <b/>
        <i/>
        <u/>
        <sz val="10"/>
        <color theme="1"/>
        <rFont val="Arial Narrow"/>
        <family val="2"/>
      </rPr>
      <t>3rd Level</t>
    </r>
    <r>
      <rPr>
        <b/>
        <i/>
        <u/>
        <sz val="7"/>
        <color theme="1"/>
        <rFont val="Arial Narrow"/>
        <family val="2"/>
      </rPr>
      <t xml:space="preserve"> </t>
    </r>
    <r>
      <rPr>
        <i/>
        <sz val="7"/>
        <color theme="1"/>
        <rFont val="Arial Narrow"/>
        <family val="2"/>
      </rPr>
      <t>(within 2nd Level folders if multiple docs)</t>
    </r>
    <r>
      <rPr>
        <sz val="7"/>
        <color theme="1"/>
        <rFont val="Arial Narrow"/>
        <family val="2"/>
      </rPr>
      <t xml:space="preserve"> </t>
    </r>
    <r>
      <rPr>
        <b/>
        <i/>
        <u/>
        <sz val="10"/>
        <color theme="1"/>
        <rFont val="Arial Narrow"/>
        <family val="2"/>
      </rPr>
      <t>Forms/Docs</t>
    </r>
  </si>
  <si>
    <r>
      <t>0101</t>
    </r>
    <r>
      <rPr>
        <i/>
        <sz val="10"/>
        <color theme="1"/>
        <rFont val="Arial Narrow"/>
        <family val="2"/>
      </rPr>
      <t>AbbrevProjName</t>
    </r>
    <r>
      <rPr>
        <sz val="10"/>
        <color theme="1"/>
        <rFont val="Arial Narrow"/>
        <family val="2"/>
      </rPr>
      <t>ArchStdsWvr</t>
    </r>
  </si>
  <si>
    <r>
      <t>0102</t>
    </r>
    <r>
      <rPr>
        <i/>
        <sz val="10"/>
        <color theme="1"/>
        <rFont val="Arial Narrow"/>
        <family val="2"/>
      </rPr>
      <t>AbbrevProjName</t>
    </r>
    <r>
      <rPr>
        <sz val="10"/>
        <color theme="1"/>
        <rFont val="Arial Narrow"/>
        <family val="2"/>
      </rPr>
      <t>AmenPreAppr</t>
    </r>
  </si>
  <si>
    <t>02Underwriting</t>
  </si>
  <si>
    <t>03Qualification</t>
  </si>
  <si>
    <t>0301PerfWorkbk</t>
  </si>
  <si>
    <r>
      <t>030101</t>
    </r>
    <r>
      <rPr>
        <i/>
        <sz val="10"/>
        <color theme="1"/>
        <rFont val="Arial Narrow"/>
        <family val="2"/>
      </rPr>
      <t>AbbrevProjNamePW</t>
    </r>
    <r>
      <rPr>
        <b/>
        <sz val="10"/>
        <color theme="1"/>
        <rFont val="Arial Narrow"/>
        <family val="2"/>
      </rPr>
      <t>A</t>
    </r>
    <r>
      <rPr>
        <i/>
        <sz val="10"/>
        <color theme="1"/>
        <rFont val="Arial Narrow"/>
        <family val="2"/>
      </rPr>
      <t>TeamMbrName</t>
    </r>
  </si>
  <si>
    <r>
      <t>030102</t>
    </r>
    <r>
      <rPr>
        <i/>
        <sz val="10"/>
        <color theme="1"/>
        <rFont val="Arial Narrow"/>
        <family val="2"/>
      </rPr>
      <t>AbbrevProjNamePW</t>
    </r>
    <r>
      <rPr>
        <b/>
        <sz val="10"/>
        <color theme="1"/>
        <rFont val="Arial Narrow"/>
        <family val="2"/>
      </rPr>
      <t>B</t>
    </r>
    <r>
      <rPr>
        <i/>
        <sz val="10"/>
        <color theme="1"/>
        <rFont val="Arial Narrow"/>
        <family val="2"/>
      </rPr>
      <t>TeamMbrName</t>
    </r>
  </si>
  <si>
    <t>0302FinancialStmts</t>
  </si>
  <si>
    <r>
      <t>030301</t>
    </r>
    <r>
      <rPr>
        <i/>
        <sz val="10"/>
        <color theme="1"/>
        <rFont val="Arial Narrow"/>
        <family val="2"/>
      </rPr>
      <t>AbbrevProjNameFS</t>
    </r>
    <r>
      <rPr>
        <b/>
        <sz val="10"/>
        <color theme="1"/>
        <rFont val="Arial Narrow"/>
        <family val="2"/>
      </rPr>
      <t>A</t>
    </r>
    <r>
      <rPr>
        <i/>
        <sz val="10"/>
        <color theme="1"/>
        <rFont val="Arial Narrow"/>
        <family val="2"/>
      </rPr>
      <t xml:space="preserve">TeamMbrName </t>
    </r>
  </si>
  <si>
    <r>
      <t>030302</t>
    </r>
    <r>
      <rPr>
        <i/>
        <sz val="10"/>
        <color theme="1"/>
        <rFont val="Arial Narrow"/>
        <family val="2"/>
      </rPr>
      <t>AbbrevProjNameFS</t>
    </r>
    <r>
      <rPr>
        <b/>
        <sz val="10"/>
        <color theme="1"/>
        <rFont val="Arial Narrow"/>
        <family val="2"/>
      </rPr>
      <t>B</t>
    </r>
    <r>
      <rPr>
        <i/>
        <sz val="10"/>
        <color theme="1"/>
        <rFont val="Arial Narrow"/>
        <family val="2"/>
      </rPr>
      <t>TeamMbrName</t>
    </r>
  </si>
  <si>
    <t>1.</t>
  </si>
  <si>
    <r>
      <rPr>
        <b/>
        <sz val="10"/>
        <color theme="1"/>
        <rFont val="Arial Narrow"/>
        <family val="2"/>
      </rPr>
      <t>PLEASE DO NOT CREATE ADDITIONAL SUBFOLDERS</t>
    </r>
    <r>
      <rPr>
        <sz val="10"/>
        <color theme="1"/>
        <rFont val="Arial Narrow"/>
        <family val="2"/>
      </rPr>
      <t>.  Each folder name becomes part of the file path for each file it contains.  This filepath is limited in size/length – when the length is exceeded, the file is unopenable.</t>
    </r>
  </si>
  <si>
    <t>2.</t>
  </si>
  <si>
    <t>If a folder will be empty with no files, include NA at the end of the folder name.</t>
  </si>
  <si>
    <t>3.</t>
  </si>
  <si>
    <r>
      <rPr>
        <b/>
        <u/>
        <sz val="10"/>
        <color theme="1"/>
        <rFont val="Arial Narrow"/>
        <family val="2"/>
      </rPr>
      <t>BEFORE</t>
    </r>
    <r>
      <rPr>
        <sz val="10"/>
        <color theme="1"/>
        <rFont val="Arial Narrow"/>
        <family val="2"/>
      </rPr>
      <t xml:space="preserve"> uploading the populated project folder to the flash drive for submission to DCA,</t>
    </r>
    <r>
      <rPr>
        <b/>
        <sz val="10"/>
        <color theme="1"/>
        <rFont val="Arial Narrow"/>
        <family val="2"/>
      </rPr>
      <t xml:space="preserve"> first move the entire folder to the top (root) level of your C drive</t>
    </r>
    <r>
      <rPr>
        <sz val="10"/>
        <color theme="1"/>
        <rFont val="Arial Narrow"/>
        <family val="2"/>
      </rPr>
      <t xml:space="preserve"> to avoid adding unnecessary subfolders to the file path (see note 2 above).  To do this on a Windows-based PC:</t>
    </r>
  </si>
  <si>
    <t>a.</t>
  </si>
  <si>
    <t>Copy the populated project folder</t>
  </si>
  <si>
    <t>b.</t>
  </si>
  <si>
    <t>Click Start and select (My) Computer</t>
  </si>
  <si>
    <t>c.</t>
  </si>
  <si>
    <t>Click C: drive (Hard Disk). The window that then opens is the C: root level and folders such as Apps, Users, and Windows may be seen.</t>
  </si>
  <si>
    <t>d.</t>
  </si>
  <si>
    <t>Paste the project folder here</t>
  </si>
  <si>
    <t>e.</t>
  </si>
  <si>
    <t xml:space="preserve">Copy it from C: root and paste it to the flash drive. </t>
  </si>
  <si>
    <t>4.</t>
  </si>
  <si>
    <r>
      <rPr>
        <b/>
        <u/>
        <sz val="10"/>
        <color theme="1"/>
        <rFont val="Arial Narrow"/>
        <family val="2"/>
      </rPr>
      <t>BEFORE</t>
    </r>
    <r>
      <rPr>
        <sz val="10"/>
        <color theme="1"/>
        <rFont val="Arial Narrow"/>
        <family val="2"/>
      </rPr>
      <t xml:space="preserve"> unplugging the USB flash drive from the computer, use the “Safely Remove Hardware” option in the System Tray at the bottom right of the computer Desktop screen to avoid potential file corruption.  Be sure to wait for the confirmation pop-up box to appear, notifying you that it is safe to remove the flash drive.</t>
    </r>
  </si>
  <si>
    <t>5.</t>
  </si>
  <si>
    <t xml:space="preserve">Double-check the USB drive by plugging into another computer. Verify that it contains all application files and that it operates properly. </t>
  </si>
  <si>
    <t>Requirements for Electronic FILES / DOCUMENTS</t>
  </si>
  <si>
    <r>
      <rPr>
        <b/>
        <i/>
        <u/>
        <sz val="10"/>
        <color theme="1"/>
        <rFont val="Arial Narrow"/>
        <family val="2"/>
      </rPr>
      <t>LARGE</t>
    </r>
    <r>
      <rPr>
        <sz val="10"/>
        <color theme="1"/>
        <rFont val="Arial Narrow"/>
        <family val="2"/>
      </rPr>
      <t xml:space="preserve"> text files of 3rd-party reports – i.e., market studies, appraisals, environmental/engineering reviews, physical needs assessments, redevelopment plans - must allow electronic word searches.  Any PDF formats of such files must be created from the original electronic document, not from a scanned paper copy, so as to be searchable.  The author provides this version.  Any such documents requiring signatures must be executed on a separate PDF version.  It is unlikely that files of this nature will be submitted at this stage.</t>
    </r>
  </si>
  <si>
    <r>
      <t xml:space="preserve">Electronic submissions of DCA Excel forms, such as the Core Application and the Performance Workbook, </t>
    </r>
    <r>
      <rPr>
        <b/>
        <u/>
        <sz val="10"/>
        <color theme="1"/>
        <rFont val="Arial Narrow"/>
        <family val="2"/>
      </rPr>
      <t>must be in Excel format.</t>
    </r>
    <r>
      <rPr>
        <sz val="10"/>
        <color theme="1"/>
        <rFont val="Arial Narrow"/>
        <family val="2"/>
      </rPr>
      <t xml:space="preserve">  Any DCA Excel documents requiring signatures must be signed in the paper version.</t>
    </r>
  </si>
  <si>
    <t xml:space="preserve">Electronic versions of such documents in 1 or 2 above must be identical to the paper version but for the signature.  </t>
  </si>
  <si>
    <r>
      <rPr>
        <b/>
        <i/>
        <u/>
        <sz val="10"/>
        <color theme="1"/>
        <rFont val="Arial Narrow"/>
        <family val="2"/>
      </rPr>
      <t>SMALL</t>
    </r>
    <r>
      <rPr>
        <sz val="10"/>
        <color theme="1"/>
        <rFont val="Arial Narrow"/>
        <family val="2"/>
      </rPr>
      <t xml:space="preserve"> text files (letters/forms) requiring signatures must be executed, scanned and put into PDF format to preserve signatures.  The electronic word search capability is not required for such files.  Files containing only standalone maps, photos, charts, etc. also do not need to be searchable in this manner.</t>
    </r>
  </si>
  <si>
    <t xml:space="preserve">Do not combine the documents for each tab into one combined pdf file.  Each document in the Tabs Checklist is required to be standalone.  </t>
  </si>
  <si>
    <t>6.</t>
  </si>
  <si>
    <r>
      <rPr>
        <b/>
        <i/>
        <u/>
        <sz val="10"/>
        <color theme="1"/>
        <rFont val="Arial Narrow"/>
        <family val="2"/>
      </rPr>
      <t>NAMING</t>
    </r>
    <r>
      <rPr>
        <sz val="10"/>
        <color theme="1"/>
        <rFont val="Arial Narrow"/>
        <family val="2"/>
      </rPr>
      <t xml:space="preserve"> electronic files:</t>
    </r>
  </si>
  <si>
    <t>Use CondensedTitleCaseFormat (no spaces)</t>
  </si>
  <si>
    <t>Do NOT use special characters (e.g., &amp;, /, \, $, -, +, *, #, %, @, or periods “.”, etc.).  These prevent your files from being uploaded to the DCA server.</t>
  </si>
  <si>
    <t>Remove any references to your version number or version date from the file name</t>
  </si>
  <si>
    <t>Name files sensibly such that it will be obvious to DCA what is in the file without having to open it.</t>
  </si>
  <si>
    <t>Abbreviate names on files to reduce filepath size.  For project team, use first initial and last name.  See (i).</t>
  </si>
  <si>
    <t>f.</t>
  </si>
  <si>
    <r>
      <t xml:space="preserve">Decide on a project name abbreviation that uses the fewest characters yet still makes sense. Do not include the developer’s name.   Include this abbreviation near the front of each file name.  </t>
    </r>
    <r>
      <rPr>
        <u/>
        <sz val="10"/>
        <color theme="1"/>
        <rFont val="Arial Narrow"/>
        <family val="2"/>
      </rPr>
      <t xml:space="preserve">Use the same abbreviation for each file. </t>
    </r>
  </si>
  <si>
    <t>_</t>
  </si>
  <si>
    <r>
      <rPr>
        <b/>
        <u/>
        <sz val="10"/>
        <color theme="1"/>
        <rFont val="Arial Narrow"/>
        <family val="2"/>
      </rPr>
      <t>Omit</t>
    </r>
    <r>
      <rPr>
        <sz val="10"/>
        <color theme="1"/>
        <rFont val="Arial Narrow"/>
        <family val="2"/>
      </rPr>
      <t xml:space="preserve"> words such as “Apartments”, “Residences”, “Estates”, “Homes”, “Townhomes”, “Lofts”, “Villas”, ”Phase”, “The”, “of”, “on”, “at” and “Ltd Partnership” altogether in electronic file names.  </t>
    </r>
  </si>
  <si>
    <r>
      <rPr>
        <b/>
        <u/>
        <sz val="10"/>
        <color theme="1"/>
        <rFont val="Arial Narrow"/>
        <family val="2"/>
      </rPr>
      <t>Include</t>
    </r>
    <r>
      <rPr>
        <sz val="10"/>
        <color theme="1"/>
        <rFont val="Arial Narrow"/>
        <family val="2"/>
      </rPr>
      <t xml:space="preserve"> abbreviations such as “Gdn” (Garden), “Lndg” (Landing), “Lgcy” (Legacy), “Pk” (Park), “Pte” (Pointe), “Rdg” (Ridge), “Redev” (Redevelopment), “Schl” (School), “Sr” (Senior), “Ver” (Veranda), “Vw” (View), or “Vlg” (Village) if using the related words.</t>
    </r>
  </si>
  <si>
    <t>g.</t>
  </si>
  <si>
    <t xml:space="preserve"> ##        ##        ##</t>
  </si>
  <si>
    <r>
      <rPr>
        <b/>
        <sz val="10"/>
        <color theme="1"/>
        <rFont val="Arial Narrow"/>
        <family val="2"/>
      </rPr>
      <t>Section</t>
    </r>
    <r>
      <rPr>
        <sz val="10"/>
        <color theme="1"/>
        <rFont val="Arial Narrow"/>
        <family val="2"/>
      </rPr>
      <t>/Folder Nbr</t>
    </r>
  </si>
  <si>
    <r>
      <rPr>
        <b/>
        <sz val="10"/>
        <color theme="1"/>
        <rFont val="Arial Narrow"/>
        <family val="2"/>
      </rPr>
      <t>Tab</t>
    </r>
    <r>
      <rPr>
        <sz val="10"/>
        <color theme="1"/>
        <rFont val="Arial Narrow"/>
        <family val="2"/>
      </rPr>
      <t>/Folder Nbr</t>
    </r>
  </si>
  <si>
    <r>
      <rPr>
        <b/>
        <sz val="10"/>
        <color theme="1"/>
        <rFont val="Arial Narrow"/>
        <family val="2"/>
      </rPr>
      <t>Form</t>
    </r>
    <r>
      <rPr>
        <sz val="10"/>
        <color theme="1"/>
        <rFont val="Arial Narrow"/>
        <family val="2"/>
      </rPr>
      <t xml:space="preserve"> / Document Nbr, if needed to signify multiple related files</t>
    </r>
  </si>
  <si>
    <t>In cases where not all line items in a folder will be submitted, use the same numbering as if all were in fact submitted, but just skip the number for those documents that will not be submitted.</t>
  </si>
  <si>
    <t>III.</t>
  </si>
  <si>
    <t>Title</t>
  </si>
  <si>
    <t>Signature</t>
  </si>
  <si>
    <t>Date</t>
  </si>
  <si>
    <t xml:space="preserve">Printed Name                                                                    </t>
  </si>
  <si>
    <t>*All members of the Project Team have no outstanding compliance issues.</t>
  </si>
  <si>
    <t>*The submitted Application will meet all DCA HOME underwriting policies.</t>
  </si>
  <si>
    <t xml:space="preserve"> *The tax credit Final Application will utilize all available tax credits including full eligible basis boost amounts.</t>
  </si>
  <si>
    <t>Applicant certifies to the following:</t>
  </si>
  <si>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1"/>
        <rFont val="Arial Narrow"/>
        <family val="2"/>
      </rPr>
      <t>Market and feasibility are not specifically reviewed during this process</t>
    </r>
  </si>
  <si>
    <r>
      <rPr>
        <b/>
        <u/>
        <sz val="11"/>
        <color theme="1"/>
        <rFont val="Arial Narrow"/>
        <family val="2"/>
      </rPr>
      <t>HOME Units</t>
    </r>
    <r>
      <rPr>
        <sz val="11"/>
        <color theme="1"/>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</si>
  <si>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t>Terms for DCA HOME Loan</t>
  </si>
  <si>
    <t>Applicant will be leveraging other resources:</t>
  </si>
  <si>
    <t>Uniqueness of the overall project concept</t>
  </si>
  <si>
    <t>History of the proposed CHDO using HOME funds</t>
  </si>
  <si>
    <t xml:space="preserve">Strength and depth of the CHDO entity </t>
  </si>
  <si>
    <t>Strength of the proposed Project Team</t>
  </si>
  <si>
    <t>Applicant has completed project narrative specifically noting the following:</t>
  </si>
  <si>
    <r>
      <t xml:space="preserve">Complete This section if you are applying in the </t>
    </r>
    <r>
      <rPr>
        <b/>
        <u/>
        <sz val="10"/>
        <color theme="1"/>
        <rFont val="Arial Narrow"/>
        <family val="2"/>
      </rPr>
      <t>CHDO</t>
    </r>
    <r>
      <rPr>
        <sz val="10"/>
        <color theme="1"/>
        <rFont val="Arial Narrow"/>
        <family val="2"/>
      </rPr>
      <t xml:space="preserve"> set aside:</t>
    </r>
  </si>
  <si>
    <t>years</t>
  </si>
  <si>
    <t>Term of the HOME loan</t>
  </si>
  <si>
    <t>8.</t>
  </si>
  <si>
    <r>
      <t xml:space="preserve">Application is for a project in the </t>
    </r>
    <r>
      <rPr>
        <b/>
        <sz val="10"/>
        <rFont val="Arial Narrow"/>
        <family val="2"/>
      </rPr>
      <t>Flexible</t>
    </r>
    <r>
      <rPr>
        <sz val="1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</si>
  <si>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t>7.</t>
  </si>
  <si>
    <r>
      <t xml:space="preserve">Application is for a project in the </t>
    </r>
    <r>
      <rPr>
        <b/>
        <sz val="10"/>
        <rFont val="Arial Narrow"/>
        <family val="2"/>
      </rPr>
      <t>Flexible</t>
    </r>
    <r>
      <rPr>
        <sz val="10"/>
        <rFont val="Arial Narrow"/>
        <family val="2"/>
      </rPr>
      <t xml:space="preserve"> pool and the HOME loan is in senior/first position throughout the loan term.</t>
    </r>
  </si>
  <si>
    <r>
      <t xml:space="preserve">Application is for a project in the </t>
    </r>
    <r>
      <rPr>
        <b/>
        <sz val="10"/>
        <rFont val="Arial Narrow"/>
        <family val="2"/>
      </rPr>
      <t xml:space="preserve">Rural </t>
    </r>
    <r>
      <rPr>
        <sz val="10"/>
        <rFont val="Arial Narrow"/>
        <family val="2"/>
      </rPr>
      <t>pool and includes no debt other than DCA HOME.</t>
    </r>
  </si>
  <si>
    <t>HUD website</t>
  </si>
  <si>
    <t>Census Tract Nbr</t>
  </si>
  <si>
    <t>Application is not in a Qualified Census Tract.</t>
  </si>
  <si>
    <t/>
  </si>
  <si>
    <t>Name of Local Government boundary</t>
  </si>
  <si>
    <t>Application is for a project in a Local Government boundary that has not received a DCA Multifamily HOME award within the last five (5) DCA funding cycles.</t>
  </si>
  <si>
    <t>Applicant agrees to select a general contractor that can be payment and performance bonded and will not request a waiver of the DCA payment and performance bond requirement.</t>
  </si>
  <si>
    <t xml:space="preserve">• A copy of the HOME loan agreement  
</t>
  </si>
  <si>
    <t xml:space="preserve">• The property is currently owned by the Applicant, and all real estate taxes have been paid </t>
  </si>
  <si>
    <t>Total number of currently owned HOME Funded properties meeting above criteria</t>
  </si>
  <si>
    <t>Total number of HOME-funded properties.  These deals must be awarded after January 1, 2000, and both the Owner and Developer entity currently own and have developed these properties.  Applicant should confirm total to the list all HOME funded projects within their Performance Workbook.</t>
  </si>
  <si>
    <t>$</t>
  </si>
  <si>
    <t>HOME Loan Amount</t>
  </si>
  <si>
    <t>All Applicants who receive a HOME consent will agree to match the HOME Loan Amount and stated criteria, as asserted below, in their tax credit Application Submission.  Failure to do so could result in a Threshold Failure Determination.  For example, Applicants should carefully consider the amount of HOME Loan and the project's ability to support fully amortizing loan payments.</t>
  </si>
  <si>
    <t>Project Criteria</t>
  </si>
  <si>
    <t>Percentage of Market Rate</t>
  </si>
  <si>
    <t>Set aside</t>
  </si>
  <si>
    <t>Organization Type:</t>
  </si>
  <si>
    <t>Activity Total</t>
  </si>
  <si>
    <t>Common Sp</t>
  </si>
  <si>
    <t>Mkt Rate</t>
  </si>
  <si>
    <t>Has there ever been a project with HOME funding in this area?</t>
  </si>
  <si>
    <t>, GA</t>
  </si>
  <si>
    <t>County</t>
  </si>
  <si>
    <t>Project Information</t>
  </si>
  <si>
    <t>Project Narrative</t>
  </si>
  <si>
    <t xml:space="preserve">&lt;&lt; Enter paragraphs here.  Press and hold Alt-Enter to start new paragraphs. &gt;&gt; </t>
  </si>
  <si>
    <t>NOTE: Row size may be increased or decreased as needed.  Press and hold Alt-Enter to start new paragraphs in the same box.
Please do NOT insert blank lines between paragraphs.  Use outline numbering, bullet points, and/or indentation instead.</t>
  </si>
  <si>
    <t>IV.</t>
  </si>
  <si>
    <t>HOME Consent Form</t>
  </si>
  <si>
    <t>Pool</t>
  </si>
  <si>
    <t>&lt;Select&gt;</t>
  </si>
  <si>
    <t>Use "Project Narrative" tab provided in this same Excel Workbook. Required for all pre-applications.</t>
  </si>
  <si>
    <t>01Waiver</t>
  </si>
  <si>
    <t>Executed Certification and Credit Release</t>
  </si>
  <si>
    <t>01:  
Waiver(s)</t>
  </si>
  <si>
    <t>Low Income</t>
  </si>
  <si>
    <r>
      <rPr>
        <u/>
        <sz val="10"/>
        <color theme="1"/>
        <rFont val="Arial Narrow"/>
        <family val="2"/>
      </rPr>
      <t xml:space="preserve">All fees are due at the time of Pre-Determination/Waiver Submission. </t>
    </r>
    <r>
      <rPr>
        <sz val="10"/>
        <color theme="1"/>
        <rFont val="Arial Narrow"/>
        <family val="2"/>
      </rPr>
      <t xml:space="preserve"> </t>
    </r>
    <r>
      <rPr>
        <b/>
        <i/>
        <sz val="10"/>
        <color theme="1"/>
        <rFont val="Arial Narrow"/>
        <family val="2"/>
      </rPr>
      <t>Please make all checks payable to Georgia Housing and Finance Authority (GHFA).</t>
    </r>
    <r>
      <rPr>
        <sz val="10"/>
        <color theme="1"/>
        <rFont val="Arial Narrow"/>
        <family val="2"/>
      </rPr>
      <t xml:space="preserve">  DCA will not accept any requests without the appropriate fees.</t>
    </r>
  </si>
  <si>
    <r>
      <rPr>
        <b/>
        <sz val="10"/>
        <color theme="1"/>
        <rFont val="Arial Narrow"/>
        <family val="2"/>
      </rPr>
      <t xml:space="preserve">One </t>
    </r>
    <r>
      <rPr>
        <b/>
        <u/>
        <sz val="10"/>
        <color theme="1"/>
        <rFont val="Arial Narrow"/>
        <family val="2"/>
      </rPr>
      <t>working,</t>
    </r>
    <r>
      <rPr>
        <b/>
        <sz val="10"/>
        <color theme="1"/>
        <rFont val="Arial Narrow"/>
        <family val="2"/>
      </rPr>
      <t xml:space="preserve"> VIRUS-FREE USB flash drive</t>
    </r>
    <r>
      <rPr>
        <sz val="10"/>
        <color theme="1"/>
        <rFont val="Arial Narrow"/>
        <family val="2"/>
      </rPr>
      <t xml:space="preserve"> in a </t>
    </r>
    <r>
      <rPr>
        <u/>
        <sz val="10"/>
        <color theme="1"/>
        <rFont val="Arial Narrow"/>
        <family val="2"/>
      </rPr>
      <t>small</t>
    </r>
    <r>
      <rPr>
        <sz val="10"/>
        <color theme="1"/>
        <rFont val="Arial Narrow"/>
        <family val="2"/>
      </rPr>
      <t xml:space="preserve">, </t>
    </r>
    <r>
      <rPr>
        <i/>
        <u/>
        <sz val="10"/>
        <color theme="1"/>
        <rFont val="Arial Narrow"/>
        <family val="2"/>
      </rPr>
      <t>protective</t>
    </r>
    <r>
      <rPr>
        <sz val="10"/>
        <color theme="1"/>
        <rFont val="Arial Narrow"/>
        <family val="2"/>
      </rPr>
      <t xml:space="preserve"> </t>
    </r>
    <r>
      <rPr>
        <u/>
        <sz val="10"/>
        <color theme="1"/>
        <rFont val="Arial Narrow"/>
        <family val="2"/>
      </rPr>
      <t>re-sealable</t>
    </r>
    <r>
      <rPr>
        <sz val="10"/>
        <color theme="1"/>
        <rFont val="Arial Narrow"/>
        <family val="2"/>
      </rPr>
      <t xml:space="preserve"> container with a built-in fastener - e.g., Velcro, zipper, Ziploc, string or metal clasp - (both supplied by applicant) containing exact electronic copies of </t>
    </r>
    <r>
      <rPr>
        <b/>
        <i/>
        <sz val="10"/>
        <color theme="1"/>
        <rFont val="Arial Narrow"/>
        <family val="2"/>
      </rPr>
      <t>ALL</t>
    </r>
    <r>
      <rPr>
        <sz val="10"/>
        <color theme="1"/>
        <rFont val="Arial Narrow"/>
        <family val="2"/>
      </rPr>
      <t xml:space="preserve"> of the same items included in the Pre-app Submission Table of Contents / Checklist, where applicable, arranged in the same order using numbering system provided there.  Only one project per flash drive is permitted.  The USB flash drive must be of a sufficient size to contain all files that will be submitted.  Applicants may submit one backup flash drive with identical contents if desired, but this is not required.</t>
    </r>
  </si>
  <si>
    <t>Site GeoCoordinates</t>
  </si>
  <si>
    <t>QCT?</t>
  </si>
  <si>
    <t>Construction Activity</t>
  </si>
  <si>
    <t>a.)</t>
  </si>
  <si>
    <t>b.)</t>
  </si>
  <si>
    <t>c.)</t>
  </si>
  <si>
    <t>d.)</t>
  </si>
  <si>
    <t>Proposed Construction Activity by Rent Type: Number of Units</t>
  </si>
  <si>
    <t>Street/Site Address</t>
  </si>
  <si>
    <t>Project Street Address</t>
  </si>
  <si>
    <t>(Latitude)</t>
  </si>
  <si>
    <t>(Longitude)</t>
  </si>
  <si>
    <t>For all non-DCA HOME properties, Applicant must attach the following additional documentation from Participating Jurisdiction that funded the HOME loan:</t>
  </si>
  <si>
    <t>• Verification that the HOME loan is current</t>
  </si>
  <si>
    <t xml:space="preserve">              If "Yes" include documentation for commitment of funds</t>
  </si>
  <si>
    <t>Applicant Comments/Justifications Regarding Project Criteria</t>
  </si>
  <si>
    <t>Request purpose:</t>
  </si>
  <si>
    <t>DCA Funding Type sought:</t>
  </si>
  <si>
    <r>
      <rPr>
        <b/>
        <u/>
        <sz val="11"/>
        <color theme="1"/>
        <rFont val="Arial Narrow"/>
        <family val="2"/>
      </rPr>
      <t>HOME Loan Limits</t>
    </r>
    <r>
      <rPr>
        <sz val="11"/>
        <color theme="1"/>
        <rFont val="Arial Narrow"/>
        <family val="2"/>
      </rPr>
      <t>. The maximum HOME loan amount is $2 million and the minimum HOME loan amount is $1 million</t>
    </r>
  </si>
  <si>
    <t>Include printed fully completed required Submission Form / Checklist. (second tab in this Excel workbook)</t>
  </si>
  <si>
    <t>020101HOMEConsentRqst</t>
  </si>
  <si>
    <r>
      <t>020102</t>
    </r>
    <r>
      <rPr>
        <i/>
        <sz val="10"/>
        <color theme="1"/>
        <rFont val="Arial Narrow"/>
        <family val="2"/>
      </rPr>
      <t>AbbrevProjName</t>
    </r>
    <r>
      <rPr>
        <sz val="10"/>
        <color theme="1"/>
        <rFont val="Arial Narrow"/>
        <family val="2"/>
      </rPr>
      <t>RuralDesig</t>
    </r>
  </si>
  <si>
    <r>
      <t xml:space="preserve">(may be single </t>
    </r>
    <r>
      <rPr>
        <b/>
        <sz val="10"/>
        <color theme="1"/>
        <rFont val="Arial Narrow"/>
        <family val="2"/>
      </rPr>
      <t>doc,</t>
    </r>
    <r>
      <rPr>
        <sz val="10"/>
        <color theme="1"/>
        <rFont val="Arial Narrow"/>
        <family val="2"/>
      </rPr>
      <t xml:space="preserve"> if multiple docs)</t>
    </r>
  </si>
  <si>
    <r>
      <rPr>
        <b/>
        <u/>
        <sz val="10"/>
        <color theme="1"/>
        <rFont val="Arial Narrow"/>
        <family val="2"/>
      </rPr>
      <t>Both</t>
    </r>
    <r>
      <rPr>
        <sz val="10"/>
        <color theme="1"/>
        <rFont val="Arial Narrow"/>
        <family val="2"/>
      </rPr>
      <t xml:space="preserve"> the small, protective re-sealable container and the external casing of the flash drive itself must be labeled with the project name.  Place a small label cut to best fit on the external case of the flash drive.   Use transparent tape to keep the label attached.  The label must be attached in such a way that does not interfere with either the operation of the external casing or the user's ability to plug in the drive. The protective re-sealable envelope / pouch / sleeve must also be labeled with the name, phone number, and email of the person to contact in case of flash drive failure.  </t>
    </r>
    <r>
      <rPr>
        <b/>
        <sz val="10"/>
        <color theme="1"/>
        <rFont val="Arial Narrow"/>
        <family val="2"/>
      </rPr>
      <t>Leave 2” at the top of the protective case for DCA to place a label containing the assigned DCA Project Number.</t>
    </r>
  </si>
  <si>
    <r>
      <rPr>
        <b/>
        <u/>
        <sz val="11"/>
        <color theme="1"/>
        <rFont val="Arial Narrow"/>
        <family val="2"/>
      </rPr>
      <t xml:space="preserve">Tie-Breaker Flexible Pool: </t>
    </r>
    <r>
      <rPr>
        <sz val="11"/>
        <color theme="1"/>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</si>
  <si>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t>Zip Code</t>
  </si>
  <si>
    <t>Unit Configuration by Nbr of Bedrooms</t>
  </si>
  <si>
    <t>Unit</t>
  </si>
  <si>
    <t>(Enter Project Name to be used on full app)</t>
  </si>
  <si>
    <r>
      <rPr>
        <b/>
        <u/>
        <sz val="11"/>
        <color theme="1"/>
        <rFont val="Arial Narrow"/>
        <family val="2"/>
      </rPr>
      <t>Tie-Breaker Rural Pool:</t>
    </r>
    <r>
      <rPr>
        <sz val="11"/>
        <color theme="1"/>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</si>
  <si>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t>TOTAL FEES DUE FOR THIS REQUEST:  $</t>
  </si>
  <si>
    <t>DCA Use Only:</t>
  </si>
  <si>
    <t>Pre-App Nbr:</t>
  </si>
  <si>
    <t xml:space="preserve">                                                    TABLE OF CONTENTS / CHECKLIST           </t>
  </si>
  <si>
    <t>Cost Waiver Request</t>
  </si>
  <si>
    <t>02 Rural Designation</t>
  </si>
  <si>
    <t>03 CHDO Application (if applicable)</t>
  </si>
  <si>
    <t>04 Organizational Chart* (from Performance Workbook*)</t>
  </si>
  <si>
    <t>05 Successful HOME Loan and Other HUD-Funded Project Experience form*</t>
  </si>
  <si>
    <t>06 Narrative Project Description (if not included in HOME Consent core application above)*</t>
  </si>
  <si>
    <t>07 Executed Credit History Release* for each principal of GP &amp; Developer, if req’d</t>
  </si>
  <si>
    <t>08 HOME Environmental/Relocation Requirement Acknowledgement*</t>
  </si>
  <si>
    <t>09 Public Benefit Affidavit*</t>
  </si>
  <si>
    <t>10 Confirmation of QCT or DDA location, if applicable</t>
  </si>
  <si>
    <t>00: Intro</t>
  </si>
  <si>
    <t>Construction / QCT</t>
  </si>
  <si>
    <t>Competitive</t>
  </si>
  <si>
    <t>Residential Total</t>
  </si>
  <si>
    <t>Dir Line</t>
  </si>
  <si>
    <t>Unit Total</t>
  </si>
  <si>
    <t xml:space="preserve">ELECTRONIC SUBMISSION ORGANIZATION FORMAT / TABLE OF CONTENTS / CHECKLIST    </t>
  </si>
  <si>
    <t>The name of the Project to which any pre-approval/waiver requests relate must be on the front cover of the physical folder, and should be the same name that will be used on the official application that will be submitted later.  If needed, a 1/2" binder may be substituted.</t>
  </si>
  <si>
    <t>Paper Submission Instructions</t>
  </si>
  <si>
    <t>Electronic Submission Instructions</t>
  </si>
  <si>
    <r>
      <t xml:space="preserve">PLEASE ATTACH CHECK FOR PAYMENT OF FEES HERE
</t>
    </r>
    <r>
      <rPr>
        <b/>
        <sz val="12"/>
        <color rgb="FFFF0000"/>
        <rFont val="Arial Narrow"/>
        <family val="2"/>
      </rPr>
      <t>Please make all checks payable to Georgia Housing and Finance Authority (GHFA).</t>
    </r>
  </si>
  <si>
    <t>Continued on next page.  Complete and include all pages.</t>
  </si>
  <si>
    <t>04:  
Setasides</t>
  </si>
  <si>
    <t xml:space="preserve">Office Phone: </t>
  </si>
  <si>
    <t xml:space="preserve">Applicant Comments </t>
  </si>
  <si>
    <t>Use appropriate abbreviations - see Sample below and Section B6. Use role letter codes to group similar entity roles together:</t>
  </si>
  <si>
    <t>Please clarify information provided on this Submission Form, or explain items needing special attention related to this pre-application:</t>
  </si>
  <si>
    <t>Applicant agrees to accept Section 811 PBRA or other DCA-offered RA for 10% of the units for the purpose of providing Integrated Supportive Housing (ISH) opportunities to Persons w/Disabilities (PWD), and is prepared to accept the full utilization by DCA of 10% of the units?</t>
  </si>
  <si>
    <t>Does this Application contribute to a pre-existing planning effort? If in QCT, reference CRP here.</t>
  </si>
  <si>
    <t>Is the Application within a Qualified Census Tract? If yes, Application must contribute to a Community Revitalization Plan (CRP) meeting 2018 QAP standards.</t>
  </si>
  <si>
    <t>% TDC</t>
  </si>
  <si>
    <t>Total:</t>
  </si>
  <si>
    <t>Amount:</t>
  </si>
  <si>
    <t>Partner:</t>
  </si>
  <si>
    <t>III. Priority Criteria</t>
  </si>
  <si>
    <t>Applicant has completed and included the Performance Workbook.</t>
  </si>
  <si>
    <t>2019 General Set Aside Request Amount</t>
  </si>
  <si>
    <t>2018 General Set Aside Request Amount</t>
  </si>
  <si>
    <t>I. Project Information</t>
  </si>
  <si>
    <t>General Set Aside Designation Request</t>
  </si>
  <si>
    <t>Has this property received low income housing Tax Credits?</t>
  </si>
  <si>
    <t>What year were the LIHTCs awarded?</t>
  </si>
  <si>
    <t>Has this property received a DCA HOME Loan Award?</t>
  </si>
  <si>
    <t>What year was the HOME Loan awarded?</t>
  </si>
  <si>
    <t>All Applicants who receive a Tax Credit Preliminary Award Letter will agree to match the Tax Credit Amount Award Letter Amount and stated criteria, as asserted below, in their tax credit Application Submission.  Failure to do so could result in a Threshold Failure Determination.  For example, Applicants should carefully consider the Tax Credits requested, and if the requested amount is appropriate for the redevelopment.</t>
  </si>
  <si>
    <t>Current DCA HOME Loan Balance</t>
  </si>
  <si>
    <t>Original DCA HOME Loan Balance</t>
  </si>
  <si>
    <t>Percentage of DCA HOME Loan Paid Off</t>
  </si>
  <si>
    <t>Total number of HOME-funded properties.  Both the Owner and Developer entity currently own and have developed these properties.  Applicant agrees to list all HOME funded projects within their Performance Workbook.</t>
  </si>
  <si>
    <t>Applicantt confirms that the Property has no other debt secured by the property beside the DCA HOME Loan.</t>
  </si>
  <si>
    <r>
      <t xml:space="preserve">Applicant confirms that the Property is located in the </t>
    </r>
    <r>
      <rPr>
        <b/>
        <sz val="10"/>
        <rFont val="Arial Narrow"/>
        <family val="2"/>
      </rPr>
      <t xml:space="preserve">Rural </t>
    </r>
    <r>
      <rPr>
        <sz val="10"/>
        <rFont val="Arial Narrow"/>
        <family val="2"/>
      </rPr>
      <t>pool.</t>
    </r>
  </si>
  <si>
    <t>Applicant agrees to use proceeds from Tax Credits awarded to pay off the remaining HOME loan balance of the property after after a DCA loan write-down.</t>
  </si>
  <si>
    <t>History of the proposed Project Team using HOME Funds</t>
  </si>
  <si>
    <t>Other Comments relevant to DCA's review</t>
  </si>
  <si>
    <t>Terms for DCA Tax Credits</t>
  </si>
  <si>
    <r>
      <t xml:space="preserve">HOME Requirements: </t>
    </r>
    <r>
      <rPr>
        <sz val="11"/>
        <color theme="1"/>
        <rFont val="Arial Narrow"/>
        <family val="2"/>
      </rPr>
      <t>Reducing or extinguishing the original HOME balance does not terminate the statutory and/or state mandated affordability restrictions which may be in place.</t>
    </r>
  </si>
  <si>
    <r>
      <rPr>
        <b/>
        <u/>
        <sz val="11"/>
        <color theme="1"/>
        <rFont val="Arial Narrow"/>
        <family val="2"/>
      </rPr>
      <t>HOME Units &amp; Rents</t>
    </r>
    <r>
      <rPr>
        <sz val="11"/>
        <color theme="1"/>
        <rFont val="Arial Narrow"/>
        <family val="2"/>
      </rPr>
      <t>.  During application, the proposed rents must be reflective of the HOME Requirements based on the original loan term until the HOME Requirements do not pertain to the project any longer.</t>
    </r>
  </si>
  <si>
    <t>Market and feasibility are not specifically reviewed during this process. If an awarded deal does not pass DCA Threshold requirements, the preliminary award letter will be revoked.</t>
  </si>
  <si>
    <t>*The tax credit Final Application will utilize all available tax credits including full eligible basis boost amounts.</t>
  </si>
  <si>
    <t>*The submitted Application will meet all DCA underwriting policies.</t>
  </si>
  <si>
    <t>*The submitted Application will meet all DCA rehab policies.</t>
  </si>
  <si>
    <t>DCA requires proof of commitment of funds as a part of this request.</t>
  </si>
  <si>
    <t>Applicant Justifications Regarding Project Criteria</t>
  </si>
  <si>
    <t>Applicant Comments</t>
  </si>
  <si>
    <t xml:space="preserve">The Applicant seeking Tax Credits through the Rural HOME Preservation Set Aside must complete Project Criteria section listed below.  The criteria will give preference to Applicants that minimize risk of loss to DCA, demonstrate HOME experience and capacity, achieve a geographic distribution of resources, and meet DCA fair housing priorities.  In addition to completing this consent, all Applicants need to complete a Performance Workbook.  
</t>
  </si>
  <si>
    <t>Project Street Addr</t>
  </si>
  <si>
    <t>Nearest St Address</t>
  </si>
  <si>
    <t>Name of Plan:</t>
  </si>
  <si>
    <t xml:space="preserve">IV. </t>
  </si>
  <si>
    <t>II. Project Checklist</t>
  </si>
  <si>
    <t>Publicly available web link to PDF of Plan:</t>
  </si>
  <si>
    <t>Additional Information</t>
  </si>
  <si>
    <t xml:space="preserve">DCA does not guarantee to make any GSA Designation prior to Application Submission on May 24, 2018.  </t>
  </si>
  <si>
    <t>While the Applicant will not complete the Scoring section of the Core Application at this time, the Applicant is required to answer the following Scoring-related questions. The Applicant must also submit all related supporting documentation as required in 2018 QAP.</t>
  </si>
  <si>
    <r>
      <t xml:space="preserve">Project Narrative </t>
    </r>
    <r>
      <rPr>
        <sz val="10"/>
        <color theme="1"/>
        <rFont val="Arial Narrow"/>
        <family val="2"/>
      </rPr>
      <t>(Auto-fed in from Project Narrative tab)</t>
    </r>
  </si>
  <si>
    <t>Applicant has completed and included a draft Core Application..</t>
  </si>
  <si>
    <t>V.</t>
  </si>
  <si>
    <t>VI.</t>
  </si>
  <si>
    <t>The Rural HOME Preservation Set Aside form for use only by applicants for this Set Aside is included as a separate tab in this same Excel Workbook.  Some of the data fields are autofilled from the Pre-Application Submission form.  Follow the instructions on the form.</t>
  </si>
  <si>
    <t>Rural HOME Preservation Set Aside Request</t>
  </si>
  <si>
    <t>&lt;&lt; Select request purpose &gt;&gt;</t>
  </si>
  <si>
    <t>&lt;Select Applicable QAP&gt;</t>
  </si>
  <si>
    <t>(NOTE: The 2018 General Set Aside will utilize 2019 Credits and the 2019 General Set Aside will utilize 2020 Credits.)</t>
  </si>
  <si>
    <t xml:space="preserve">Applicants seeking the 2018 / 2019 General Set Aside (GSA) Designation must complete all sections as required below. Additionally, all GSA Designation Applicants must submit a complete Performance Workbook and a draft Core Application using the most recent available version.  GSA Designations are contingent upon the Applicant submitting a Core Application which complies with all Threshold categories.  Any failure in passing all Threshold categories will disqualify the Application from receiving the GSA Designation. DCA retains the ability to award the GSA Designation to an Application entering the traditional 9% competitive funding round, or no Application at all. 
</t>
  </si>
  <si>
    <t>2. Describe the impact that this property will have on the local community.  (Applicants can, but are not required to, submit supporting documentation)</t>
  </si>
  <si>
    <t>1. Describe why this Application needs to be selected for the GSA. (Applicants can, but are not required to, submit supporting documentation)</t>
  </si>
  <si>
    <t>3a. Why can't this Application be submitted in the 9% Competitive Round?             3b. Why can't this Application be submitted as a 4% Application?</t>
  </si>
  <si>
    <t>4. How would the award of the 2019 GSA Designation affect the development timeline (if applicable)?</t>
  </si>
  <si>
    <t>*The Applicant agrees to utilize the submitted leveraged funds sources.</t>
  </si>
  <si>
    <t>&lt;&lt;Select DCA Funding&gt;&gt;</t>
  </si>
  <si>
    <t>Begin each file name with 6-digit ID numbers ( e.g., 010101, 010201, 020121, 020211 …) at the beginning of each file name inside each tab/folder so as to arrange files in the order prescribed by the Tabs Checklist.  Please do NOT create additional subfolders.  The numbering sequence is ######:</t>
  </si>
  <si>
    <t>2019 PRE-APPLICATION / PRE-DETERMINATION SUBMISSIONS</t>
  </si>
  <si>
    <t>Pre-Determination and/or Waiver Submissions (“Submission”) will only be evaluated if the Submissions are complete and accurately prepared in accordance with the instructions below. Please refer to the 2019 Qualified Allocation Plan (QAP) Appendix 1 Threshold as well as QAP Exhibit “A”, DCA Pre-Application Deadlines and Fee Schedule for additional information.</t>
  </si>
  <si>
    <t>Upon opening the flash drive, the only item visible should be the project folder titled “2019PA-0xxYourAbbreviatedProjectName”.  Upon opening this project folder, the items corresponding to the Table of Contents (TC) - on page 3 of these Instructions - must be found. Required: name and number Pre-Application Tab folders and docs in following manner – refer to TC (sample shown here - entire contents not shown here).</t>
  </si>
  <si>
    <t xml:space="preserve">               2019 PRE-DETERMINATION/WAIVER REQUIRED SUBMISSION FORM</t>
  </si>
  <si>
    <t>2019PA-0##</t>
  </si>
  <si>
    <t>Financial Statements (2017 and 2018)</t>
  </si>
  <si>
    <t>2019 HOME CONSENT REQUEST</t>
  </si>
  <si>
    <t xml:space="preserve">The Applicant seeking HOME Consent must complete the Project Information and Project Criteria sections listed below.  The criteria will give preference to Applicants that minimize risk of loss to DCA, demonstrate HOME experience and capacity, achieve a geographic distribution of resources, and meet DCA fair housing priorities.  In addition to completing this consent, all HOME Applicants need to complete a Performance Workbook.  If the Applicant is applying under the CHDO set aside, the Applicant must submit a 2019 Application for CHDO certification and related supporting documentation.
</t>
  </si>
  <si>
    <t>• Verification of timely required payments for period of 36 months prior to January 1, 2019</t>
  </si>
  <si>
    <t>QCT information must be determined using 2019 lists, published on the:</t>
  </si>
  <si>
    <t>Applicant has completed and included a full 2019 CHDO Application</t>
  </si>
  <si>
    <t>HOME Underwriting Policies.  DCA’s HOME loan underwriting policies are set out in the 2019 QAP,  Appendix I, Exhibit A</t>
  </si>
  <si>
    <t>Selection Criteria for Consent.  In the event DCA receives requests for HOME Consents that exceed available HOME funds, Consents shall be issued based on the selection criteria as specified in the 2019 QAP.</t>
  </si>
  <si>
    <t>State/Zip</t>
  </si>
  <si>
    <r>
      <rPr>
        <b/>
        <u/>
        <sz val="11"/>
        <color theme="1"/>
        <rFont val="Arial Narrow"/>
        <family val="2"/>
      </rPr>
      <t>Certification</t>
    </r>
    <r>
      <rPr>
        <sz val="11"/>
        <color theme="1"/>
        <rFont val="Arial Narrow"/>
        <family val="2"/>
      </rPr>
      <t>.  If selected, Applicant agrees to comply with all DCA terms and conditions as disclosed in the 2019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</si>
  <si>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t>LIHTC Election:</t>
  </si>
  <si>
    <t>&lt;&lt; Select LIHTC Election &gt;&gt;</t>
  </si>
  <si>
    <t>2019 Rural HOME Preservation Set-Aside Request</t>
  </si>
  <si>
    <t>Appraisal and Property Needs Assessments: Awarded applicants must provide an appraisal by April 1, 2019 to DCA. A property needs asssessment and a full schedule of values must be provided at Application Submission. If DCA determines that the Tax Credits requested are insufficient to complete the necessary level of renovation required at  the property, the preliminary award will be revoked.</t>
  </si>
  <si>
    <t>Selection Criteria for Preliminary Award.  In the event DCA receives requests for Rural HOME Preservation Tax Credit Requests that exceed available Set-Aside Credits, Preliminary Award Letters shall be issued based on the selection criteria as specified in the 2019 QAP.</t>
  </si>
  <si>
    <t>Certification.  If selected, Applicant agrees to comply with all DCA terms and conditions as disclosed in the 2019 Qualified Allocation Plan.  Applications/Projects that receive Tax Credits Preliminary Awards as a funding source are required to utilize the requested funds, if the project is selected for an award of tax credits.   Failure to utilize tax credits may result in the withdrawal of the tax credit award or a finding which may impact future compliance scoring.  Applicant also agrees to comply with the Federal Funding Accountability and Transparency Act and any related OMB guidance.</t>
  </si>
  <si>
    <t>Applicant confirms that the Property's original placed-in-service date is between January 1, 1996 - December 31, 2001.</t>
  </si>
  <si>
    <t>Applicant must attach the following additional documentation from Participating Jurisdiction that funded the HOME loan:</t>
  </si>
  <si>
    <t>Required for all non-DCA HOME properties</t>
  </si>
  <si>
    <t>Competitive Pool</t>
  </si>
  <si>
    <r>
      <rPr>
        <u/>
        <sz val="9"/>
        <rFont val="Arial Narrow"/>
        <family val="2"/>
      </rPr>
      <t>Unit Configuration</t>
    </r>
    <r>
      <rPr>
        <sz val="9"/>
        <rFont val="Arial Narrow"/>
        <family val="2"/>
      </rPr>
      <t xml:space="preserve"> by Nbr of Bdrms</t>
    </r>
  </si>
  <si>
    <t>Email Address</t>
  </si>
  <si>
    <t>Street Address</t>
  </si>
  <si>
    <t>Rural HOME Preservation Setaside Fee</t>
  </si>
  <si>
    <t>Rural HOME Preservation Setaside Form*, including Narrative</t>
  </si>
  <si>
    <t xml:space="preserve">Do NOT cut, copy or paste cells in this tab.  Complete ALL columns. For Common Space (non-income producing) units, select "N/A-CS" for Rent Type and "Common Space" for Employee Unit.  </t>
  </si>
  <si>
    <t>0 BR</t>
  </si>
  <si>
    <t>1 BR</t>
  </si>
  <si>
    <t>2 BR</t>
  </si>
  <si>
    <t>3 BR</t>
  </si>
  <si>
    <t>4 BR</t>
  </si>
  <si>
    <t>Efficiency Nonhistoric Multifamily Rehab or Acq/Rehab Units</t>
  </si>
  <si>
    <t>1 BR NonhistoricMultifamily Rehab or Acq/Rehab Units</t>
  </si>
  <si>
    <t>2 BR NonhistoricMultifamily Rehab or Acq/Rehab Units</t>
  </si>
  <si>
    <t>3 BR NonhistoricMultifamily Rehab or Acq/Rehab Units</t>
  </si>
  <si>
    <t>4 BR Nonhistoric Multifamily Rehab or Acq/Rehab Units</t>
  </si>
  <si>
    <r>
      <t xml:space="preserve">Certified Historic/ Deemed Historic? 
</t>
    </r>
    <r>
      <rPr>
        <sz val="8"/>
        <color rgb="FFFF0000"/>
        <rFont val="Arial"/>
        <family val="2"/>
      </rPr>
      <t>(See QAP)</t>
    </r>
  </si>
  <si>
    <t>Efficiency 80% Units</t>
  </si>
  <si>
    <t>1 BR 80% Units</t>
  </si>
  <si>
    <t>2 BR 80% Units</t>
  </si>
  <si>
    <t>3 BR 80% Units</t>
  </si>
  <si>
    <t>4 BR 80% Units</t>
  </si>
  <si>
    <t>Efficiency 70% Units</t>
  </si>
  <si>
    <t>1 BR 70% Units</t>
  </si>
  <si>
    <t>2 BR 70% Units</t>
  </si>
  <si>
    <t>3 BR 70% Units</t>
  </si>
  <si>
    <t>4 BR 70% Units</t>
  </si>
  <si>
    <t>Efficiency 60% Units</t>
  </si>
  <si>
    <t>1 BR 60% Units</t>
  </si>
  <si>
    <t>2 BR 60% Units</t>
  </si>
  <si>
    <t>3 BR 60% Units</t>
  </si>
  <si>
    <t>4 BR 60% Units</t>
  </si>
  <si>
    <t>Efficiency 50% Units</t>
  </si>
  <si>
    <t>1 BR 50% Units</t>
  </si>
  <si>
    <t>2 BR 50% Units</t>
  </si>
  <si>
    <t>3 BR 50% Units</t>
  </si>
  <si>
    <t>4 BR 50% Units</t>
  </si>
  <si>
    <t>Efficiency 40% Units</t>
  </si>
  <si>
    <t>1 BR 40% Units</t>
  </si>
  <si>
    <t>2 BR 40% Units</t>
  </si>
  <si>
    <t>3 BR 40% Units</t>
  </si>
  <si>
    <t>4 BR 40% Units</t>
  </si>
  <si>
    <t>Efficiency 30% Units</t>
  </si>
  <si>
    <t>1 BR 30% Units</t>
  </si>
  <si>
    <t>2 BR 30% Units</t>
  </si>
  <si>
    <t>3 BR 30% Units</t>
  </si>
  <si>
    <t>4 BR 30% Units</t>
  </si>
  <si>
    <t>Efficiency 20% Units</t>
  </si>
  <si>
    <t>1 BR 20% Units</t>
  </si>
  <si>
    <t>2 BR 20% Units</t>
  </si>
  <si>
    <t>3 BR 20% Units</t>
  </si>
  <si>
    <t>4 BR 20% Units</t>
  </si>
  <si>
    <t>Efficiency Mkt Units</t>
  </si>
  <si>
    <t>1 BR Mkt Units</t>
  </si>
  <si>
    <t>2 BR Mkt Units</t>
  </si>
  <si>
    <t>3 BR Mkt Units</t>
  </si>
  <si>
    <t>4 BR Mkt Units</t>
  </si>
  <si>
    <t>Efficiency PBRA 20% Units</t>
  </si>
  <si>
    <t>1 BR PBRA 20% Units</t>
  </si>
  <si>
    <t>2 BR PBRA 20% Units</t>
  </si>
  <si>
    <t>3 BR PBRA 20% Units</t>
  </si>
  <si>
    <t>4 BR PBRA 20% Units</t>
  </si>
  <si>
    <t>Efficiency PBRA 30% Units</t>
  </si>
  <si>
    <t>1 BR PBRA 30% Units</t>
  </si>
  <si>
    <t>2 BR PBRA 30% Units</t>
  </si>
  <si>
    <t>3 BR PBRA 30% Units</t>
  </si>
  <si>
    <t>4 BR PBRA 30% Units</t>
  </si>
  <si>
    <t>Efficiency PBRA 40% Units</t>
  </si>
  <si>
    <t>1 BR PBRA 40% Units</t>
  </si>
  <si>
    <t>2 BR PBRA 40% Units</t>
  </si>
  <si>
    <t>3 BR PBRA 40% Units</t>
  </si>
  <si>
    <t>4 BR PBRA 40% Units</t>
  </si>
  <si>
    <t>Efficiency PBRA 50% Units</t>
  </si>
  <si>
    <t>1 BR PBRA 50% Units</t>
  </si>
  <si>
    <t>2 BR PBRA 50% Units</t>
  </si>
  <si>
    <t>3 BR PBRA 50% Units</t>
  </si>
  <si>
    <t>4 BR PBRA 50% Units</t>
  </si>
  <si>
    <t>Efficiency PBRA 60% Units</t>
  </si>
  <si>
    <t>1 BR PBRA 60% Units</t>
  </si>
  <si>
    <t>2 BR PBRA 60% Units</t>
  </si>
  <si>
    <t>3 BR PBRA 60% Units</t>
  </si>
  <si>
    <t>4 BR PBRA 60% Units</t>
  </si>
  <si>
    <t>Efficiency PBRA 70% Units</t>
  </si>
  <si>
    <t>1 BR PBRA 70% Units</t>
  </si>
  <si>
    <t>2 BR PBRA 70% Units</t>
  </si>
  <si>
    <t>3 BR PBRA 70% Units</t>
  </si>
  <si>
    <t>4 BR PBRA 70% Units</t>
  </si>
  <si>
    <t>Efficiency PBRA 80% Units</t>
  </si>
  <si>
    <t>1 BR PBRA 80% Units</t>
  </si>
  <si>
    <t>2 BR PBRA 80% Units</t>
  </si>
  <si>
    <t>3 BR PBRA 80% Units</t>
  </si>
  <si>
    <t>4 BR PBRA 80% Units</t>
  </si>
  <si>
    <t>Efficiency PHA Oper Sub 20% Units</t>
  </si>
  <si>
    <t>1 BR PHA Oper Sub 20% Units</t>
  </si>
  <si>
    <t>2 BR PHA Oper Sub 20% Units</t>
  </si>
  <si>
    <t>3 BR PHA Oper Sub 20% Units</t>
  </si>
  <si>
    <t>4 BR PHA Oper Sub 20% Units</t>
  </si>
  <si>
    <t>Efficiency PHA Oper Sub 30% Units</t>
  </si>
  <si>
    <t>1 BR PHA Oper Sub 30% Units</t>
  </si>
  <si>
    <t>2 BR PHA Oper Sub 30% Units</t>
  </si>
  <si>
    <t>3 BR PHA Oper Sub 30% Units</t>
  </si>
  <si>
    <t>4 BR PHA Oper Sub 30% Units</t>
  </si>
  <si>
    <t>Efficiency PHA Oper Sub 40% Units</t>
  </si>
  <si>
    <t>1 BR PHA Oper Sub 40% Units</t>
  </si>
  <si>
    <t>2 BR PHA Oper Sub 40% Units</t>
  </si>
  <si>
    <t>3 BR PHA Oper Sub 40% Units</t>
  </si>
  <si>
    <t>4 BR PHA Oper Sub 40% Units</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</si>
  <si>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</si>
  <si>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</si>
  <si>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</si>
  <si>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</si>
  <si>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</si>
  <si>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</si>
  <si>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</si>
  <si>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</si>
  <si>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</si>
  <si>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</si>
  <si>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Efficiency PHA Oper Sub 70% Units</t>
  </si>
  <si>
    <t>1 BR PHA Oper Sub 70% Units</t>
  </si>
  <si>
    <t>2 BR PHA Oper Sub 70% Units</t>
  </si>
  <si>
    <t>3 BR PHA Oper Sub 70% Units</t>
  </si>
  <si>
    <t>4 BR PHA Oper Sub 70% Units</t>
  </si>
  <si>
    <t>Efficiency PHA Oper Sub 80% Units</t>
  </si>
  <si>
    <t>1 BR PHA Oper Sub 80% Units</t>
  </si>
  <si>
    <t>2 BR PHA Oper Sub 80% Units</t>
  </si>
  <si>
    <t>3 BR PHA Oper Sub 80% Units</t>
  </si>
  <si>
    <t>4 BR PHA Oper Sub 80% Units</t>
  </si>
  <si>
    <t>Efficiency Common Space Units</t>
  </si>
  <si>
    <t>1 BR Common Space Units</t>
  </si>
  <si>
    <t>2 BR Common Space Units</t>
  </si>
  <si>
    <t>3 BR Common Space Units</t>
  </si>
  <si>
    <t>4 BR Common Space Units</t>
  </si>
  <si>
    <t>Efficiency 80% SF</t>
  </si>
  <si>
    <t>1 BR 80% SF</t>
  </si>
  <si>
    <t>2 BR 80% SF</t>
  </si>
  <si>
    <t>3 BR 80% SF</t>
  </si>
  <si>
    <t>4 BR 80% SF</t>
  </si>
  <si>
    <t>Efficiency 70% SF</t>
  </si>
  <si>
    <t>1 BR 70% SF</t>
  </si>
  <si>
    <t>2 BR 70% SF</t>
  </si>
  <si>
    <t>3 BR 70% SF</t>
  </si>
  <si>
    <t>4 BR 70% SF</t>
  </si>
  <si>
    <t>Efficiency 60% SF</t>
  </si>
  <si>
    <t>1 BR 60% SF</t>
  </si>
  <si>
    <t>2 BR 60% SF</t>
  </si>
  <si>
    <t>3 BR 60% SF</t>
  </si>
  <si>
    <t>4 BR 60% SF</t>
  </si>
  <si>
    <t>Efficiency 50% SF</t>
  </si>
  <si>
    <t>1 BR 50% SF</t>
  </si>
  <si>
    <t>2 BR 50% SF</t>
  </si>
  <si>
    <t>3 BR 50% SF</t>
  </si>
  <si>
    <t>4 BR 50% SF</t>
  </si>
  <si>
    <t>Efficiency 40% SF</t>
  </si>
  <si>
    <t>1 BR 40% SF</t>
  </si>
  <si>
    <t>2 BR 40% SF</t>
  </si>
  <si>
    <t>3 BR 40% SF</t>
  </si>
  <si>
    <t>4 BR 40% SF</t>
  </si>
  <si>
    <t>Efficiency 30% SF</t>
  </si>
  <si>
    <t>1 BR 30% SF</t>
  </si>
  <si>
    <t>2 BR 30% SF</t>
  </si>
  <si>
    <t>3 BR 30% SF</t>
  </si>
  <si>
    <t>4 BR 30% SF</t>
  </si>
  <si>
    <t>Efficiency 20% SF</t>
  </si>
  <si>
    <t>1 BR 20% SF</t>
  </si>
  <si>
    <t>2 BR 20% SF</t>
  </si>
  <si>
    <t>3 BR 20% SF</t>
  </si>
  <si>
    <t>4 BR 20% SF</t>
  </si>
  <si>
    <t>Efficiency Mkt SF</t>
  </si>
  <si>
    <t>1 BR Mkt SF</t>
  </si>
  <si>
    <t>2 BR Mkt SF</t>
  </si>
  <si>
    <t>3 BR Mkt SF</t>
  </si>
  <si>
    <t>4 BR Mkt SF</t>
  </si>
  <si>
    <t>Efficiency PBRA SF</t>
  </si>
  <si>
    <t>1 BR PBRA SF</t>
  </si>
  <si>
    <t>2 BR PBRA SF</t>
  </si>
  <si>
    <t>3 BR PBRA SF</t>
  </si>
  <si>
    <t>4 BR PBRA SF</t>
  </si>
  <si>
    <t>Efficiency Common Space SF</t>
  </si>
  <si>
    <t>1 BR Common Space SF</t>
  </si>
  <si>
    <t>2 BR Common Space SF</t>
  </si>
  <si>
    <t>3 BR Common Space SF</t>
  </si>
  <si>
    <t>4 BR Common Space SF</t>
  </si>
  <si>
    <t>Efficiency New Construction LI Units</t>
  </si>
  <si>
    <t>1 BR New Construction LI Units</t>
  </si>
  <si>
    <t>2 BR New Construction LI Units</t>
  </si>
  <si>
    <t>3 BR New Construction LI Units</t>
  </si>
  <si>
    <t>4 BR New Construction LI Units</t>
  </si>
  <si>
    <t>Efficiency New Construction Mkt Units</t>
  </si>
  <si>
    <t>1 BR New Construction Mkt Units</t>
  </si>
  <si>
    <t>2 BR New Construction Mkt Units</t>
  </si>
  <si>
    <t>3 BR New Construction Mkt Units</t>
  </si>
  <si>
    <t>4 BR New Construction Mkt Units</t>
  </si>
  <si>
    <t>Efficiency New Construction CS Units</t>
  </si>
  <si>
    <t>1 BR New Construction CS Units</t>
  </si>
  <si>
    <t>2 BR New Construction CS Units</t>
  </si>
  <si>
    <t>3 BR New Construction CS Units</t>
  </si>
  <si>
    <t>4 BR New Construction CS Units</t>
  </si>
  <si>
    <t>Efficiency LI Acq/Rhb Units</t>
  </si>
  <si>
    <t>1 BR Acq/Rhb LI Units</t>
  </si>
  <si>
    <t>2 BR Acq/Rhb LI Units</t>
  </si>
  <si>
    <t>3 BR Acq/Rhb LI Units</t>
  </si>
  <si>
    <t>4 BR Acq/Rhb LI Units</t>
  </si>
  <si>
    <t>Efficiency Acq/Rhb Mkt Units</t>
  </si>
  <si>
    <t>1 BR Acq/Rhb Mkt Units</t>
  </si>
  <si>
    <t>2 BR Acq/Rhb Mkt Units</t>
  </si>
  <si>
    <t>3 BR Acq/Rhb Mkt Units</t>
  </si>
  <si>
    <t>4 BR Acq/Rhb Mkt Units</t>
  </si>
  <si>
    <t>Efficiency CS Acq/Rhb Units</t>
  </si>
  <si>
    <t>1 BR Acq/Rhb CS Units</t>
  </si>
  <si>
    <t>2 BR Acq/Rhb CS Units</t>
  </si>
  <si>
    <t>3 BR Acq/Rhb CS Units</t>
  </si>
  <si>
    <t>4 BR Acq/Rhb CS Units</t>
  </si>
  <si>
    <t>Efficiency Rehab LI Units</t>
  </si>
  <si>
    <t>1 BR Rehab LI Units</t>
  </si>
  <si>
    <t>2 BR Rehab LI Units</t>
  </si>
  <si>
    <t>3 BR Rehab LI Units</t>
  </si>
  <si>
    <t>4 BR Rehab LI Units</t>
  </si>
  <si>
    <t>Efficiency Rehab Mkt Units</t>
  </si>
  <si>
    <t>1 BR Rehab Mkt Units</t>
  </si>
  <si>
    <t>2 BR Rehab Mkt Units</t>
  </si>
  <si>
    <t>3 BR Rehab Mkt Units</t>
  </si>
  <si>
    <t>4 BR Rehab Mkt Units</t>
  </si>
  <si>
    <t>Efficiency Rehab CS Units</t>
  </si>
  <si>
    <t>1 BR Rehab CS Units</t>
  </si>
  <si>
    <t>2 BR Rehab CS Units</t>
  </si>
  <si>
    <t>3 BR Rehab CS Units</t>
  </si>
  <si>
    <t>4 BR Rehab CS Units</t>
  </si>
  <si>
    <t>Effic 120% NSP Units</t>
  </si>
  <si>
    <t>1 BR 120% NSP Units</t>
  </si>
  <si>
    <t>2 BR 120% NSP Units</t>
  </si>
  <si>
    <t>3 BR 120% NSP Units</t>
  </si>
  <si>
    <t>4 BR 120% NSP Units</t>
  </si>
  <si>
    <t>Effic 120% NSP SF</t>
  </si>
  <si>
    <t>1 BR 120% NSP SF</t>
  </si>
  <si>
    <t>2 BR 120% NSP SF</t>
  </si>
  <si>
    <t>3 BR 120% NSP SF</t>
  </si>
  <si>
    <t>4 BR 120% NSP SF</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</si>
  <si>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</si>
  <si>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</si>
  <si>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</si>
  <si>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</si>
  <si>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</si>
  <si>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</si>
  <si>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</si>
  <si>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</si>
  <si>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</si>
  <si>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</si>
  <si>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</si>
  <si>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</si>
  <si>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</si>
  <si>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</si>
  <si>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</si>
  <si>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HOME projects - Fixed or Floating units:</t>
  </si>
  <si>
    <t>Utility</t>
  </si>
  <si>
    <t>PBRA</t>
  </si>
  <si>
    <t>MSA/NonMSA:</t>
  </si>
  <si>
    <r>
      <t>AMI</t>
    </r>
    <r>
      <rPr>
        <sz val="8"/>
        <rFont val="Arial"/>
        <family val="2"/>
      </rPr>
      <t xml:space="preserve"> (MTSP)</t>
    </r>
  </si>
  <si>
    <t>Efficiency Multifamily New Construction Units</t>
  </si>
  <si>
    <t>1 BR Multifamily New Construction Units</t>
  </si>
  <si>
    <t>2 BR Multifamily New Construction Units</t>
  </si>
  <si>
    <t>3 BR Multifamily New Construction Units</t>
  </si>
  <si>
    <t>4 BR Multifamily New Construction Units</t>
  </si>
  <si>
    <t>Efficiency SF or Duplex Nonhistoric Units</t>
  </si>
  <si>
    <t>1 BR SF or Duplex Nonhistoric Units</t>
  </si>
  <si>
    <t>2 BR SF or Duplex Nonhistoric Units</t>
  </si>
  <si>
    <t>3 BR SF or Duplex Nonhistoric Units</t>
  </si>
  <si>
    <t>4 BR SF or Duplex Nonhistoric Units</t>
  </si>
  <si>
    <t>Are 100% of units HUD PBRA?</t>
  </si>
  <si>
    <t>Max</t>
  </si>
  <si>
    <t>Proposed</t>
  </si>
  <si>
    <t>Allowance</t>
  </si>
  <si>
    <t>Provider or</t>
  </si>
  <si>
    <t>Rehabs Only:</t>
  </si>
  <si>
    <t>Gross</t>
  </si>
  <si>
    <t>(UA Sched 1 UA, so over-write if UA Sched 2 used)</t>
  </si>
  <si>
    <t>Operating</t>
  </si>
  <si>
    <t>Rental</t>
  </si>
  <si>
    <t>(Select)</t>
  </si>
  <si>
    <t>Nbr of</t>
  </si>
  <si>
    <t>No. of</t>
  </si>
  <si>
    <t>Rent</t>
  </si>
  <si>
    <r>
      <t xml:space="preserve">Subsidy </t>
    </r>
    <r>
      <rPr>
        <b/>
        <sz val="10"/>
        <color indexed="10"/>
        <rFont val="Arial"/>
        <family val="2"/>
      </rPr>
      <t>***</t>
    </r>
  </si>
  <si>
    <t>Monthly Net Rent</t>
  </si>
  <si>
    <t>Employee</t>
  </si>
  <si>
    <t>Building</t>
  </si>
  <si>
    <t>Type of</t>
  </si>
  <si>
    <t>Affordable to:</t>
  </si>
  <si>
    <t>Current</t>
  </si>
  <si>
    <t>Percent</t>
  </si>
  <si>
    <t>0 BR MF Units</t>
  </si>
  <si>
    <t>SF Det'd Units</t>
  </si>
  <si>
    <t>SF Det'd Hist Units</t>
  </si>
  <si>
    <t>Efficiency</t>
  </si>
  <si>
    <t>Duplex Units</t>
  </si>
  <si>
    <t>Duplex Hist Units</t>
  </si>
  <si>
    <t>Townhome Units</t>
  </si>
  <si>
    <t>Townhome Hist Units</t>
  </si>
  <si>
    <t>1-Story Units</t>
  </si>
  <si>
    <t>1-Story Hist Units</t>
  </si>
  <si>
    <t>2-Story Units</t>
  </si>
  <si>
    <t>2-Story Hist Units</t>
  </si>
  <si>
    <t>2-Story Wlkp Units</t>
  </si>
  <si>
    <t>2-Story Wlkp Hist Units</t>
  </si>
  <si>
    <t>3+ Story Units</t>
  </si>
  <si>
    <t>3+ Story Hist Units</t>
  </si>
  <si>
    <t>AMIs below Line</t>
  </si>
  <si>
    <t>Bdrms</t>
  </si>
  <si>
    <t>Baths</t>
  </si>
  <si>
    <t>Count</t>
  </si>
  <si>
    <t>Area</t>
  </si>
  <si>
    <t>Limit</t>
  </si>
  <si>
    <t>(See note below)</t>
  </si>
  <si>
    <t>Per Unit</t>
  </si>
  <si>
    <t>Design Type</t>
  </si>
  <si>
    <t>Activity</t>
  </si>
  <si>
    <t>Income</t>
  </si>
  <si>
    <t>% of AMI</t>
  </si>
  <si>
    <t>Diff</t>
  </si>
  <si>
    <t>DCA COMMENTS</t>
  </si>
  <si>
    <t>MF Units</t>
  </si>
  <si>
    <t>MH Units</t>
  </si>
  <si>
    <t>MH Hist Units</t>
  </si>
  <si>
    <t>N/A-CS</t>
  </si>
  <si>
    <t>Unrestricted</t>
  </si>
  <si>
    <t>New Construction</t>
  </si>
  <si>
    <t>Townhome</t>
  </si>
  <si>
    <t>SF Detached</t>
  </si>
  <si>
    <t>LI Income Average %</t>
  </si>
  <si>
    <t>TOTAL</t>
  </si>
  <si>
    <t>4% / T-E Bonds:</t>
  </si>
  <si>
    <t>40/60 Test</t>
  </si>
  <si>
    <t>MONTHLY TOTAL</t>
  </si>
  <si>
    <t>LI</t>
  </si>
  <si>
    <t>20/50 Test</t>
  </si>
  <si>
    <t>ANNUAL TOTAL</t>
  </si>
  <si>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</si>
  <si>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UNIT SUMMARY</t>
  </si>
  <si>
    <t>Units:</t>
  </si>
  <si>
    <t>1BR</t>
  </si>
  <si>
    <t>2BR</t>
  </si>
  <si>
    <t>3BR</t>
  </si>
  <si>
    <t>4BR</t>
  </si>
  <si>
    <t>NOTE TO APPLICANTS: If the numbers compiled in this Summary do not appear to match what was entered in the Rent Chart above, please verify that all applicable columns were completed in the rows used in the Rent Chart above.</t>
  </si>
  <si>
    <t>Low-Income</t>
  </si>
  <si>
    <t>80% AMI</t>
  </si>
  <si>
    <t>(Includes inc-restr mgr units)</t>
  </si>
  <si>
    <t>70% AMI</t>
  </si>
  <si>
    <t>60% AMI</t>
  </si>
  <si>
    <t>50% AMI</t>
  </si>
  <si>
    <t>40% AMI</t>
  </si>
  <si>
    <t>30% AMI</t>
  </si>
  <si>
    <t>20% AMI</t>
  </si>
  <si>
    <t>Total Low Income</t>
  </si>
  <si>
    <t>Total Residential</t>
  </si>
  <si>
    <t>(no rent charged)</t>
  </si>
  <si>
    <t>Total Units</t>
  </si>
  <si>
    <t xml:space="preserve">Income Limit Distribution among Bedroom Sizes </t>
  </si>
  <si>
    <t>Equal Distribution?</t>
  </si>
  <si>
    <t>Row Average</t>
  </si>
  <si>
    <t>PBRA-Assisted</t>
  </si>
  <si>
    <t>(included in LI above)</t>
  </si>
  <si>
    <t>PHA Operating Subsidy-Assisted</t>
  </si>
  <si>
    <r>
      <t xml:space="preserve">UNIT SUMMARY </t>
    </r>
    <r>
      <rPr>
        <i/>
        <sz val="9"/>
        <rFont val="Arial"/>
        <family val="2"/>
      </rPr>
      <t>(Continued)</t>
    </r>
  </si>
  <si>
    <t>Type of Construction Activity</t>
  </si>
  <si>
    <t>Low Inc</t>
  </si>
  <si>
    <t>Total + CS</t>
  </si>
  <si>
    <t>Acq/Rehab</t>
  </si>
  <si>
    <t>Substantial Rehab Only</t>
  </si>
  <si>
    <r>
      <t xml:space="preserve">Historic </t>
    </r>
    <r>
      <rPr>
        <sz val="9"/>
        <rFont val="Arial"/>
        <family val="2"/>
      </rPr>
      <t>Adaptive Reuse</t>
    </r>
  </si>
  <si>
    <r>
      <t xml:space="preserve">Building Type: (for </t>
    </r>
    <r>
      <rPr>
        <b/>
        <i/>
        <sz val="10"/>
        <rFont val="Arial"/>
        <family val="2"/>
      </rPr>
      <t>Utility Allowance, Monitoring Fees</t>
    </r>
    <r>
      <rPr>
        <sz val="10"/>
        <rFont val="Arial"/>
        <family val="2"/>
      </rPr>
      <t xml:space="preserve"> and other purposes)</t>
    </r>
  </si>
  <si>
    <t>Multifamily</t>
  </si>
  <si>
    <t>1-Story</t>
  </si>
  <si>
    <t>2-Story</t>
  </si>
  <si>
    <t>2-Story Wlkp</t>
  </si>
  <si>
    <t>3+-Story</t>
  </si>
  <si>
    <t>Duplex</t>
  </si>
  <si>
    <t>Manufactured home</t>
  </si>
  <si>
    <r>
      <t xml:space="preserve">Building Type:
(for </t>
    </r>
    <r>
      <rPr>
        <b/>
        <i/>
        <sz val="10"/>
        <rFont val="Arial"/>
        <family val="2"/>
      </rPr>
      <t>Cost Limit</t>
    </r>
    <r>
      <rPr>
        <sz val="10"/>
        <rFont val="Arial"/>
        <family val="2"/>
      </rPr>
      <t xml:space="preserve"> purposes only - </t>
    </r>
    <r>
      <rPr>
        <sz val="8"/>
        <rFont val="Arial"/>
        <family val="2"/>
      </rPr>
      <t>see Application Instructions for further detail</t>
    </r>
    <r>
      <rPr>
        <sz val="10"/>
        <rFont val="Arial"/>
        <family val="2"/>
      </rPr>
      <t>)</t>
    </r>
  </si>
  <si>
    <t>Detached / SemiDetached</t>
  </si>
  <si>
    <t>Row House</t>
  </si>
  <si>
    <t>Walkup</t>
  </si>
  <si>
    <t>Elevator</t>
  </si>
  <si>
    <r>
      <t xml:space="preserve">Average Unit Sq Ft by </t>
    </r>
    <r>
      <rPr>
        <b/>
        <sz val="10"/>
        <rFont val="Arial"/>
        <family val="2"/>
      </rPr>
      <t>AMI% Level</t>
    </r>
  </si>
  <si>
    <t>Unit Square Footage:</t>
  </si>
  <si>
    <t>LI Total SF</t>
  </si>
  <si>
    <r>
      <t xml:space="preserve">Average Unit Square Footage by </t>
    </r>
    <r>
      <rPr>
        <b/>
        <sz val="10"/>
        <rFont val="Arial"/>
        <family val="2"/>
      </rPr>
      <t>Unit Configuration</t>
    </r>
    <r>
      <rPr>
        <sz val="10"/>
        <rFont val="Arial"/>
        <family val="2"/>
      </rPr>
      <t xml:space="preserve"> </t>
    </r>
    <r>
      <rPr>
        <sz val="8"/>
        <rFont val="Arial"/>
        <family val="2"/>
      </rPr>
      <t>(Nbr of Bedrooms)</t>
    </r>
  </si>
  <si>
    <t>VI.  DCA COMMENTS</t>
  </si>
  <si>
    <t>APPLICANT COMMENTS AND CLARIFICATIONS</t>
  </si>
  <si>
    <t>VII.  DCA COMMENTS</t>
  </si>
  <si>
    <t>NOTE: 
Row size may be increased or decreased as needed.  
Press and hold Alt-Enter to start new paragraphs in the same box.</t>
  </si>
  <si>
    <t>2019 Pre-App</t>
  </si>
  <si>
    <t>Setaside</t>
  </si>
  <si>
    <t>Organization Type</t>
  </si>
  <si>
    <t>Rent Schedule and Summary</t>
  </si>
  <si>
    <t>The Rent Schedule and Summary tab is required for all applicants.</t>
  </si>
  <si>
    <t>Constructn Activity</t>
  </si>
  <si>
    <t>PROPOSED PRE-APP RENT SCHEDULE</t>
  </si>
  <si>
    <t>&lt;&lt;Select Construction Activity&gt;&gt;</t>
  </si>
  <si>
    <t>&lt;Select Pool&gt;</t>
  </si>
  <si>
    <r>
      <t xml:space="preserve">This completed form is </t>
    </r>
    <r>
      <rPr>
        <u/>
        <sz val="8"/>
        <color rgb="FFFF0000"/>
        <rFont val="Arial"/>
        <family val="2"/>
      </rPr>
      <t>required</t>
    </r>
    <r>
      <rPr>
        <sz val="8"/>
        <color rgb="FFFF0000"/>
        <rFont val="Arial"/>
        <family val="2"/>
      </rPr>
      <t xml:space="preserve"> for </t>
    </r>
    <r>
      <rPr>
        <b/>
        <u/>
        <sz val="8"/>
        <color rgb="FFFF0000"/>
        <rFont val="Arial"/>
        <family val="2"/>
      </rPr>
      <t>all</t>
    </r>
    <r>
      <rPr>
        <sz val="8"/>
        <color rgb="FFFF0000"/>
        <rFont val="Arial"/>
        <family val="2"/>
      </rPr>
      <t xml:space="preserve"> pre-determination/waiver requests.
Submit entire 2019PA-0xxProjNamePre-AppSubmissionAndHOMEConsent.xls workbook </t>
    </r>
    <r>
      <rPr>
        <b/>
        <i/>
        <u/>
        <sz val="8"/>
        <color rgb="FFFF0000"/>
        <rFont val="Arial"/>
        <family val="2"/>
      </rPr>
      <t>in both Excel and PDF</t>
    </r>
    <r>
      <rPr>
        <sz val="8"/>
        <color rgb="FFFF0000"/>
        <rFont val="Arial"/>
        <family val="2"/>
      </rPr>
      <t xml:space="preserve">.
</t>
    </r>
    <r>
      <rPr>
        <u/>
        <sz val="8"/>
        <color rgb="FFFF0000"/>
        <rFont val="Arial"/>
        <family val="2"/>
      </rPr>
      <t>ALL</t>
    </r>
    <r>
      <rPr>
        <sz val="8"/>
        <color rgb="FFFF0000"/>
        <rFont val="Arial"/>
        <family val="2"/>
      </rPr>
      <t xml:space="preserve"> information is required.  Please use Comment Box provided after Checklist.</t>
    </r>
  </si>
  <si>
    <t>Pre-Application Required Submission Form and Checklist (in both Excel and PDF)</t>
  </si>
  <si>
    <r>
      <t xml:space="preserve">Please label the flash drive </t>
    </r>
    <r>
      <rPr>
        <b/>
        <i/>
        <u/>
        <sz val="10"/>
        <color theme="1"/>
        <rFont val="Arial Narrow"/>
        <family val="2"/>
      </rPr>
      <t>container</t>
    </r>
    <r>
      <rPr>
        <b/>
        <u/>
        <sz val="10"/>
        <color theme="1"/>
        <rFont val="Arial Narrow"/>
        <family val="2"/>
      </rPr>
      <t xml:space="preserve"> with </t>
    </r>
    <r>
      <rPr>
        <b/>
        <i/>
        <u/>
        <sz val="10"/>
        <color theme="1"/>
        <rFont val="Arial Narrow"/>
        <family val="2"/>
      </rPr>
      <t>both</t>
    </r>
    <r>
      <rPr>
        <b/>
        <u/>
        <sz val="10"/>
        <color theme="1"/>
        <rFont val="Arial Narrow"/>
        <family val="2"/>
      </rPr>
      <t xml:space="preserve"> the project name to be used at time of application and contact information</t>
    </r>
  </si>
  <si>
    <t>If 4% Credit &amp; Tax-Exempt Bond financing included, indicate Anticipated Tax-Exempt Bond Amount:</t>
  </si>
  <si>
    <t>Other Waiver - specify:</t>
  </si>
  <si>
    <r>
      <t>020103</t>
    </r>
    <r>
      <rPr>
        <i/>
        <sz val="10"/>
        <color theme="1"/>
        <rFont val="Arial Narrow"/>
        <family val="2"/>
      </rPr>
      <t>AbbrevProjName</t>
    </r>
    <r>
      <rPr>
        <sz val="10"/>
        <color theme="1"/>
        <rFont val="Arial Narrow"/>
        <family val="2"/>
      </rPr>
      <t>CHDOApp</t>
    </r>
  </si>
  <si>
    <t>The HOME Consent form, for use only by applicants for HOME funding, is included as a separate tab in this same Excel Workbook.  Many of the data fields are autofilled from the Pre-Application Submission form.</t>
  </si>
  <si>
    <t>Applicable QAP:</t>
  </si>
  <si>
    <r>
      <t>Performance Workbook*</t>
    </r>
    <r>
      <rPr>
        <sz val="8"/>
        <color theme="1"/>
        <rFont val="Arial Narrow"/>
        <family val="2"/>
      </rPr>
      <t xml:space="preserve"> </t>
    </r>
    <r>
      <rPr>
        <sz val="7"/>
        <color theme="1"/>
        <rFont val="Arial Narrow"/>
        <family val="2"/>
      </rPr>
      <t>(includes Organizational Chart &amp; Performance Questionnaire - all require PDF signature page)</t>
    </r>
  </si>
  <si>
    <t>01 Verification that the HOME loan is current</t>
  </si>
  <si>
    <t>02 Verification of timely required payments for period of 36 months prior to January 1, 2019</t>
  </si>
  <si>
    <t xml:space="preserve">03 The property is currently owned by the Applicant, and all real estate taxes have been paid </t>
  </si>
  <si>
    <t xml:space="preserve">04 A copy of the HOME loan agreement  </t>
  </si>
  <si>
    <t>0202Non-DCA_HOME</t>
  </si>
  <si>
    <t xml:space="preserve">020202VerificationTimelyReqdPaymts </t>
  </si>
  <si>
    <t>020201VerificationHOMELoanCurrent</t>
  </si>
  <si>
    <t>01 Evidence of 5+ years full-time employment in LIHTC industry</t>
  </si>
  <si>
    <t>02 Evidence of material participation in successful development of 3+ LIHTC projects during that 5 yr period</t>
  </si>
  <si>
    <t>03 Resumes for each Principal and key staff</t>
  </si>
  <si>
    <t>04 Guarantee Agreements or Documentation of Project Team Liquidity</t>
  </si>
  <si>
    <t>05 Brief Project Narrative*</t>
  </si>
  <si>
    <t>06 Other:</t>
  </si>
  <si>
    <r>
      <t xml:space="preserve">01 Completed and signed Significant Adverse Event Waiver Request Form </t>
    </r>
    <r>
      <rPr>
        <sz val="8"/>
        <color theme="1"/>
        <rFont val="Arial Narrow"/>
        <family val="2"/>
      </rPr>
      <t>(included in Performance Workbook)</t>
    </r>
    <r>
      <rPr>
        <sz val="9"/>
        <color theme="1"/>
        <rFont val="Arial Narrow"/>
        <family val="2"/>
      </rPr>
      <t>*</t>
    </r>
  </si>
  <si>
    <t>02 Narrative of basis for Request</t>
  </si>
  <si>
    <t>03 Documentation of Successful Tax Credit development and ownership</t>
  </si>
  <si>
    <t>04 Documentation of resources expended, reports if available</t>
  </si>
  <si>
    <t>05 All documents relating to Significant Adverse Event, including 3rd party support for the basis of the Request</t>
  </si>
  <si>
    <t>06 Documentation of previous DCA waiver, if applicable</t>
  </si>
  <si>
    <t>0306ProbatnParticip</t>
  </si>
  <si>
    <t>030601Evidence5YrsFTEmploy</t>
  </si>
  <si>
    <t xml:space="preserve">030602EvidenceMaterialParticipatn </t>
  </si>
  <si>
    <t>0307SignifAdvEvnt</t>
  </si>
  <si>
    <t>030701SAEWaiverRequest</t>
  </si>
  <si>
    <t>030702SAENarrative</t>
  </si>
  <si>
    <r>
      <rPr>
        <b/>
        <sz val="10"/>
        <color theme="1"/>
        <rFont val="Arial Narrow"/>
        <family val="2"/>
      </rPr>
      <t>For the electronic submission</t>
    </r>
    <r>
      <rPr>
        <sz val="10"/>
        <color theme="1"/>
        <rFont val="Arial Narrow"/>
        <family val="2"/>
      </rPr>
      <t xml:space="preserve">, note that separate standalone copies </t>
    </r>
    <r>
      <rPr>
        <sz val="10"/>
        <color rgb="FFFF0000"/>
        <rFont val="Arial Narrow"/>
        <family val="2"/>
      </rPr>
      <t>(one in Excel and one in PDF)</t>
    </r>
    <r>
      <rPr>
        <sz val="10"/>
        <color theme="1"/>
        <rFont val="Arial Narrow"/>
        <family val="2"/>
      </rPr>
      <t xml:space="preserve"> of this </t>
    </r>
    <r>
      <rPr>
        <b/>
        <i/>
        <u/>
        <sz val="10"/>
        <color theme="1"/>
        <rFont val="Arial Narrow"/>
        <family val="2"/>
      </rPr>
      <t>accurately completed</t>
    </r>
    <r>
      <rPr>
        <sz val="10"/>
        <color theme="1"/>
        <rFont val="Arial Narrow"/>
        <family val="2"/>
      </rPr>
      <t xml:space="preserve"> Submission/Checklist/Consent workbook must be included outside of the folders.  </t>
    </r>
  </si>
  <si>
    <t>Historic Adaptive Reuse</t>
  </si>
  <si>
    <r>
      <t xml:space="preserve">This completed form is </t>
    </r>
    <r>
      <rPr>
        <u/>
        <sz val="8"/>
        <color theme="0"/>
        <rFont val="Arial"/>
        <family val="2"/>
      </rPr>
      <t>required</t>
    </r>
    <r>
      <rPr>
        <sz val="8"/>
        <color theme="0"/>
        <rFont val="Arial"/>
        <family val="2"/>
      </rPr>
      <t xml:space="preserve"> for </t>
    </r>
    <r>
      <rPr>
        <b/>
        <u/>
        <sz val="8"/>
        <color theme="0"/>
        <rFont val="Arial"/>
        <family val="2"/>
      </rPr>
      <t>all</t>
    </r>
    <r>
      <rPr>
        <sz val="8"/>
        <color theme="0"/>
        <rFont val="Arial"/>
        <family val="2"/>
      </rPr>
      <t xml:space="preserve"> pre-determination/waiver requests.
Submit entire 2019PA-0xxProjNamePre-AppSubmissionAndHOMEConsent.xls workbook </t>
    </r>
    <r>
      <rPr>
        <b/>
        <i/>
        <u/>
        <sz val="8"/>
        <color theme="0"/>
        <rFont val="Arial"/>
        <family val="2"/>
      </rPr>
      <t>in both Excel and PDF</t>
    </r>
    <r>
      <rPr>
        <sz val="8"/>
        <color theme="0"/>
        <rFont val="Arial"/>
        <family val="2"/>
      </rPr>
      <t xml:space="preserve">.
</t>
    </r>
    <r>
      <rPr>
        <u/>
        <sz val="8"/>
        <color theme="0"/>
        <rFont val="Arial"/>
        <family val="2"/>
      </rPr>
      <t>ALL</t>
    </r>
    <r>
      <rPr>
        <sz val="8"/>
        <color theme="0"/>
        <rFont val="Arial"/>
        <family val="2"/>
      </rPr>
      <t xml:space="preserve"> information is required.  Please use Comment Box provided after Checklist.</t>
    </r>
  </si>
  <si>
    <r>
      <rPr>
        <u/>
        <sz val="9"/>
        <color theme="0"/>
        <rFont val="Arial Narrow"/>
        <family val="2"/>
      </rPr>
      <t>Unit Configuration</t>
    </r>
    <r>
      <rPr>
        <sz val="9"/>
        <color theme="0"/>
        <rFont val="Arial Narrow"/>
        <family val="2"/>
      </rPr>
      <t xml:space="preserve"> by Nbr of Bdrms</t>
    </r>
  </si>
  <si>
    <r>
      <t>Performance Workbook*</t>
    </r>
    <r>
      <rPr>
        <sz val="8"/>
        <color theme="0"/>
        <rFont val="Arial Narrow"/>
        <family val="2"/>
      </rPr>
      <t xml:space="preserve"> </t>
    </r>
    <r>
      <rPr>
        <sz val="7"/>
        <color theme="0"/>
        <rFont val="Arial Narrow"/>
        <family val="2"/>
      </rPr>
      <t>(includes Organizational Chart &amp; Performance Questionnaire - all require PDF signature page)</t>
    </r>
  </si>
  <si>
    <r>
      <t xml:space="preserve">01 Completed and signed Significant Adverse Event Waiver Request Form </t>
    </r>
    <r>
      <rPr>
        <sz val="8"/>
        <color theme="0"/>
        <rFont val="Arial Narrow"/>
        <family val="2"/>
      </rPr>
      <t>(included in Performance Workbook)</t>
    </r>
    <r>
      <rPr>
        <sz val="9"/>
        <color theme="0"/>
        <rFont val="Arial Narrow"/>
        <family val="2"/>
      </rPr>
      <t>*</t>
    </r>
  </si>
  <si>
    <r>
      <t xml:space="preserve">PLEASE ATTACH CHECK FOR PAYMENT OF FEES HERE
</t>
    </r>
    <r>
      <rPr>
        <b/>
        <sz val="12"/>
        <color theme="0"/>
        <rFont val="Arial Narrow"/>
        <family val="2"/>
      </rPr>
      <t>Please make all checks payable to Georgia Housing and Finance Authority (GHFA).</t>
    </r>
  </si>
  <si>
    <r>
      <t xml:space="preserve">Certified Historic/ Deemed Historic? 
</t>
    </r>
    <r>
      <rPr>
        <sz val="8"/>
        <color theme="0"/>
        <rFont val="Arial"/>
        <family val="2"/>
      </rPr>
      <t>(See QAP)</t>
    </r>
  </si>
  <si>
    <r>
      <t>AMI</t>
    </r>
    <r>
      <rPr>
        <sz val="8"/>
        <color theme="0"/>
        <rFont val="Arial"/>
        <family val="2"/>
      </rPr>
      <t xml:space="preserve"> (MTSP)</t>
    </r>
  </si>
  <si>
    <r>
      <t xml:space="preserve">Subsidy </t>
    </r>
    <r>
      <rPr>
        <b/>
        <sz val="10"/>
        <color theme="0"/>
        <rFont val="Arial"/>
        <family val="2"/>
      </rPr>
      <t>***</t>
    </r>
  </si>
  <si>
    <r>
      <t xml:space="preserve">*** NOTE: When selecting "PHA Operating Subsidy" in the "PBRA Provider or Operating Subsidy" column above, please also then enter a zero in the "Proposed Gross Rent" column above </t>
    </r>
    <r>
      <rPr>
        <b/>
        <i/>
        <sz val="8"/>
        <color theme="0"/>
        <rFont val="Arial Narrow"/>
        <family val="2"/>
      </rPr>
      <t>AND</t>
    </r>
    <r>
      <rPr>
        <b/>
        <sz val="8"/>
        <color theme="0"/>
        <rFont val="Arial Narrow"/>
        <family val="2"/>
      </rPr>
      <t xml:space="preserve"> include the PHA operating subsidy amount in the "III. Ancillary and Other Income" section below.  Also refer to the Application Instructions provided separately.</t>
    </r>
  </si>
  <si>
    <r>
      <rPr>
        <sz val="10"/>
        <color theme="0"/>
        <rFont val="Arial"/>
        <family val="2"/>
      </rPr>
      <t>(</t>
    </r>
    <r>
      <rPr>
        <b/>
        <sz val="10"/>
        <color theme="0"/>
        <rFont val="Arial"/>
        <family val="2"/>
      </rPr>
      <t>Must be equal distribution</t>
    </r>
    <r>
      <rPr>
        <sz val="10"/>
        <color theme="0"/>
        <rFont val="Arial"/>
        <family val="2"/>
      </rPr>
      <t xml:space="preserve"> </t>
    </r>
    <r>
      <rPr>
        <b/>
        <sz val="10"/>
        <color theme="0"/>
        <rFont val="Arial"/>
        <family val="2"/>
      </rPr>
      <t>IF Income Averaging</t>
    </r>
    <r>
      <rPr>
        <sz val="10"/>
        <color theme="0"/>
        <rFont val="Arial"/>
        <family val="2"/>
      </rPr>
      <t xml:space="preserve"> - </t>
    </r>
    <r>
      <rPr>
        <sz val="9"/>
        <color theme="0"/>
        <rFont val="Arial"/>
        <family val="2"/>
      </rPr>
      <t>percentages greater than zero across each row must be within a range of 1% high to low.</t>
    </r>
    <r>
      <rPr>
        <sz val="10"/>
        <color theme="0"/>
        <rFont val="Arial"/>
        <family val="2"/>
      </rPr>
      <t>)</t>
    </r>
  </si>
  <si>
    <r>
      <t xml:space="preserve">UNIT SUMMARY </t>
    </r>
    <r>
      <rPr>
        <i/>
        <sz val="9"/>
        <color theme="0"/>
        <rFont val="Arial"/>
        <family val="2"/>
      </rPr>
      <t>(Continued)</t>
    </r>
  </si>
  <si>
    <r>
      <t xml:space="preserve">Building Type: (for </t>
    </r>
    <r>
      <rPr>
        <b/>
        <i/>
        <sz val="10"/>
        <color theme="0"/>
        <rFont val="Arial"/>
        <family val="2"/>
      </rPr>
      <t>Utility Allowance, Monitoring Fees</t>
    </r>
    <r>
      <rPr>
        <sz val="10"/>
        <color theme="0"/>
        <rFont val="Arial"/>
        <family val="2"/>
      </rPr>
      <t xml:space="preserve"> and other purposes)</t>
    </r>
  </si>
  <si>
    <r>
      <t xml:space="preserve">Building Type:
(for </t>
    </r>
    <r>
      <rPr>
        <b/>
        <i/>
        <sz val="10"/>
        <color theme="0"/>
        <rFont val="Arial"/>
        <family val="2"/>
      </rPr>
      <t>Cost Limit</t>
    </r>
    <r>
      <rPr>
        <sz val="10"/>
        <color theme="0"/>
        <rFont val="Arial"/>
        <family val="2"/>
      </rPr>
      <t xml:space="preserve"> purposes only - </t>
    </r>
    <r>
      <rPr>
        <sz val="8"/>
        <color theme="0"/>
        <rFont val="Arial"/>
        <family val="2"/>
      </rPr>
      <t>see Application Instructions for further detail</t>
    </r>
    <r>
      <rPr>
        <sz val="10"/>
        <color theme="0"/>
        <rFont val="Arial"/>
        <family val="2"/>
      </rPr>
      <t>)</t>
    </r>
  </si>
  <si>
    <r>
      <t xml:space="preserve">Average Unit Sq Ft by </t>
    </r>
    <r>
      <rPr>
        <b/>
        <sz val="10"/>
        <color theme="0"/>
        <rFont val="Arial"/>
        <family val="2"/>
      </rPr>
      <t>AMI% Level</t>
    </r>
  </si>
  <si>
    <r>
      <t xml:space="preserve">Average Unit Square Footage by </t>
    </r>
    <r>
      <rPr>
        <b/>
        <sz val="10"/>
        <color theme="0"/>
        <rFont val="Arial"/>
        <family val="2"/>
      </rPr>
      <t>Unit Configuration</t>
    </r>
    <r>
      <rPr>
        <sz val="10"/>
        <color theme="0"/>
        <rFont val="Arial"/>
        <family val="2"/>
      </rPr>
      <t xml:space="preserve"> </t>
    </r>
    <r>
      <rPr>
        <sz val="8"/>
        <color theme="0"/>
        <rFont val="Arial"/>
        <family val="2"/>
      </rPr>
      <t>(Nbr of Bedrooms)</t>
    </r>
  </si>
  <si>
    <r>
      <t xml:space="preserve">Application is for a project in the </t>
    </r>
    <r>
      <rPr>
        <b/>
        <sz val="10"/>
        <color theme="0"/>
        <rFont val="Arial Narrow"/>
        <family val="2"/>
      </rPr>
      <t xml:space="preserve">Rural </t>
    </r>
    <r>
      <rPr>
        <sz val="10"/>
        <color theme="0"/>
        <rFont val="Arial Narrow"/>
        <family val="2"/>
      </rPr>
      <t>pool and includes no debt other than DCA HOME.</t>
    </r>
  </si>
  <si>
    <r>
      <t xml:space="preserve">Application is for a project in the </t>
    </r>
    <r>
      <rPr>
        <b/>
        <sz val="10"/>
        <color theme="0"/>
        <rFont val="Arial Narrow"/>
        <family val="2"/>
      </rPr>
      <t>Flexible</t>
    </r>
    <r>
      <rPr>
        <sz val="10"/>
        <color theme="0"/>
        <rFont val="Arial Narrow"/>
        <family val="2"/>
      </rPr>
      <t xml:space="preserve"> pool and the HOME loan is in senior/first position throughout the loan term.</t>
    </r>
  </si>
  <si>
    <r>
      <t xml:space="preserve">Application is for a project in the </t>
    </r>
    <r>
      <rPr>
        <b/>
        <sz val="10"/>
        <color theme="0"/>
        <rFont val="Arial Narrow"/>
        <family val="2"/>
      </rPr>
      <t>Flexible</t>
    </r>
    <r>
      <rPr>
        <sz val="10"/>
        <color theme="0"/>
        <rFont val="Arial Narrow"/>
        <family val="2"/>
      </rPr>
      <t xml:space="preserve"> pool and Applicant agrees that the submitted application will have a HOME loan that can fully amortize at a minimum term of 20 years. (equal level payments throughout the loan term resulting in a zero balance at maturity).</t>
    </r>
  </si>
  <si>
    <r>
      <t xml:space="preserve">Complete This section if you are applying in the </t>
    </r>
    <r>
      <rPr>
        <b/>
        <u/>
        <sz val="10"/>
        <color theme="0"/>
        <rFont val="Arial Narrow"/>
        <family val="2"/>
      </rPr>
      <t>CHDO</t>
    </r>
    <r>
      <rPr>
        <sz val="10"/>
        <color theme="0"/>
        <rFont val="Arial Narrow"/>
        <family val="2"/>
      </rPr>
      <t xml:space="preserve"> set aside:</t>
    </r>
  </si>
  <si>
    <r>
      <rPr>
        <b/>
        <u/>
        <sz val="11"/>
        <color theme="0"/>
        <rFont val="Arial Narrow"/>
        <family val="2"/>
      </rPr>
      <t>HOME Loan Limits</t>
    </r>
    <r>
      <rPr>
        <sz val="11"/>
        <color theme="0"/>
        <rFont val="Arial Narrow"/>
        <family val="2"/>
      </rPr>
      <t>. The maximum HOME loan amount is $2 million and the minimum HOME loan amount is $1 million</t>
    </r>
  </si>
  <si>
    <r>
      <rPr>
        <b/>
        <u/>
        <sz val="11"/>
        <color theme="0"/>
        <rFont val="Arial Narrow"/>
        <family val="2"/>
      </rPr>
      <t>HOME Units</t>
    </r>
    <r>
      <rPr>
        <sz val="11"/>
        <color theme="0"/>
        <rFont val="Arial Narrow"/>
        <family val="2"/>
      </rPr>
      <t xml:space="preserve">.  Based on the statutory HOME requirements, twenty percent (20%) of the HOME assisted units in the project must be limited to income restrictions based on 50% of AMI and “Low HOME rents”.  The balance of low income units will be limited to rent and income restrictions based on the lesser of the published High HOME rents or 60% AMI.  It is important to note that all low income units are limited to HUD’s Fair Market Rent for the appropriate bedroom size should it be less than the applicable rent at the proposed AMI. Applicants should assume 1.5 persons per bedroom. For HOME Loans, rents must be affordable at initial lease-up and must remain affordable over the term of the HOME Loan. </t>
    </r>
  </si>
  <si>
    <r>
      <t xml:space="preserve">Generally, each Applicant will receive no more than one HOME Consent.  Applicants that appear to be requesting HOME funds for point purposes and do not show a clear need will not receive a Consent. Applications that do not fully utilize available credits in order to show a need for the HOME loan will not be considered for a Consent.  </t>
    </r>
    <r>
      <rPr>
        <u/>
        <sz val="11"/>
        <color theme="0"/>
        <rFont val="Arial Narrow"/>
        <family val="2"/>
      </rPr>
      <t>Market and feasibility are not specifically reviewed during this process</t>
    </r>
  </si>
  <si>
    <r>
      <rPr>
        <b/>
        <u/>
        <sz val="11"/>
        <color theme="0"/>
        <rFont val="Arial Narrow"/>
        <family val="2"/>
      </rPr>
      <t xml:space="preserve">Tie-Breaker Flexible Pool: </t>
    </r>
    <r>
      <rPr>
        <sz val="11"/>
        <color theme="0"/>
        <rFont val="Arial Narrow"/>
        <family val="2"/>
      </rPr>
      <t xml:space="preserve"> Applications that exhibit the greatest ability to further DCA’s fair housing goals will be given a preference. DCA will evaluate the fair housing impact of a property using the combined tools listed under the Stable Communities and Quality Education Areas scoring sections.  Applicant should use the narrative section as to how the proposed site meets these goals.</t>
    </r>
  </si>
  <si>
    <r>
      <rPr>
        <b/>
        <u/>
        <sz val="11"/>
        <color theme="0"/>
        <rFont val="Arial Narrow"/>
        <family val="2"/>
      </rPr>
      <t>Tie-Breaker Rural Pool:</t>
    </r>
    <r>
      <rPr>
        <sz val="11"/>
        <color theme="0"/>
        <rFont val="Arial Narrow"/>
        <family val="2"/>
      </rPr>
      <t xml:space="preserve">   Applications that exhibit a strong record of DCA HOME performance including number of DCA HOME loans, timely HOME payments over past thirty-six months, strong compliance history, and have received fewer than three (3) HOME Loan Awards within the previous three (3) competitive rounds.</t>
    </r>
  </si>
  <si>
    <r>
      <rPr>
        <b/>
        <u/>
        <sz val="11"/>
        <color theme="0"/>
        <rFont val="Arial Narrow"/>
        <family val="2"/>
      </rPr>
      <t>Certification</t>
    </r>
    <r>
      <rPr>
        <sz val="11"/>
        <color theme="0"/>
        <rFont val="Arial Narrow"/>
        <family val="2"/>
      </rPr>
      <t>.  If selected, Applicant agrees to comply with all DCA terms and conditions as disclosed in the 2019 Qualified Allocation Plan and HOME program rules and regulations.  Applications/Projects that receive Consent to utilize HOME funds as a funding source are required to utilize the requested funds, if the project is selected for an award of tax credits.   Failure to utilize HOME funds may result in the withdrawal of the tax credit award or a finding which may impact future compliance scoring.  Applicant also agrees to comply with the Federal Funding Accountability and Transparency Act and any related OMB guidance.</t>
    </r>
  </si>
  <si>
    <r>
      <t xml:space="preserve">Applicant confirms that the Property is located in the </t>
    </r>
    <r>
      <rPr>
        <b/>
        <sz val="10"/>
        <color theme="0"/>
        <rFont val="Arial Narrow"/>
        <family val="2"/>
      </rPr>
      <t xml:space="preserve">Rural </t>
    </r>
    <r>
      <rPr>
        <sz val="10"/>
        <color theme="0"/>
        <rFont val="Arial Narrow"/>
        <family val="2"/>
      </rPr>
      <t>pool.</t>
    </r>
  </si>
  <si>
    <r>
      <t xml:space="preserve">HOME Requirements: </t>
    </r>
    <r>
      <rPr>
        <sz val="11"/>
        <color theme="0"/>
        <rFont val="Arial Narrow"/>
        <family val="2"/>
      </rPr>
      <t>Reducing or extinguishing the original HOME balance does not terminate the statutory and/or state mandated affordability restrictions which may be in place.</t>
    </r>
  </si>
  <si>
    <r>
      <rPr>
        <b/>
        <u/>
        <sz val="11"/>
        <color theme="0"/>
        <rFont val="Arial Narrow"/>
        <family val="2"/>
      </rPr>
      <t>HOME Units &amp; Rents</t>
    </r>
    <r>
      <rPr>
        <sz val="11"/>
        <color theme="0"/>
        <rFont val="Arial Narrow"/>
        <family val="2"/>
      </rPr>
      <t>.  During application, the proposed rents must be reflective of the HOME Requirements based on the original loan term until the HOME Requirements do not pertain to the project any longer.</t>
    </r>
  </si>
  <si>
    <r>
      <t xml:space="preserve">All pre-determination and waiver requests must be delivered to DCA Offices, 60 Executive Park South, NE, Atlanta, Georgia 30329.  For 9% Credit applications, the pre-determination and waiver request deadline is no later than 4PM, March 7, 2019.   Please address all mailed 9% Credit submissions to the attention of Henrietta Mitchell.  For 4% Credit/tax-exempt bond pre-determination and waiver requests, the deadline is no later than 30 days prior to the full application submission.  Please address all mailed 4% Credit submissions to the attention of Phyllis Carr.  Except where specified otherwise in these Instructions, all documents must be submitted in electronic form.  There is no formal intake process for pre-applications.  Applications which are hand delivered can be dropped off at DCA’s mailroom.  </t>
    </r>
    <r>
      <rPr>
        <i/>
        <sz val="10"/>
        <color rgb="FFFF0000"/>
        <rFont val="Arial Narrow"/>
        <family val="2"/>
      </rPr>
      <t xml:space="preserve">All pre-determination and waiver requests must include a completed entire 2019PA-0xxProjNamePre-AppSubmissionAndHOMEConsent.xls workbook </t>
    </r>
    <r>
      <rPr>
        <b/>
        <i/>
        <u/>
        <sz val="10"/>
        <color rgb="FFFF0000"/>
        <rFont val="Arial Narrow"/>
        <family val="2"/>
      </rPr>
      <t>(in both Excel and 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</si>
</sst>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lt;=9999999]###\-####;\(###\)\ ###\-####"/>
    <numFmt numFmtId="165" formatCode="m/d/yy;@"/>
    <numFmt numFmtId="166" formatCode="[$-409]mmmm\ d\,\ yyyy;@"/>
    <numFmt numFmtId="167" formatCode="0.0%"/>
    <numFmt numFmtId="168" formatCode="00000\-0000"/>
    <numFmt numFmtId="169" formatCode="&quot;$&quot;#,##0.00"/>
    <numFmt numFmtId="170" formatCode="&quot;$&quot;#,##0"/>
    <numFmt numFmtId="171" formatCode="_(* #,##0.0_);_(* \(#,##0.0\);_(* &quot;-&quot;??_);_(@_)"/>
    <numFmt numFmtId="172" formatCode="_(* #,##0_);_(* \(#,##0\);_(* &quot;-&quot;??_);_(@_)"/>
  </numFmts>
  <fonts count="143" x14ac:knownFonts="1">
    <font>
      <sz val="11"/>
      <color theme="1"/>
      <name val="Arial"/>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9"/>
      <color theme="1"/>
      <name val="Arial Narrow"/>
      <family val="2"/>
    </font>
    <font>
      <sz val="8"/>
      <color theme="1"/>
      <name val="Arial Narrow"/>
      <family val="2"/>
    </font>
    <font>
      <b/>
      <sz val="12"/>
      <color theme="1"/>
      <name val="Arial Narrow"/>
      <family val="2"/>
    </font>
    <font>
      <sz val="9"/>
      <color theme="1"/>
      <name val="Arial Narrow"/>
      <family val="2"/>
    </font>
    <font>
      <b/>
      <sz val="9"/>
      <color theme="1"/>
      <name val="Arial Narrow"/>
      <family val="2"/>
    </font>
    <font>
      <b/>
      <sz val="10"/>
      <color theme="1"/>
      <name val="Arial Narrow"/>
      <family val="2"/>
    </font>
    <font>
      <b/>
      <sz val="14"/>
      <color theme="1"/>
      <name val="Arial Narrow"/>
      <family val="2"/>
    </font>
    <font>
      <sz val="10"/>
      <color theme="1"/>
      <name val="Arial Narrow"/>
      <family val="2"/>
    </font>
    <font>
      <sz val="11"/>
      <color theme="1"/>
      <name val="Arial"/>
      <family val="2"/>
    </font>
    <font>
      <sz val="9"/>
      <name val="Arial Narrow"/>
      <family val="2"/>
    </font>
    <font>
      <u/>
      <sz val="9"/>
      <color theme="1"/>
      <name val="Arial Narrow"/>
      <family val="2"/>
    </font>
    <font>
      <u/>
      <sz val="9"/>
      <name val="Arial Narrow"/>
      <family val="2"/>
    </font>
    <font>
      <b/>
      <sz val="9"/>
      <name val="Arial Narrow"/>
      <family val="2"/>
    </font>
    <font>
      <u/>
      <sz val="10"/>
      <color theme="1"/>
      <name val="Arial Narrow"/>
      <family val="2"/>
    </font>
    <font>
      <b/>
      <u/>
      <sz val="10"/>
      <color theme="1"/>
      <name val="Arial Narrow"/>
      <family val="2"/>
    </font>
    <font>
      <i/>
      <u/>
      <sz val="10"/>
      <color theme="1"/>
      <name val="Arial Narrow"/>
      <family val="2"/>
    </font>
    <font>
      <b/>
      <i/>
      <sz val="10"/>
      <color theme="1"/>
      <name val="Arial Narrow"/>
      <family val="2"/>
    </font>
    <font>
      <i/>
      <sz val="10"/>
      <color theme="1"/>
      <name val="Arial Narrow"/>
      <family val="2"/>
    </font>
    <font>
      <b/>
      <i/>
      <u/>
      <sz val="10"/>
      <color theme="1"/>
      <name val="Arial Narrow"/>
      <family val="2"/>
    </font>
    <font>
      <i/>
      <sz val="7"/>
      <color theme="1"/>
      <name val="Arial Narrow"/>
      <family val="2"/>
    </font>
    <font>
      <b/>
      <i/>
      <u/>
      <sz val="7"/>
      <color theme="1"/>
      <name val="Arial Narrow"/>
      <family val="2"/>
    </font>
    <font>
      <sz val="7"/>
      <color theme="1"/>
      <name val="Arial Narrow"/>
      <family val="2"/>
    </font>
    <font>
      <sz val="10"/>
      <name val="Arial"/>
      <family val="2"/>
    </font>
    <font>
      <sz val="10"/>
      <name val="Arial Narrow"/>
      <family val="2"/>
    </font>
    <font>
      <sz val="12"/>
      <color theme="1"/>
      <name val="Arial Narrow"/>
      <family val="2"/>
    </font>
    <font>
      <sz val="11"/>
      <name val="Arial Narrow"/>
      <family val="2"/>
    </font>
    <font>
      <sz val="11"/>
      <color theme="1"/>
      <name val="Arial Narrow"/>
      <family val="2"/>
    </font>
    <font>
      <sz val="11"/>
      <name val="Calibri"/>
      <family val="2"/>
    </font>
    <font>
      <b/>
      <u/>
      <sz val="11"/>
      <color theme="1"/>
      <name val="Arial Narrow"/>
      <family val="2"/>
    </font>
    <font>
      <u/>
      <sz val="11"/>
      <color theme="1"/>
      <name val="Arial Narrow"/>
      <family val="2"/>
    </font>
    <font>
      <b/>
      <u/>
      <sz val="10"/>
      <name val="Arial Narrow"/>
      <family val="2"/>
    </font>
    <font>
      <b/>
      <sz val="10"/>
      <name val="Arial Narrow"/>
      <family val="2"/>
    </font>
    <font>
      <u/>
      <sz val="10"/>
      <color indexed="12"/>
      <name val="Arial"/>
      <family val="2"/>
    </font>
    <font>
      <sz val="12"/>
      <name val="Arial Narrow"/>
      <family val="2"/>
    </font>
    <font>
      <b/>
      <sz val="11"/>
      <name val="Arial Narrow"/>
      <family val="2"/>
    </font>
    <font>
      <b/>
      <sz val="12"/>
      <name val="Arial Narrow"/>
      <family val="2"/>
    </font>
    <font>
      <b/>
      <sz val="12"/>
      <color indexed="10"/>
      <name val="Arial"/>
      <family val="2"/>
    </font>
    <font>
      <sz val="10"/>
      <color rgb="FFFF0000"/>
      <name val="Arial Narrow"/>
      <family val="2"/>
    </font>
    <font>
      <sz val="8"/>
      <name val="Arial Narrow"/>
      <family val="2"/>
    </font>
    <font>
      <sz val="8"/>
      <color rgb="FFFF0000"/>
      <name val="Arial"/>
      <family val="2"/>
    </font>
    <font>
      <sz val="8"/>
      <color theme="1"/>
      <name val="Arial"/>
      <family val="2"/>
    </font>
    <font>
      <sz val="8"/>
      <name val="Arial"/>
      <family val="2"/>
    </font>
    <font>
      <sz val="9"/>
      <color theme="0"/>
      <name val="Arial Narrow"/>
      <family val="2"/>
    </font>
    <font>
      <sz val="9"/>
      <color rgb="FFFF0000"/>
      <name val="Arial Narrow"/>
      <family val="2"/>
    </font>
    <font>
      <sz val="8"/>
      <color rgb="FFFF0000"/>
      <name val="Arial Narrow"/>
      <family val="2"/>
    </font>
    <font>
      <b/>
      <sz val="11"/>
      <color theme="1"/>
      <name val="Arial Narrow"/>
      <family val="2"/>
    </font>
    <font>
      <b/>
      <sz val="14"/>
      <name val="Arial Narrow"/>
      <family val="2"/>
    </font>
    <font>
      <b/>
      <sz val="10"/>
      <color rgb="FFFF0000"/>
      <name val="Arial Narrow"/>
      <family val="2"/>
    </font>
    <font>
      <b/>
      <sz val="12"/>
      <color rgb="FFFF0000"/>
      <name val="Arial Narrow"/>
      <family val="2"/>
    </font>
    <font>
      <i/>
      <sz val="9"/>
      <color rgb="FFFF0000"/>
      <name val="Arial Narrow"/>
      <family val="2"/>
    </font>
    <font>
      <i/>
      <sz val="9"/>
      <name val="Arial Narrow"/>
      <family val="2"/>
    </font>
    <font>
      <b/>
      <sz val="11"/>
      <color rgb="FFFF0000"/>
      <name val="Arial Narrow"/>
      <family val="2"/>
    </font>
    <font>
      <sz val="8"/>
      <color theme="0"/>
      <name val="Arial Narrow"/>
      <family val="2"/>
    </font>
    <font>
      <b/>
      <sz val="10"/>
      <color indexed="9"/>
      <name val="Arial"/>
      <family val="2"/>
    </font>
    <font>
      <sz val="10"/>
      <color indexed="9"/>
      <name val="Arial"/>
      <family val="2"/>
    </font>
    <font>
      <b/>
      <sz val="10"/>
      <color theme="0"/>
      <name val="Arial"/>
      <family val="2"/>
    </font>
    <font>
      <sz val="10"/>
      <color theme="0"/>
      <name val="Arial"/>
      <family val="2"/>
    </font>
    <font>
      <sz val="9"/>
      <name val="Arial"/>
      <family val="2"/>
    </font>
    <font>
      <sz val="9"/>
      <color theme="0"/>
      <name val="Arial"/>
      <family val="2"/>
    </font>
    <font>
      <b/>
      <sz val="10"/>
      <name val="Arial"/>
      <family val="2"/>
    </font>
    <font>
      <sz val="8"/>
      <color indexed="10"/>
      <name val="Arial Narrow"/>
      <family val="2"/>
    </font>
    <font>
      <b/>
      <sz val="10"/>
      <color indexed="10"/>
      <name val="Arial"/>
      <family val="2"/>
    </font>
    <font>
      <b/>
      <sz val="9"/>
      <name val="Arial"/>
      <family val="2"/>
    </font>
    <font>
      <sz val="10"/>
      <color rgb="FF00B050"/>
      <name val="Arial"/>
      <family val="2"/>
    </font>
    <font>
      <b/>
      <sz val="9"/>
      <color indexed="10"/>
      <name val="Arial"/>
      <family val="2"/>
    </font>
    <font>
      <b/>
      <sz val="10"/>
      <color rgb="FFFF0000"/>
      <name val="Arial"/>
      <family val="2"/>
    </font>
    <font>
      <b/>
      <sz val="9"/>
      <color rgb="FFFF0000"/>
      <name val="Arial"/>
      <family val="2"/>
    </font>
    <font>
      <b/>
      <sz val="9"/>
      <color rgb="FF00B050"/>
      <name val="Arial"/>
      <family val="2"/>
    </font>
    <font>
      <sz val="9"/>
      <color rgb="FF00B050"/>
      <name val="Arial"/>
      <family val="2"/>
    </font>
    <font>
      <sz val="9"/>
      <color indexed="9"/>
      <name val="Arial"/>
      <family val="2"/>
    </font>
    <font>
      <sz val="6"/>
      <color rgb="FFFF0000"/>
      <name val="Arial Narrow"/>
      <family val="2"/>
    </font>
    <font>
      <sz val="7"/>
      <color rgb="FFFF0000"/>
      <name val="Arial Narrow"/>
      <family val="2"/>
    </font>
    <font>
      <b/>
      <sz val="8"/>
      <color rgb="FF0066FF"/>
      <name val="Arial"/>
      <family val="2"/>
    </font>
    <font>
      <sz val="8"/>
      <color rgb="FF0066FF"/>
      <name val="Arial"/>
      <family val="2"/>
    </font>
    <font>
      <b/>
      <sz val="9"/>
      <color rgb="FF0066FF"/>
      <name val="Arial"/>
      <family val="2"/>
    </font>
    <font>
      <sz val="8"/>
      <color indexed="10"/>
      <name val="Arial"/>
      <family val="2"/>
    </font>
    <font>
      <b/>
      <sz val="8"/>
      <color indexed="10"/>
      <name val="Arial Narrow"/>
      <family val="2"/>
    </font>
    <font>
      <b/>
      <i/>
      <sz val="8"/>
      <color indexed="10"/>
      <name val="Arial Narrow"/>
      <family val="2"/>
    </font>
    <font>
      <b/>
      <sz val="10"/>
      <color rgb="FF0000FF"/>
      <name val="Arial"/>
      <family val="2"/>
    </font>
    <font>
      <b/>
      <sz val="11"/>
      <name val="Arial"/>
      <family val="2"/>
    </font>
    <font>
      <i/>
      <sz val="10"/>
      <name val="Arial"/>
      <family val="2"/>
    </font>
    <font>
      <i/>
      <sz val="10"/>
      <color indexed="9"/>
      <name val="Arial"/>
      <family val="2"/>
    </font>
    <font>
      <i/>
      <sz val="8"/>
      <name val="Arial"/>
      <family val="2"/>
    </font>
    <font>
      <b/>
      <sz val="9"/>
      <color indexed="9"/>
      <name val="Arial"/>
      <family val="2"/>
    </font>
    <font>
      <b/>
      <u/>
      <sz val="9"/>
      <name val="Arial"/>
      <family val="2"/>
    </font>
    <font>
      <sz val="8"/>
      <color theme="0"/>
      <name val="Arial"/>
      <family val="2"/>
    </font>
    <font>
      <b/>
      <sz val="8"/>
      <name val="Arial"/>
      <family val="2"/>
    </font>
    <font>
      <i/>
      <sz val="9"/>
      <name val="Arial"/>
      <family val="2"/>
    </font>
    <font>
      <sz val="9"/>
      <color rgb="FFFF0000"/>
      <name val="Arial"/>
      <family val="2"/>
    </font>
    <font>
      <b/>
      <i/>
      <sz val="10"/>
      <name val="Arial"/>
      <family val="2"/>
    </font>
    <font>
      <b/>
      <i/>
      <u/>
      <sz val="8"/>
      <color rgb="FFFF0000"/>
      <name val="Arial"/>
      <family val="2"/>
    </font>
    <font>
      <i/>
      <sz val="10"/>
      <color rgb="FFFF0000"/>
      <name val="Arial Narrow"/>
      <family val="2"/>
    </font>
    <font>
      <b/>
      <i/>
      <u/>
      <sz val="10"/>
      <color rgb="FFFF0000"/>
      <name val="Arial Narrow"/>
      <family val="2"/>
    </font>
    <font>
      <b/>
      <sz val="8"/>
      <color rgb="FFFF0000"/>
      <name val="Arial Narrow"/>
      <family val="2"/>
    </font>
    <font>
      <u/>
      <sz val="8"/>
      <color rgb="FFFF0000"/>
      <name val="Arial"/>
      <family val="2"/>
    </font>
    <font>
      <b/>
      <u/>
      <sz val="8"/>
      <color rgb="FFFF0000"/>
      <name val="Arial"/>
      <family val="2"/>
    </font>
    <font>
      <b/>
      <sz val="9"/>
      <color rgb="FFFF0000"/>
      <name val="Arial Narrow"/>
      <family val="2"/>
    </font>
    <font>
      <i/>
      <sz val="10"/>
      <color theme="0"/>
      <name val="Arial"/>
      <family val="2"/>
    </font>
    <font>
      <b/>
      <sz val="11"/>
      <color theme="0"/>
      <name val="Arial"/>
      <family val="2"/>
    </font>
    <font>
      <b/>
      <sz val="12"/>
      <color theme="0"/>
      <name val="Arial Narrow"/>
      <family val="2"/>
    </font>
    <font>
      <b/>
      <sz val="8"/>
      <color theme="0"/>
      <name val="Arial Narrow"/>
      <family val="2"/>
    </font>
    <font>
      <b/>
      <sz val="10"/>
      <color theme="0"/>
      <name val="Arial Narrow"/>
      <family val="2"/>
    </font>
    <font>
      <u/>
      <sz val="8"/>
      <color theme="0"/>
      <name val="Arial"/>
      <family val="2"/>
    </font>
    <font>
      <b/>
      <u/>
      <sz val="8"/>
      <color theme="0"/>
      <name val="Arial"/>
      <family val="2"/>
    </font>
    <font>
      <b/>
      <i/>
      <u/>
      <sz val="8"/>
      <color theme="0"/>
      <name val="Arial"/>
      <family val="2"/>
    </font>
    <font>
      <u/>
      <sz val="9"/>
      <color theme="0"/>
      <name val="Arial Narrow"/>
      <family val="2"/>
    </font>
    <font>
      <b/>
      <sz val="9"/>
      <color theme="0"/>
      <name val="Arial Narrow"/>
      <family val="2"/>
    </font>
    <font>
      <i/>
      <sz val="9"/>
      <color theme="0"/>
      <name val="Arial Narrow"/>
      <family val="2"/>
    </font>
    <font>
      <sz val="7"/>
      <color theme="0"/>
      <name val="Arial Narrow"/>
      <family val="2"/>
    </font>
    <font>
      <b/>
      <sz val="11"/>
      <color theme="0"/>
      <name val="Arial Narrow"/>
      <family val="2"/>
    </font>
    <font>
      <b/>
      <sz val="14"/>
      <color theme="0"/>
      <name val="Arial Narrow"/>
      <family val="2"/>
    </font>
    <font>
      <sz val="11"/>
      <color theme="0"/>
      <name val="Arial Narrow"/>
      <family val="2"/>
    </font>
    <font>
      <sz val="10"/>
      <color theme="0"/>
      <name val="Arial Narrow"/>
      <family val="2"/>
    </font>
    <font>
      <b/>
      <sz val="9"/>
      <color theme="0"/>
      <name val="Arial"/>
      <family val="2"/>
    </font>
    <font>
      <sz val="6"/>
      <color theme="0"/>
      <name val="Arial Narrow"/>
      <family val="2"/>
    </font>
    <font>
      <b/>
      <sz val="8"/>
      <color theme="0"/>
      <name val="Arial"/>
      <family val="2"/>
    </font>
    <font>
      <b/>
      <i/>
      <sz val="8"/>
      <color theme="0"/>
      <name val="Arial Narrow"/>
      <family val="2"/>
    </font>
    <font>
      <i/>
      <sz val="8"/>
      <color theme="0"/>
      <name val="Arial"/>
      <family val="2"/>
    </font>
    <font>
      <b/>
      <u/>
      <sz val="9"/>
      <color theme="0"/>
      <name val="Arial"/>
      <family val="2"/>
    </font>
    <font>
      <i/>
      <sz val="9"/>
      <color theme="0"/>
      <name val="Arial"/>
      <family val="2"/>
    </font>
    <font>
      <b/>
      <i/>
      <sz val="10"/>
      <color theme="0"/>
      <name val="Arial"/>
      <family val="2"/>
    </font>
    <font>
      <b/>
      <sz val="12"/>
      <color theme="0"/>
      <name val="Arial"/>
      <family val="2"/>
    </font>
    <font>
      <b/>
      <u/>
      <sz val="10"/>
      <color theme="0"/>
      <name val="Arial Narrow"/>
      <family val="2"/>
    </font>
    <font>
      <u/>
      <sz val="10"/>
      <color theme="0"/>
      <name val="Arial"/>
      <family val="2"/>
    </font>
    <font>
      <b/>
      <u/>
      <sz val="11"/>
      <color theme="0"/>
      <name val="Arial Narrow"/>
      <family val="2"/>
    </font>
    <font>
      <u/>
      <sz val="11"/>
      <color theme="0"/>
      <name val="Arial Narrow"/>
      <family val="2"/>
    </font>
    <font>
      <sz val="11"/>
      <color theme="0"/>
      <name val="Calibri"/>
      <family val="2"/>
    </font>
    <font>
      <sz val="12"/>
      <color theme="0"/>
      <name val="Arial Narrow"/>
      <family val="2"/>
    </font>
  </fonts>
  <fills count="1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indexed="41"/>
        <bgColor indexed="64"/>
      </patternFill>
    </fill>
    <fill>
      <patternFill patternType="solid">
        <fgColor indexed="12"/>
        <bgColor indexed="64"/>
      </patternFill>
    </fill>
    <fill>
      <patternFill patternType="solid">
        <fgColor rgb="FF0000FF"/>
        <bgColor indexed="64"/>
      </patternFill>
    </fill>
    <fill>
      <patternFill patternType="solid">
        <fgColor rgb="FFCCFFCC"/>
        <bgColor indexed="64"/>
      </patternFill>
    </fill>
    <fill>
      <patternFill patternType="solid">
        <fgColor rgb="FFFFFFCC"/>
        <bgColor indexed="64"/>
      </patternFill>
    </fill>
    <fill>
      <patternFill patternType="solid">
        <fgColor indexed="43"/>
        <bgColor indexed="64"/>
      </patternFill>
    </fill>
  </fills>
  <borders count="122">
    <border>
      <left/>
      <right/>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thin">
        <color indexed="64"/>
      </top>
      <bottom/>
      <diagonal/>
    </border>
    <border>
      <left style="thin">
        <color auto="1"/>
      </left>
      <right style="thin">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right style="thin">
        <color auto="1"/>
      </right>
      <top/>
      <bottom style="thin">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auto="1"/>
      </left>
      <right style="medium">
        <color indexed="64"/>
      </right>
      <top style="medium">
        <color indexed="64"/>
      </top>
      <bottom style="thin">
        <color auto="1"/>
      </bottom>
      <diagonal/>
    </border>
    <border>
      <left style="medium">
        <color indexed="64"/>
      </left>
      <right style="hair">
        <color indexed="64"/>
      </right>
      <top style="hair">
        <color indexed="64"/>
      </top>
      <bottom/>
      <diagonal/>
    </border>
    <border>
      <left style="thin">
        <color auto="1"/>
      </left>
      <right style="medium">
        <color indexed="64"/>
      </right>
      <top style="thin">
        <color auto="1"/>
      </top>
      <bottom style="thin">
        <color auto="1"/>
      </bottom>
      <diagonal/>
    </border>
    <border>
      <left style="medium">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dashDot">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style="thin">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thin">
        <color auto="1"/>
      </top>
      <bottom style="thin">
        <color auto="1"/>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auto="1"/>
      </left>
      <right style="thin">
        <color auto="1"/>
      </right>
      <top style="thin">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style="medium">
        <color indexed="64"/>
      </top>
      <bottom style="hair">
        <color auto="1"/>
      </bottom>
      <diagonal/>
    </border>
    <border>
      <left/>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hair">
        <color indexed="64"/>
      </right>
      <top style="hair">
        <color auto="1"/>
      </top>
      <bottom style="hair">
        <color auto="1"/>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style="thick">
        <color indexed="64"/>
      </top>
      <bottom style="hair">
        <color auto="1"/>
      </bottom>
      <diagonal/>
    </border>
    <border>
      <left/>
      <right/>
      <top style="thick">
        <color indexed="64"/>
      </top>
      <bottom style="hair">
        <color auto="1"/>
      </bottom>
      <diagonal/>
    </border>
    <border>
      <left style="thin">
        <color auto="1"/>
      </left>
      <right style="thin">
        <color auto="1"/>
      </right>
      <top style="thick">
        <color indexed="64"/>
      </top>
      <bottom style="hair">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auto="1"/>
      </left>
      <right style="hair">
        <color auto="1"/>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top style="medium">
        <color indexed="64"/>
      </top>
      <bottom/>
      <diagonal/>
    </border>
    <border>
      <left style="thin">
        <color auto="1"/>
      </left>
      <right style="thin">
        <color auto="1"/>
      </right>
      <top style="medium">
        <color indexed="64"/>
      </top>
      <bottom/>
      <diagonal/>
    </border>
    <border>
      <left/>
      <right/>
      <top/>
      <bottom style="thick">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hair">
        <color auto="1"/>
      </top>
      <bottom style="medium">
        <color indexed="64"/>
      </bottom>
      <diagonal/>
    </border>
    <border>
      <left/>
      <right style="thin">
        <color auto="1"/>
      </right>
      <top style="hair">
        <color auto="1"/>
      </top>
      <bottom style="medium">
        <color indexed="64"/>
      </bottom>
      <diagonal/>
    </border>
    <border>
      <left style="hair">
        <color auto="1"/>
      </left>
      <right/>
      <top style="hair">
        <color auto="1"/>
      </top>
      <bottom style="medium">
        <color indexed="64"/>
      </bottom>
      <diagonal/>
    </border>
    <border>
      <left style="thin">
        <color indexed="64"/>
      </left>
      <right/>
      <top/>
      <bottom style="thick">
        <color indexed="64"/>
      </bottom>
      <diagonal/>
    </border>
    <border>
      <left/>
      <right style="thin">
        <color auto="1"/>
      </right>
      <top/>
      <bottom style="thick">
        <color indexed="64"/>
      </bottom>
      <diagonal/>
    </border>
    <border>
      <left style="thin">
        <color auto="1"/>
      </left>
      <right/>
      <top style="hair">
        <color auto="1"/>
      </top>
      <bottom style="thick">
        <color indexed="64"/>
      </bottom>
      <diagonal/>
    </border>
    <border>
      <left/>
      <right/>
      <top style="hair">
        <color auto="1"/>
      </top>
      <bottom style="thick">
        <color indexed="64"/>
      </bottom>
      <diagonal/>
    </border>
    <border>
      <left style="thin">
        <color auto="1"/>
      </left>
      <right style="thin">
        <color auto="1"/>
      </right>
      <top style="hair">
        <color auto="1"/>
      </top>
      <bottom style="thick">
        <color indexed="64"/>
      </bottom>
      <diagonal/>
    </border>
  </borders>
  <cellStyleXfs count="8">
    <xf numFmtId="0" fontId="0" fillId="0" borderId="0"/>
    <xf numFmtId="0" fontId="23" fillId="0" borderId="0"/>
    <xf numFmtId="0" fontId="13" fillId="0" borderId="0"/>
    <xf numFmtId="0" fontId="37" fillId="0" borderId="0"/>
    <xf numFmtId="0" fontId="47" fillId="0" borderId="0" applyNumberFormat="0" applyFill="0" applyBorder="0" applyAlignment="0" applyProtection="0">
      <alignment vertical="top"/>
      <protection locked="0"/>
    </xf>
    <xf numFmtId="9" fontId="37" fillId="0" borderId="0" applyFont="0" applyFill="0" applyBorder="0" applyAlignment="0" applyProtection="0"/>
    <xf numFmtId="43" fontId="37" fillId="0" borderId="0" applyFont="0" applyFill="0" applyBorder="0" applyAlignment="0" applyProtection="0"/>
    <xf numFmtId="9" fontId="23" fillId="0" borderId="0" applyFont="0" applyFill="0" applyBorder="0" applyAlignment="0" applyProtection="0"/>
  </cellStyleXfs>
  <cellXfs count="1168">
    <xf numFmtId="0" fontId="0" fillId="0" borderId="0" xfId="0"/>
    <xf numFmtId="0" fontId="24" fillId="2" borderId="0" xfId="0" applyFont="1" applyFill="1" applyAlignment="1" applyProtection="1">
      <alignment vertical="center"/>
    </xf>
    <xf numFmtId="1" fontId="15" fillId="0" borderId="40" xfId="1" applyNumberFormat="1" applyFont="1" applyFill="1" applyBorder="1" applyAlignment="1" applyProtection="1">
      <alignment horizontal="center" vertical="center"/>
    </xf>
    <xf numFmtId="1" fontId="15" fillId="0" borderId="41" xfId="1" applyNumberFormat="1" applyFont="1" applyFill="1" applyBorder="1" applyAlignment="1" applyProtection="1">
      <alignment horizontal="center" vertical="center"/>
    </xf>
    <xf numFmtId="0" fontId="13" fillId="0" borderId="0" xfId="2" applyFont="1"/>
    <xf numFmtId="0" fontId="22" fillId="0" borderId="0" xfId="2" applyFont="1" applyAlignment="1">
      <alignment vertical="center"/>
    </xf>
    <xf numFmtId="0" fontId="22" fillId="0" borderId="0" xfId="2" applyFont="1"/>
    <xf numFmtId="0" fontId="17" fillId="0" borderId="0" xfId="2" quotePrefix="1" applyFont="1"/>
    <xf numFmtId="0" fontId="17" fillId="0" borderId="0" xfId="2" applyFont="1"/>
    <xf numFmtId="0" fontId="22" fillId="0" borderId="0" xfId="2" applyFont="1" applyAlignment="1">
      <alignment vertical="top"/>
    </xf>
    <xf numFmtId="49" fontId="22" fillId="0" borderId="0" xfId="2" quotePrefix="1" applyNumberFormat="1" applyFont="1"/>
    <xf numFmtId="49" fontId="13" fillId="0" borderId="0" xfId="2" quotePrefix="1" applyNumberFormat="1" applyFont="1"/>
    <xf numFmtId="49" fontId="13" fillId="0" borderId="0" xfId="2" applyNumberFormat="1" applyFont="1"/>
    <xf numFmtId="0" fontId="20" fillId="0" borderId="0" xfId="2" applyFont="1" applyAlignment="1">
      <alignment vertical="top"/>
    </xf>
    <xf numFmtId="0" fontId="29" fillId="0" borderId="0" xfId="2" applyFont="1"/>
    <xf numFmtId="0" fontId="20" fillId="0" borderId="0" xfId="2" applyFont="1" applyAlignment="1"/>
    <xf numFmtId="0" fontId="33" fillId="0" borderId="0" xfId="2" applyFont="1"/>
    <xf numFmtId="0" fontId="34" fillId="0" borderId="0" xfId="2" applyFont="1"/>
    <xf numFmtId="0" fontId="31" fillId="0" borderId="0" xfId="2" applyFont="1"/>
    <xf numFmtId="49" fontId="22" fillId="0" borderId="0" xfId="2" quotePrefix="1" applyNumberFormat="1" applyFont="1" applyAlignment="1">
      <alignment vertical="top"/>
    </xf>
    <xf numFmtId="49" fontId="22" fillId="0" borderId="0" xfId="2" applyNumberFormat="1" applyFont="1"/>
    <xf numFmtId="0" fontId="20" fillId="0" borderId="0" xfId="2" applyFont="1"/>
    <xf numFmtId="0" fontId="28" fillId="0" borderId="0" xfId="2" applyFont="1" applyAlignment="1">
      <alignment vertical="top"/>
    </xf>
    <xf numFmtId="0" fontId="22" fillId="0" borderId="0" xfId="2" applyFont="1" applyAlignment="1">
      <alignment vertical="center" wrapText="1"/>
    </xf>
    <xf numFmtId="0" fontId="22" fillId="3" borderId="46" xfId="1" applyFont="1" applyFill="1" applyBorder="1" applyAlignment="1" applyProtection="1">
      <alignment vertical="center"/>
      <protection locked="0"/>
    </xf>
    <xf numFmtId="0" fontId="38" fillId="2" borderId="0" xfId="3" applyNumberFormat="1" applyFont="1" applyFill="1" applyBorder="1" applyAlignment="1" applyProtection="1">
      <alignment horizontal="left" vertical="center"/>
    </xf>
    <xf numFmtId="0" fontId="37" fillId="0" borderId="0" xfId="3" applyProtection="1"/>
    <xf numFmtId="0" fontId="10" fillId="2" borderId="0" xfId="1" applyFont="1" applyFill="1" applyBorder="1" applyAlignment="1" applyProtection="1">
      <alignment horizontal="left" vertical="center"/>
    </xf>
    <xf numFmtId="0" fontId="50" fillId="0" borderId="0" xfId="3" applyFont="1" applyAlignment="1" applyProtection="1">
      <alignment horizontal="center" vertical="center"/>
    </xf>
    <xf numFmtId="0" fontId="37" fillId="0" borderId="0" xfId="3" applyAlignment="1" applyProtection="1">
      <alignment vertical="center"/>
    </xf>
    <xf numFmtId="0" fontId="40" fillId="0" borderId="0" xfId="3" applyFont="1" applyAlignment="1" applyProtection="1">
      <alignment horizontal="center" vertical="center"/>
    </xf>
    <xf numFmtId="0" fontId="38" fillId="0" borderId="0" xfId="3" applyFont="1" applyFill="1" applyBorder="1" applyProtection="1"/>
    <xf numFmtId="0" fontId="38" fillId="0" borderId="0" xfId="3" applyFont="1" applyFill="1" applyBorder="1" applyAlignment="1" applyProtection="1">
      <alignment vertical="center"/>
    </xf>
    <xf numFmtId="0" fontId="25" fillId="2" borderId="0" xfId="1" applyFont="1" applyFill="1" applyBorder="1" applyAlignment="1" applyProtection="1">
      <alignment vertical="center"/>
    </xf>
    <xf numFmtId="0" fontId="24" fillId="0" borderId="28" xfId="3"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3" fontId="15" fillId="0" borderId="65" xfId="0" applyNumberFormat="1" applyFont="1" applyFill="1" applyBorder="1" applyAlignment="1" applyProtection="1">
      <alignment horizontal="center" vertical="center"/>
    </xf>
    <xf numFmtId="1" fontId="15" fillId="0" borderId="0" xfId="1" applyNumberFormat="1" applyFont="1" applyFill="1" applyBorder="1" applyAlignment="1" applyProtection="1">
      <alignment horizontal="center" vertical="center"/>
    </xf>
    <xf numFmtId="1" fontId="15" fillId="0" borderId="12" xfId="1" applyNumberFormat="1" applyFont="1" applyFill="1" applyBorder="1" applyAlignment="1" applyProtection="1">
      <alignment horizontal="center" vertical="center"/>
    </xf>
    <xf numFmtId="1" fontId="15" fillId="0" borderId="1" xfId="1" applyNumberFormat="1" applyFont="1" applyFill="1" applyBorder="1" applyAlignment="1" applyProtection="1">
      <alignment horizontal="center" vertical="center"/>
    </xf>
    <xf numFmtId="1" fontId="15" fillId="0" borderId="24" xfId="1" applyNumberFormat="1" applyFont="1" applyFill="1" applyBorder="1" applyAlignment="1" applyProtection="1">
      <alignment horizontal="center" vertical="center"/>
    </xf>
    <xf numFmtId="1" fontId="15" fillId="0" borderId="8" xfId="1" applyNumberFormat="1" applyFont="1" applyFill="1" applyBorder="1" applyAlignment="1" applyProtection="1">
      <alignment horizontal="center" vertical="center"/>
    </xf>
    <xf numFmtId="1" fontId="15" fillId="0" borderId="18" xfId="1" applyNumberFormat="1" applyFont="1" applyFill="1" applyBorder="1" applyAlignment="1" applyProtection="1">
      <alignment horizontal="center" vertical="center"/>
    </xf>
    <xf numFmtId="1" fontId="15" fillId="0" borderId="9" xfId="1" applyNumberFormat="1" applyFont="1" applyFill="1" applyBorder="1" applyAlignment="1" applyProtection="1">
      <alignment horizontal="center" vertical="center"/>
    </xf>
    <xf numFmtId="1" fontId="15" fillId="0" borderId="11" xfId="1" applyNumberFormat="1" applyFont="1" applyFill="1" applyBorder="1" applyAlignment="1" applyProtection="1">
      <alignment horizontal="center" vertical="center"/>
    </xf>
    <xf numFmtId="1" fontId="15" fillId="0" borderId="10" xfId="1" applyNumberFormat="1" applyFont="1" applyFill="1" applyBorder="1" applyAlignment="1" applyProtection="1">
      <alignment horizontal="center" vertical="center"/>
    </xf>
    <xf numFmtId="1" fontId="15" fillId="0" borderId="54" xfId="1" applyNumberFormat="1" applyFont="1" applyFill="1" applyBorder="1" applyAlignment="1" applyProtection="1">
      <alignment horizontal="center" vertical="center"/>
    </xf>
    <xf numFmtId="1" fontId="15" fillId="0" borderId="55" xfId="1" applyNumberFormat="1" applyFont="1" applyFill="1" applyBorder="1" applyAlignment="1" applyProtection="1">
      <alignment horizontal="center" vertical="center"/>
    </xf>
    <xf numFmtId="1" fontId="15" fillId="0" borderId="68" xfId="1" applyNumberFormat="1" applyFont="1" applyFill="1" applyBorder="1" applyAlignment="1" applyProtection="1">
      <alignment horizontal="center" vertical="center"/>
    </xf>
    <xf numFmtId="1" fontId="15" fillId="0" borderId="53" xfId="1" applyNumberFormat="1" applyFont="1" applyFill="1" applyBorder="1" applyAlignment="1" applyProtection="1">
      <alignment horizontal="center" vertical="center"/>
    </xf>
    <xf numFmtId="0" fontId="24" fillId="0" borderId="25" xfId="3"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1" fontId="15" fillId="3" borderId="30" xfId="1" applyNumberFormat="1" applyFont="1" applyFill="1" applyBorder="1" applyAlignment="1" applyProtection="1">
      <alignment horizontal="center" vertical="center"/>
      <protection locked="0"/>
    </xf>
    <xf numFmtId="1" fontId="15" fillId="3" borderId="31" xfId="1" applyNumberFormat="1" applyFont="1" applyFill="1" applyBorder="1" applyAlignment="1" applyProtection="1">
      <alignment horizontal="center" vertical="center"/>
      <protection locked="0"/>
    </xf>
    <xf numFmtId="0" fontId="3" fillId="3" borderId="46" xfId="1" applyFont="1" applyFill="1" applyBorder="1" applyAlignment="1" applyProtection="1">
      <alignment vertical="center"/>
      <protection locked="0"/>
    </xf>
    <xf numFmtId="0" fontId="3" fillId="0" borderId="1" xfId="1" applyFont="1" applyFill="1" applyBorder="1" applyAlignment="1" applyProtection="1">
      <alignment horizontal="left" vertical="center"/>
    </xf>
    <xf numFmtId="3" fontId="15" fillId="0" borderId="62" xfId="0" applyNumberFormat="1" applyFont="1" applyFill="1" applyBorder="1" applyAlignment="1" applyProtection="1">
      <alignment horizontal="center" vertical="center"/>
    </xf>
    <xf numFmtId="3" fontId="15" fillId="0" borderId="63" xfId="0" applyNumberFormat="1" applyFont="1" applyFill="1" applyBorder="1" applyAlignment="1" applyProtection="1">
      <alignment horizontal="center" vertical="center"/>
    </xf>
    <xf numFmtId="3" fontId="15" fillId="0" borderId="64" xfId="0" applyNumberFormat="1" applyFont="1" applyFill="1" applyBorder="1" applyAlignment="1" applyProtection="1">
      <alignment horizontal="center" vertical="center"/>
    </xf>
    <xf numFmtId="0" fontId="16" fillId="0" borderId="0" xfId="0" applyFont="1" applyProtection="1"/>
    <xf numFmtId="0" fontId="17" fillId="0" borderId="0" xfId="0" applyFont="1" applyAlignment="1" applyProtection="1"/>
    <xf numFmtId="0" fontId="16" fillId="0" borderId="0" xfId="0" applyFont="1" applyAlignment="1" applyProtection="1">
      <alignment horizontal="right" vertical="center"/>
    </xf>
    <xf numFmtId="0" fontId="55" fillId="0" borderId="0" xfId="0" applyFont="1" applyAlignment="1" applyProtection="1">
      <alignment wrapText="1"/>
    </xf>
    <xf numFmtId="0" fontId="9" fillId="0" borderId="0" xfId="0" applyFont="1" applyAlignment="1" applyProtection="1"/>
    <xf numFmtId="0" fontId="54" fillId="0" borderId="0" xfId="0" applyFont="1" applyAlignment="1" applyProtection="1">
      <alignment horizontal="center" wrapText="1"/>
    </xf>
    <xf numFmtId="0" fontId="24" fillId="0" borderId="0" xfId="0" applyFont="1" applyAlignment="1" applyProtection="1">
      <alignment horizontal="left"/>
    </xf>
    <xf numFmtId="0" fontId="56" fillId="0" borderId="0" xfId="0" applyFont="1" applyAlignment="1" applyProtection="1">
      <alignment horizontal="left" vertical="center"/>
    </xf>
    <xf numFmtId="0" fontId="14" fillId="0" borderId="0" xfId="0" applyFont="1" applyAlignment="1" applyProtection="1">
      <alignment vertical="center"/>
    </xf>
    <xf numFmtId="0" fontId="15" fillId="0" borderId="0" xfId="0" applyFont="1" applyAlignment="1" applyProtection="1">
      <alignment vertical="center"/>
    </xf>
    <xf numFmtId="0" fontId="15" fillId="0" borderId="1" xfId="0" applyFont="1" applyBorder="1" applyAlignment="1" applyProtection="1">
      <alignment vertical="center"/>
    </xf>
    <xf numFmtId="0" fontId="4" fillId="0" borderId="1" xfId="0" applyFont="1" applyBorder="1" applyAlignment="1" applyProtection="1">
      <alignment vertical="center"/>
    </xf>
    <xf numFmtId="0" fontId="15" fillId="0" borderId="5" xfId="0" applyFont="1" applyBorder="1" applyAlignment="1" applyProtection="1">
      <alignment horizontal="center" vertical="center"/>
    </xf>
    <xf numFmtId="0" fontId="15" fillId="0" borderId="0" xfId="0" applyFont="1" applyAlignment="1" applyProtection="1">
      <alignment horizontal="center" vertical="center"/>
    </xf>
    <xf numFmtId="0" fontId="2" fillId="0" borderId="0" xfId="0" applyFont="1" applyAlignment="1" applyProtection="1">
      <alignment vertical="center"/>
    </xf>
    <xf numFmtId="0" fontId="15" fillId="0" borderId="0" xfId="0" applyFont="1" applyBorder="1" applyAlignment="1" applyProtection="1">
      <alignment vertical="center"/>
    </xf>
    <xf numFmtId="0" fontId="10" fillId="0" borderId="0" xfId="0" applyFont="1" applyAlignment="1" applyProtection="1">
      <alignment vertical="center"/>
    </xf>
    <xf numFmtId="0" fontId="26" fillId="0" borderId="0" xfId="0" applyFont="1" applyAlignment="1" applyProtection="1">
      <alignment vertical="center"/>
    </xf>
    <xf numFmtId="0" fontId="16" fillId="2" borderId="0" xfId="1" applyFont="1" applyFill="1" applyBorder="1" applyAlignment="1" applyProtection="1">
      <alignment horizontal="center" vertical="center"/>
    </xf>
    <xf numFmtId="0" fontId="53" fillId="0" borderId="0" xfId="0" applyFont="1" applyBorder="1" applyAlignment="1" applyProtection="1">
      <alignment horizontal="center" vertical="center"/>
    </xf>
    <xf numFmtId="0" fontId="53" fillId="0" borderId="0" xfId="0" applyFont="1" applyAlignment="1" applyProtection="1">
      <alignment horizontal="center" vertical="center"/>
    </xf>
    <xf numFmtId="0" fontId="16" fillId="0" borderId="0" xfId="0" applyFont="1" applyAlignment="1" applyProtection="1">
      <alignment vertical="center"/>
    </xf>
    <xf numFmtId="0" fontId="11" fillId="0" borderId="0" xfId="0" applyFont="1" applyBorder="1" applyAlignment="1" applyProtection="1">
      <alignment vertical="center"/>
    </xf>
    <xf numFmtId="0" fontId="15" fillId="0" borderId="22" xfId="0" applyFont="1" applyBorder="1" applyAlignment="1" applyProtection="1">
      <alignment vertical="center"/>
    </xf>
    <xf numFmtId="0" fontId="16" fillId="2" borderId="0" xfId="1" applyFont="1" applyFill="1" applyBorder="1" applyAlignment="1" applyProtection="1">
      <alignment horizontal="left" vertical="center"/>
    </xf>
    <xf numFmtId="1" fontId="24" fillId="0" borderId="35" xfId="0" applyNumberFormat="1" applyFont="1" applyFill="1" applyBorder="1" applyAlignment="1" applyProtection="1">
      <alignment horizontal="center" vertical="center"/>
    </xf>
    <xf numFmtId="0" fontId="53" fillId="2" borderId="0" xfId="0" applyFont="1" applyFill="1" applyBorder="1" applyAlignment="1" applyProtection="1">
      <alignment vertical="center"/>
    </xf>
    <xf numFmtId="1" fontId="24" fillId="0" borderId="37" xfId="0" applyNumberFormat="1" applyFont="1" applyFill="1" applyBorder="1" applyAlignment="1" applyProtection="1">
      <alignment horizontal="center" vertical="center"/>
    </xf>
    <xf numFmtId="0" fontId="15" fillId="0" borderId="0" xfId="0" applyFont="1" applyBorder="1" applyAlignment="1" applyProtection="1">
      <alignment vertical="center" wrapText="1"/>
    </xf>
    <xf numFmtId="0" fontId="15" fillId="2" borderId="0" xfId="1" applyFont="1" applyFill="1" applyAlignment="1" applyProtection="1">
      <alignment vertical="center"/>
    </xf>
    <xf numFmtId="0" fontId="53" fillId="0" borderId="0" xfId="0" applyFont="1" applyAlignment="1" applyProtection="1">
      <alignment vertical="center"/>
    </xf>
    <xf numFmtId="1" fontId="24" fillId="0" borderId="39" xfId="0" applyNumberFormat="1" applyFont="1" applyFill="1" applyBorder="1" applyAlignment="1" applyProtection="1">
      <alignment horizontal="center" vertical="center"/>
    </xf>
    <xf numFmtId="0" fontId="15" fillId="2" borderId="0" xfId="1" applyFont="1" applyFill="1" applyAlignment="1" applyProtection="1">
      <alignment horizontal="left" vertical="center"/>
    </xf>
    <xf numFmtId="0" fontId="24" fillId="0" borderId="0" xfId="0" applyFont="1" applyBorder="1" applyAlignment="1" applyProtection="1">
      <alignment vertical="center"/>
    </xf>
    <xf numFmtId="0" fontId="24" fillId="2" borderId="0" xfId="0" applyFont="1" applyFill="1" applyBorder="1" applyAlignment="1" applyProtection="1">
      <alignment vertical="center"/>
    </xf>
    <xf numFmtId="1" fontId="27" fillId="0" borderId="26" xfId="0" applyNumberFormat="1" applyFont="1" applyFill="1" applyBorder="1" applyAlignment="1" applyProtection="1">
      <alignment horizontal="center" vertical="center"/>
    </xf>
    <xf numFmtId="0" fontId="24" fillId="0" borderId="0" xfId="0" applyFont="1" applyAlignment="1" applyProtection="1">
      <alignment vertical="center"/>
    </xf>
    <xf numFmtId="3" fontId="19" fillId="0" borderId="0" xfId="0" applyNumberFormat="1" applyFont="1" applyBorder="1" applyAlignment="1" applyProtection="1">
      <alignment horizontal="center" vertical="center"/>
    </xf>
    <xf numFmtId="0" fontId="15" fillId="0" borderId="5" xfId="0" applyFont="1" applyBorder="1" applyAlignment="1" applyProtection="1">
      <alignment vertical="center"/>
    </xf>
    <xf numFmtId="0" fontId="58" fillId="0" borderId="0" xfId="0" applyFont="1" applyAlignment="1" applyProtection="1">
      <alignment vertical="center"/>
    </xf>
    <xf numFmtId="0" fontId="19" fillId="0" borderId="1" xfId="0" applyFont="1" applyBorder="1" applyProtection="1"/>
    <xf numFmtId="0" fontId="19" fillId="0" borderId="1" xfId="0" applyFont="1" applyBorder="1" applyAlignment="1" applyProtection="1">
      <alignment horizontal="center"/>
    </xf>
    <xf numFmtId="0" fontId="19" fillId="0" borderId="0" xfId="0" applyFont="1" applyProtection="1"/>
    <xf numFmtId="0" fontId="19" fillId="0" borderId="9" xfId="0" quotePrefix="1" applyFont="1" applyBorder="1" applyAlignment="1" applyProtection="1">
      <alignment horizontal="center" vertical="center"/>
    </xf>
    <xf numFmtId="0" fontId="18" fillId="0" borderId="3" xfId="0" applyFont="1" applyBorder="1" applyAlignment="1" applyProtection="1">
      <alignment vertical="center"/>
    </xf>
    <xf numFmtId="0" fontId="57" fillId="0" borderId="0" xfId="0" applyFont="1" applyProtection="1"/>
    <xf numFmtId="0" fontId="18" fillId="0" borderId="0" xfId="0" applyFont="1" applyProtection="1"/>
    <xf numFmtId="0" fontId="19" fillId="0" borderId="12" xfId="0" quotePrefix="1" applyFont="1" applyBorder="1" applyAlignment="1" applyProtection="1">
      <alignment horizontal="center" vertical="center"/>
    </xf>
    <xf numFmtId="0" fontId="18" fillId="0" borderId="21" xfId="0" applyFont="1" applyBorder="1" applyAlignment="1" applyProtection="1">
      <alignment vertical="center"/>
    </xf>
    <xf numFmtId="0" fontId="18" fillId="0" borderId="22" xfId="0" applyFont="1" applyBorder="1" applyAlignment="1" applyProtection="1">
      <alignment vertical="center"/>
    </xf>
    <xf numFmtId="6" fontId="18" fillId="0" borderId="23" xfId="0" applyNumberFormat="1" applyFont="1" applyBorder="1" applyAlignment="1" applyProtection="1">
      <alignment horizontal="center" vertical="center"/>
    </xf>
    <xf numFmtId="165" fontId="18" fillId="0" borderId="23" xfId="0" applyNumberFormat="1" applyFont="1" applyBorder="1" applyAlignment="1" applyProtection="1">
      <alignment horizontal="center" vertical="center"/>
    </xf>
    <xf numFmtId="0" fontId="19" fillId="0" borderId="24" xfId="0" quotePrefix="1" applyFont="1" applyBorder="1" applyAlignment="1" applyProtection="1">
      <alignment horizontal="center" vertical="center"/>
    </xf>
    <xf numFmtId="0" fontId="18" fillId="0" borderId="5" xfId="0" applyFont="1" applyBorder="1" applyAlignment="1" applyProtection="1">
      <alignment vertical="center"/>
    </xf>
    <xf numFmtId="165" fontId="18" fillId="0" borderId="16" xfId="0" applyNumberFormat="1" applyFont="1" applyBorder="1" applyAlignment="1" applyProtection="1">
      <alignment horizontal="center" vertical="center"/>
    </xf>
    <xf numFmtId="0" fontId="5" fillId="0" borderId="6" xfId="0" applyFont="1" applyBorder="1" applyAlignment="1" applyProtection="1">
      <alignment vertical="center"/>
    </xf>
    <xf numFmtId="0" fontId="18" fillId="0" borderId="7" xfId="0" applyFont="1" applyBorder="1" applyAlignment="1" applyProtection="1">
      <alignment vertical="center"/>
    </xf>
    <xf numFmtId="6" fontId="18" fillId="0" borderId="17" xfId="0" applyNumberFormat="1" applyFont="1" applyBorder="1" applyAlignment="1" applyProtection="1">
      <alignment horizontal="center" vertical="center"/>
    </xf>
    <xf numFmtId="0" fontId="18" fillId="0" borderId="6" xfId="0" applyFont="1" applyBorder="1" applyAlignment="1" applyProtection="1">
      <alignment vertical="center"/>
    </xf>
    <xf numFmtId="0" fontId="18" fillId="0" borderId="17" xfId="0" applyFont="1" applyBorder="1" applyAlignment="1" applyProtection="1">
      <alignment horizontal="center" vertical="center"/>
    </xf>
    <xf numFmtId="0" fontId="4" fillId="0" borderId="6" xfId="0" applyFont="1" applyBorder="1" applyAlignment="1" applyProtection="1">
      <alignment vertical="center"/>
    </xf>
    <xf numFmtId="165" fontId="18" fillId="0" borderId="17" xfId="0" applyNumberFormat="1" applyFont="1" applyBorder="1" applyAlignment="1" applyProtection="1">
      <alignment horizontal="center" vertical="center"/>
    </xf>
    <xf numFmtId="0" fontId="19" fillId="0" borderId="11" xfId="0" applyFont="1" applyBorder="1" applyAlignment="1" applyProtection="1">
      <alignment vertical="center"/>
    </xf>
    <xf numFmtId="0" fontId="7" fillId="0" borderId="6" xfId="0" applyFont="1" applyBorder="1" applyAlignment="1" applyProtection="1">
      <alignment vertical="center"/>
    </xf>
    <xf numFmtId="0" fontId="12" fillId="0" borderId="21" xfId="0" applyFont="1" applyBorder="1" applyAlignment="1" applyProtection="1">
      <alignment vertical="center"/>
    </xf>
    <xf numFmtId="0" fontId="18" fillId="0" borderId="23" xfId="0" applyFont="1" applyBorder="1" applyAlignment="1" applyProtection="1">
      <alignment horizontal="center" vertical="center"/>
    </xf>
    <xf numFmtId="0" fontId="18" fillId="0" borderId="4" xfId="0" applyFont="1" applyBorder="1" applyAlignment="1" applyProtection="1">
      <alignment vertical="center"/>
    </xf>
    <xf numFmtId="0" fontId="18" fillId="0" borderId="16" xfId="0" applyFont="1" applyBorder="1" applyAlignment="1" applyProtection="1">
      <alignment horizontal="center" vertical="center"/>
    </xf>
    <xf numFmtId="0" fontId="18" fillId="0" borderId="15" xfId="0" applyFont="1" applyBorder="1" applyAlignment="1" applyProtection="1">
      <alignment vertical="center"/>
    </xf>
    <xf numFmtId="0" fontId="18" fillId="0" borderId="19" xfId="0" applyFont="1" applyBorder="1" applyAlignment="1" applyProtection="1">
      <alignment horizontal="center" vertical="center"/>
    </xf>
    <xf numFmtId="165" fontId="18" fillId="0" borderId="19" xfId="0" applyNumberFormat="1"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4" fillId="0" borderId="21" xfId="0" applyFont="1" applyBorder="1" applyAlignment="1" applyProtection="1">
      <alignment vertical="center"/>
    </xf>
    <xf numFmtId="0" fontId="16" fillId="0" borderId="0" xfId="0" applyFont="1" applyAlignment="1" applyProtection="1">
      <alignment horizontal="left" vertical="center" wrapText="1"/>
    </xf>
    <xf numFmtId="0" fontId="20" fillId="0" borderId="0" xfId="0" applyFont="1" applyAlignment="1" applyProtection="1">
      <alignment horizontal="right" wrapText="1"/>
    </xf>
    <xf numFmtId="3" fontId="17" fillId="0" borderId="0" xfId="0" applyNumberFormat="1" applyFont="1" applyBorder="1" applyAlignment="1" applyProtection="1"/>
    <xf numFmtId="0" fontId="16" fillId="0" borderId="0" xfId="0" applyFont="1" applyAlignment="1" applyProtection="1">
      <alignment horizontal="center" vertical="top"/>
    </xf>
    <xf numFmtId="0" fontId="16" fillId="0" borderId="0" xfId="0" applyFont="1" applyAlignment="1" applyProtection="1">
      <alignment horizontal="center"/>
    </xf>
    <xf numFmtId="0" fontId="38" fillId="0" borderId="0" xfId="3" applyFont="1" applyProtection="1"/>
    <xf numFmtId="0" fontId="38" fillId="2" borderId="0" xfId="3" applyFont="1" applyFill="1" applyProtection="1"/>
    <xf numFmtId="0" fontId="15" fillId="2" borderId="0" xfId="1" applyFont="1" applyFill="1" applyBorder="1" applyAlignment="1" applyProtection="1">
      <alignment horizontal="center" vertical="center"/>
    </xf>
    <xf numFmtId="0" fontId="15" fillId="0" borderId="0" xfId="0" applyFont="1" applyBorder="1" applyAlignment="1" applyProtection="1">
      <alignment horizontal="center" vertical="center"/>
    </xf>
    <xf numFmtId="168" fontId="24" fillId="0" borderId="15" xfId="3" applyNumberFormat="1" applyFont="1" applyFill="1" applyBorder="1" applyAlignment="1" applyProtection="1">
      <alignment horizontal="center" vertical="center"/>
    </xf>
    <xf numFmtId="0" fontId="15" fillId="0" borderId="0" xfId="0" applyFont="1" applyAlignment="1" applyProtection="1">
      <alignment horizontal="left" vertical="center"/>
    </xf>
    <xf numFmtId="0" fontId="4" fillId="0" borderId="0" xfId="0" applyFont="1" applyAlignment="1" applyProtection="1">
      <alignment vertical="center"/>
    </xf>
    <xf numFmtId="3" fontId="19" fillId="0" borderId="10" xfId="0" applyNumberFormat="1" applyFont="1" applyBorder="1" applyAlignment="1" applyProtection="1">
      <alignment horizontal="center" vertical="center"/>
    </xf>
    <xf numFmtId="3" fontId="19" fillId="0" borderId="1" xfId="0" applyNumberFormat="1" applyFont="1" applyBorder="1" applyAlignment="1" applyProtection="1">
      <alignment horizontal="center" vertical="center"/>
    </xf>
    <xf numFmtId="0" fontId="4" fillId="0" borderId="24" xfId="0" applyFont="1" applyBorder="1" applyAlignment="1" applyProtection="1">
      <alignment horizontal="center" vertical="center"/>
    </xf>
    <xf numFmtId="0" fontId="58" fillId="2" borderId="0" xfId="1" applyFont="1" applyFill="1" applyAlignment="1" applyProtection="1">
      <alignment vertical="center"/>
    </xf>
    <xf numFmtId="0" fontId="10" fillId="2" borderId="0" xfId="1" applyFont="1" applyFill="1" applyAlignment="1" applyProtection="1">
      <alignment vertical="center"/>
    </xf>
    <xf numFmtId="0" fontId="13" fillId="0" borderId="0" xfId="0" applyFont="1" applyAlignment="1" applyProtection="1">
      <alignment vertical="center"/>
    </xf>
    <xf numFmtId="0" fontId="4" fillId="0" borderId="0" xfId="0" applyFont="1" applyBorder="1" applyAlignment="1" applyProtection="1">
      <alignment vertical="center"/>
    </xf>
    <xf numFmtId="0" fontId="11" fillId="0" borderId="0" xfId="0" applyFont="1" applyBorder="1" applyAlignment="1" applyProtection="1">
      <alignment horizontal="center" vertical="center"/>
    </xf>
    <xf numFmtId="0" fontId="15" fillId="2" borderId="18" xfId="1" applyFont="1" applyFill="1" applyBorder="1" applyAlignment="1" applyProtection="1">
      <alignment vertical="center"/>
    </xf>
    <xf numFmtId="0" fontId="15" fillId="0" borderId="18" xfId="0" applyFont="1" applyBorder="1" applyAlignment="1" applyProtection="1">
      <alignment vertical="center"/>
    </xf>
    <xf numFmtId="0" fontId="16" fillId="0" borderId="0" xfId="0" applyFont="1" applyAlignment="1" applyProtection="1">
      <alignment horizontal="center" vertical="center"/>
    </xf>
    <xf numFmtId="0" fontId="53" fillId="2" borderId="0" xfId="3" applyFont="1" applyFill="1" applyBorder="1" applyAlignment="1" applyProtection="1">
      <alignment vertical="center"/>
    </xf>
    <xf numFmtId="0" fontId="53" fillId="0" borderId="0" xfId="3" applyFont="1" applyAlignment="1" applyProtection="1">
      <alignment vertical="center"/>
    </xf>
    <xf numFmtId="0" fontId="53" fillId="0" borderId="0" xfId="3" applyFont="1" applyBorder="1" applyAlignment="1" applyProtection="1">
      <alignment vertical="center"/>
    </xf>
    <xf numFmtId="0" fontId="6" fillId="0" borderId="0" xfId="0" applyFont="1" applyAlignment="1" applyProtection="1">
      <alignment horizontal="left" vertical="center"/>
    </xf>
    <xf numFmtId="0" fontId="24" fillId="0" borderId="0" xfId="3" applyFont="1" applyBorder="1" applyAlignment="1" applyProtection="1">
      <alignment horizontal="left" vertical="center"/>
    </xf>
    <xf numFmtId="0" fontId="24" fillId="0" borderId="0" xfId="3" applyFont="1" applyBorder="1" applyAlignment="1" applyProtection="1">
      <alignment vertical="center"/>
    </xf>
    <xf numFmtId="1" fontId="10" fillId="2" borderId="70" xfId="1" applyNumberFormat="1" applyFont="1" applyFill="1" applyBorder="1" applyAlignment="1" applyProtection="1">
      <alignment horizontal="center" vertical="center"/>
    </xf>
    <xf numFmtId="0" fontId="38" fillId="0" borderId="0" xfId="3" applyFont="1" applyBorder="1" applyAlignment="1" applyProtection="1">
      <alignment vertical="center"/>
    </xf>
    <xf numFmtId="0" fontId="38" fillId="2" borderId="0" xfId="3" applyFont="1" applyFill="1" applyBorder="1" applyAlignment="1" applyProtection="1">
      <alignment vertical="center"/>
    </xf>
    <xf numFmtId="0" fontId="46" fillId="2" borderId="0" xfId="3" applyFont="1" applyFill="1" applyBorder="1" applyProtection="1"/>
    <xf numFmtId="0" fontId="38" fillId="2" borderId="0" xfId="3" applyFont="1" applyFill="1" applyBorder="1" applyProtection="1"/>
    <xf numFmtId="0" fontId="17" fillId="2" borderId="0" xfId="1" applyFont="1" applyFill="1" applyAlignment="1" applyProtection="1">
      <alignment horizontal="left" vertical="center"/>
    </xf>
    <xf numFmtId="0" fontId="21" fillId="0" borderId="0" xfId="1" applyFont="1" applyAlignment="1" applyProtection="1">
      <alignment horizontal="right"/>
    </xf>
    <xf numFmtId="0" fontId="46" fillId="2" borderId="0" xfId="3" quotePrefix="1" applyFont="1" applyFill="1" applyAlignment="1" applyProtection="1">
      <alignment horizontal="right" vertical="top"/>
    </xf>
    <xf numFmtId="0" fontId="48" fillId="0" borderId="0" xfId="3" applyFont="1" applyProtection="1"/>
    <xf numFmtId="0" fontId="38" fillId="2" borderId="0" xfId="3" quotePrefix="1" applyFont="1" applyFill="1" applyAlignment="1" applyProtection="1"/>
    <xf numFmtId="0" fontId="38" fillId="0" borderId="0" xfId="3" applyFont="1" applyAlignment="1" applyProtection="1"/>
    <xf numFmtId="0" fontId="38" fillId="2" borderId="0" xfId="3" applyFont="1" applyFill="1" applyAlignment="1" applyProtection="1">
      <alignment horizontal="center" vertical="center"/>
    </xf>
    <xf numFmtId="0" fontId="38" fillId="2" borderId="0" xfId="3" quotePrefix="1" applyFont="1" applyFill="1" applyProtection="1"/>
    <xf numFmtId="0" fontId="38" fillId="2" borderId="0" xfId="3" quotePrefix="1" applyFont="1" applyFill="1" applyAlignment="1" applyProtection="1">
      <alignment wrapText="1"/>
    </xf>
    <xf numFmtId="0" fontId="38" fillId="2" borderId="0" xfId="3" applyFont="1" applyFill="1" applyAlignment="1" applyProtection="1">
      <alignment vertical="top"/>
    </xf>
    <xf numFmtId="0" fontId="38" fillId="2" borderId="0" xfId="3" quotePrefix="1" applyFont="1" applyFill="1" applyAlignment="1" applyProtection="1">
      <alignment horizontal="left" wrapText="1"/>
    </xf>
    <xf numFmtId="0" fontId="38" fillId="2" borderId="0" xfId="3" applyFont="1" applyFill="1" applyAlignment="1" applyProtection="1">
      <alignment vertical="top" wrapText="1"/>
    </xf>
    <xf numFmtId="0" fontId="38" fillId="2" borderId="0" xfId="3" quotePrefix="1" applyFont="1" applyFill="1" applyAlignment="1" applyProtection="1">
      <alignment horizontal="left" vertical="top"/>
    </xf>
    <xf numFmtId="0" fontId="38" fillId="2" borderId="0" xfId="3" applyFont="1" applyFill="1" applyAlignment="1" applyProtection="1">
      <alignment horizontal="left" vertical="top" wrapText="1"/>
    </xf>
    <xf numFmtId="0" fontId="22" fillId="2" borderId="0" xfId="1" applyFont="1" applyFill="1" applyBorder="1" applyAlignment="1" applyProtection="1">
      <alignment vertical="center"/>
    </xf>
    <xf numFmtId="0" fontId="45" fillId="2" borderId="0" xfId="3" quotePrefix="1" applyFont="1" applyFill="1" applyAlignment="1" applyProtection="1">
      <alignment horizontal="right" vertical="top"/>
    </xf>
    <xf numFmtId="0" fontId="38" fillId="2" borderId="0" xfId="3" applyFont="1" applyFill="1" applyAlignment="1" applyProtection="1">
      <alignment horizontal="left" vertical="top"/>
    </xf>
    <xf numFmtId="0" fontId="22" fillId="2" borderId="47" xfId="1" applyFont="1" applyFill="1" applyBorder="1" applyAlignment="1" applyProtection="1">
      <alignment vertical="center"/>
    </xf>
    <xf numFmtId="0" fontId="38" fillId="2" borderId="47" xfId="3" applyFont="1" applyFill="1" applyBorder="1" applyAlignment="1" applyProtection="1">
      <alignment horizontal="left" vertical="top" wrapText="1"/>
    </xf>
    <xf numFmtId="0" fontId="38" fillId="2" borderId="47" xfId="3" applyFont="1" applyFill="1" applyBorder="1" applyProtection="1"/>
    <xf numFmtId="0" fontId="38" fillId="2" borderId="0" xfId="3" applyFont="1" applyFill="1" applyAlignment="1" applyProtection="1">
      <alignment horizontal="right" vertical="top"/>
    </xf>
    <xf numFmtId="0" fontId="16" fillId="2" borderId="0" xfId="1" applyFont="1" applyFill="1" applyProtection="1"/>
    <xf numFmtId="0" fontId="41" fillId="2" borderId="0" xfId="1" applyFont="1" applyFill="1" applyProtection="1"/>
    <xf numFmtId="0" fontId="40" fillId="0" borderId="0" xfId="3" applyFont="1" applyProtection="1"/>
    <xf numFmtId="0" fontId="41" fillId="2" borderId="0" xfId="1" applyFont="1" applyFill="1" applyAlignment="1" applyProtection="1">
      <alignment horizontal="justify"/>
    </xf>
    <xf numFmtId="0" fontId="40" fillId="0" borderId="0" xfId="3" applyFont="1" applyAlignment="1" applyProtection="1">
      <alignment horizontal="justify"/>
    </xf>
    <xf numFmtId="0" fontId="42" fillId="0" borderId="0" xfId="3" applyFont="1" applyAlignment="1" applyProtection="1">
      <alignment horizontal="justify" vertical="center"/>
    </xf>
    <xf numFmtId="0" fontId="40" fillId="0" borderId="0" xfId="3" applyFont="1" applyAlignment="1" applyProtection="1">
      <alignment vertical="center"/>
    </xf>
    <xf numFmtId="0" fontId="38" fillId="0" borderId="0" xfId="3" applyFont="1" applyAlignment="1" applyProtection="1">
      <alignment vertical="center"/>
    </xf>
    <xf numFmtId="0" fontId="22" fillId="2" borderId="0" xfId="1" applyFont="1" applyFill="1" applyAlignment="1" applyProtection="1">
      <alignment horizontal="left" vertical="top" wrapText="1"/>
    </xf>
    <xf numFmtId="0" fontId="20" fillId="2" borderId="0" xfId="1" applyFont="1" applyFill="1" applyBorder="1" applyProtection="1"/>
    <xf numFmtId="0" fontId="22" fillId="2" borderId="0" xfId="1" applyFont="1" applyFill="1" applyBorder="1" applyProtection="1"/>
    <xf numFmtId="0" fontId="22" fillId="2" borderId="0" xfId="1" applyFont="1" applyFill="1" applyProtection="1"/>
    <xf numFmtId="0" fontId="20" fillId="2" borderId="18" xfId="1" applyFont="1" applyFill="1" applyBorder="1" applyProtection="1"/>
    <xf numFmtId="0" fontId="22" fillId="2" borderId="18" xfId="1" applyFont="1" applyFill="1" applyBorder="1" applyProtection="1"/>
    <xf numFmtId="0" fontId="3" fillId="2" borderId="0" xfId="1" applyFont="1" applyFill="1" applyAlignment="1" applyProtection="1">
      <alignment vertical="center"/>
    </xf>
    <xf numFmtId="0" fontId="3" fillId="2" borderId="0" xfId="1" applyFont="1" applyFill="1" applyAlignment="1" applyProtection="1">
      <alignment horizontal="left" vertical="center"/>
    </xf>
    <xf numFmtId="0" fontId="3" fillId="2" borderId="0" xfId="1" applyFont="1" applyFill="1" applyBorder="1" applyAlignment="1" applyProtection="1">
      <alignment horizontal="left" vertical="center"/>
    </xf>
    <xf numFmtId="0" fontId="24" fillId="0" borderId="0" xfId="3" applyFont="1" applyAlignment="1" applyProtection="1">
      <alignment vertical="center"/>
    </xf>
    <xf numFmtId="0" fontId="38" fillId="2" borderId="0" xfId="3" applyFont="1" applyFill="1" applyAlignment="1" applyProtection="1">
      <alignment vertical="center"/>
    </xf>
    <xf numFmtId="0" fontId="38" fillId="2" borderId="0" xfId="3" quotePrefix="1" applyFont="1" applyFill="1" applyAlignment="1" applyProtection="1">
      <alignment vertical="center"/>
    </xf>
    <xf numFmtId="0" fontId="38" fillId="0" borderId="0" xfId="3" applyFont="1" applyFill="1" applyProtection="1"/>
    <xf numFmtId="0" fontId="46" fillId="2" borderId="0" xfId="3" applyFont="1" applyFill="1" applyBorder="1" applyAlignment="1" applyProtection="1"/>
    <xf numFmtId="0" fontId="46" fillId="0" borderId="0" xfId="3" applyFont="1" applyFill="1" applyBorder="1" applyAlignment="1" applyProtection="1">
      <alignment horizontal="left"/>
    </xf>
    <xf numFmtId="0" fontId="27" fillId="2" borderId="0" xfId="3" applyFont="1" applyFill="1" applyAlignment="1" applyProtection="1">
      <alignment vertical="center"/>
    </xf>
    <xf numFmtId="0" fontId="27" fillId="0" borderId="0" xfId="3" applyFont="1" applyFill="1" applyBorder="1" applyAlignment="1" applyProtection="1">
      <alignment horizontal="left"/>
    </xf>
    <xf numFmtId="0" fontId="24" fillId="0" borderId="0" xfId="3" applyFont="1" applyProtection="1"/>
    <xf numFmtId="0" fontId="24" fillId="2" borderId="0" xfId="3" applyFont="1" applyFill="1" applyProtection="1"/>
    <xf numFmtId="0" fontId="24" fillId="2" borderId="0" xfId="3" applyFont="1" applyFill="1" applyAlignment="1" applyProtection="1">
      <alignment horizontal="justify" vertical="top" wrapText="1"/>
    </xf>
    <xf numFmtId="169" fontId="24" fillId="2" borderId="0" xfId="3" applyNumberFormat="1" applyFont="1" applyFill="1" applyBorder="1" applyAlignment="1" applyProtection="1">
      <alignment horizontal="center" vertical="center" wrapText="1"/>
    </xf>
    <xf numFmtId="0" fontId="24" fillId="2" borderId="0" xfId="3" applyFont="1" applyFill="1" applyAlignment="1" applyProtection="1">
      <alignment horizontal="justify" vertical="center" wrapText="1"/>
    </xf>
    <xf numFmtId="9" fontId="24" fillId="2" borderId="0" xfId="3" applyNumberFormat="1" applyFont="1" applyFill="1" applyBorder="1" applyAlignment="1" applyProtection="1">
      <alignment horizontal="center" vertical="center" wrapText="1"/>
    </xf>
    <xf numFmtId="0" fontId="46" fillId="2" borderId="0" xfId="3" applyFont="1" applyFill="1" applyAlignment="1" applyProtection="1">
      <alignment vertical="center"/>
    </xf>
    <xf numFmtId="0" fontId="24" fillId="2" borderId="0" xfId="3" applyFont="1" applyFill="1" applyAlignment="1" applyProtection="1">
      <alignment horizontal="left" vertical="top"/>
    </xf>
    <xf numFmtId="0" fontId="24" fillId="2" borderId="0" xfId="3" applyFont="1" applyFill="1" applyAlignment="1" applyProtection="1">
      <alignment vertical="top"/>
    </xf>
    <xf numFmtId="0" fontId="24" fillId="2" borderId="0" xfId="3" applyFont="1" applyFill="1" applyAlignment="1" applyProtection="1">
      <alignment horizontal="left" vertical="top" wrapText="1"/>
    </xf>
    <xf numFmtId="0" fontId="46" fillId="0" borderId="0" xfId="3" applyFont="1" applyFill="1" applyBorder="1" applyAlignment="1" applyProtection="1">
      <alignment horizontal="left" vertical="top"/>
    </xf>
    <xf numFmtId="0" fontId="27" fillId="0" borderId="0" xfId="3" applyFont="1" applyFill="1" applyBorder="1" applyAlignment="1" applyProtection="1">
      <alignment vertical="top"/>
    </xf>
    <xf numFmtId="0" fontId="38" fillId="0" borderId="0" xfId="3" applyFont="1" applyFill="1" applyAlignment="1" applyProtection="1">
      <alignment horizontal="left" vertical="top" wrapText="1"/>
    </xf>
    <xf numFmtId="0" fontId="24" fillId="2" borderId="0" xfId="3" applyFont="1" applyFill="1" applyAlignment="1" applyProtection="1">
      <alignment horizontal="right" vertical="top"/>
    </xf>
    <xf numFmtId="0" fontId="38" fillId="0" borderId="0" xfId="3" applyFont="1" applyFill="1" applyAlignment="1" applyProtection="1">
      <alignment vertical="top"/>
    </xf>
    <xf numFmtId="0" fontId="27" fillId="2" borderId="0" xfId="3" quotePrefix="1" applyFont="1" applyFill="1" applyAlignment="1" applyProtection="1">
      <alignment horizontal="right" vertical="top"/>
    </xf>
    <xf numFmtId="0" fontId="27" fillId="2" borderId="0" xfId="3" quotePrefix="1" applyFont="1" applyFill="1" applyAlignment="1" applyProtection="1">
      <alignment horizontal="left" vertical="top"/>
    </xf>
    <xf numFmtId="0" fontId="38" fillId="2" borderId="0" xfId="3" applyFont="1" applyFill="1" applyAlignment="1" applyProtection="1">
      <alignment horizontal="justify" vertical="top" wrapText="1"/>
    </xf>
    <xf numFmtId="0" fontId="38" fillId="0" borderId="0" xfId="3" applyFont="1" applyFill="1" applyAlignment="1" applyProtection="1">
      <alignment horizontal="justify" vertical="top" wrapText="1"/>
    </xf>
    <xf numFmtId="0" fontId="24" fillId="2" borderId="0" xfId="3" applyFont="1" applyFill="1" applyAlignment="1" applyProtection="1">
      <alignment horizontal="right" vertical="center" wrapText="1"/>
    </xf>
    <xf numFmtId="0" fontId="46" fillId="2" borderId="0" xfId="3" applyFont="1" applyFill="1" applyAlignment="1" applyProtection="1">
      <alignment vertical="top" wrapText="1"/>
    </xf>
    <xf numFmtId="0" fontId="27" fillId="2" borderId="0" xfId="3" applyFont="1" applyFill="1" applyAlignment="1" applyProtection="1">
      <alignment vertical="top" wrapText="1"/>
    </xf>
    <xf numFmtId="0" fontId="27" fillId="2" borderId="0" xfId="3" applyFont="1" applyFill="1" applyAlignment="1" applyProtection="1">
      <alignment vertical="center" wrapText="1"/>
    </xf>
    <xf numFmtId="0" fontId="27" fillId="2" borderId="0" xfId="3" applyFont="1" applyFill="1" applyAlignment="1" applyProtection="1">
      <alignment horizontal="right" vertical="center" wrapText="1"/>
    </xf>
    <xf numFmtId="10" fontId="27" fillId="2" borderId="0" xfId="3" applyNumberFormat="1" applyFont="1" applyFill="1" applyAlignment="1" applyProtection="1">
      <alignment vertical="center" wrapText="1"/>
    </xf>
    <xf numFmtId="0" fontId="24" fillId="0" borderId="0" xfId="3" applyFont="1" applyAlignment="1" applyProtection="1">
      <alignment horizontal="right" vertical="center"/>
    </xf>
    <xf numFmtId="10" fontId="24" fillId="0" borderId="0" xfId="3" applyNumberFormat="1" applyFont="1" applyAlignment="1" applyProtection="1">
      <alignment vertical="center"/>
    </xf>
    <xf numFmtId="0" fontId="46" fillId="2" borderId="0" xfId="3" applyFont="1" applyFill="1" applyBorder="1" applyAlignment="1" applyProtection="1">
      <alignment vertical="center"/>
    </xf>
    <xf numFmtId="0" fontId="50" fillId="0" borderId="0" xfId="3" applyFont="1" applyFill="1" applyBorder="1" applyAlignment="1" applyProtection="1">
      <alignment horizontal="center" vertical="center"/>
    </xf>
    <xf numFmtId="0" fontId="22" fillId="2" borderId="0" xfId="1" applyFont="1" applyFill="1" applyAlignment="1" applyProtection="1">
      <alignment vertical="top"/>
    </xf>
    <xf numFmtId="0" fontId="22" fillId="2" borderId="0" xfId="1" applyFont="1" applyFill="1" applyAlignment="1" applyProtection="1">
      <alignment vertical="center"/>
    </xf>
    <xf numFmtId="0" fontId="22" fillId="0" borderId="0" xfId="1" applyFont="1" applyFill="1" applyAlignment="1" applyProtection="1">
      <alignment horizontal="left" vertical="top" wrapText="1"/>
    </xf>
    <xf numFmtId="0" fontId="22" fillId="0" borderId="0" xfId="1" applyFont="1" applyFill="1" applyAlignment="1" applyProtection="1">
      <alignment horizontal="left" vertical="center" wrapText="1"/>
    </xf>
    <xf numFmtId="0" fontId="41" fillId="2" borderId="0" xfId="1" applyFont="1" applyFill="1" applyAlignment="1" applyProtection="1">
      <alignment vertical="center"/>
    </xf>
    <xf numFmtId="0" fontId="41" fillId="0" borderId="0" xfId="1" applyFont="1" applyFill="1" applyAlignment="1" applyProtection="1">
      <alignment horizontal="left" vertical="center" wrapText="1"/>
    </xf>
    <xf numFmtId="0" fontId="22" fillId="0" borderId="0" xfId="1" applyFont="1" applyFill="1" applyBorder="1" applyProtection="1"/>
    <xf numFmtId="0" fontId="22" fillId="0" borderId="0" xfId="1" applyFont="1" applyFill="1" applyProtection="1"/>
    <xf numFmtId="0" fontId="16" fillId="0" borderId="0" xfId="1" applyFont="1" applyFill="1" applyProtection="1"/>
    <xf numFmtId="3" fontId="20" fillId="0" borderId="0" xfId="1" applyNumberFormat="1" applyFont="1" applyFill="1" applyBorder="1" applyAlignment="1" applyProtection="1"/>
    <xf numFmtId="3" fontId="20" fillId="0" borderId="11" xfId="1" applyNumberFormat="1" applyFont="1" applyFill="1" applyBorder="1" applyAlignment="1" applyProtection="1">
      <alignment horizontal="left"/>
    </xf>
    <xf numFmtId="3" fontId="20" fillId="0" borderId="0" xfId="1" applyNumberFormat="1" applyFont="1" applyFill="1" applyBorder="1" applyAlignment="1" applyProtection="1">
      <alignment horizontal="left"/>
    </xf>
    <xf numFmtId="3" fontId="20" fillId="0" borderId="10" xfId="1" applyNumberFormat="1" applyFont="1" applyFill="1" applyBorder="1" applyAlignment="1" applyProtection="1">
      <alignment horizontal="left"/>
    </xf>
    <xf numFmtId="0" fontId="38" fillId="0" borderId="0" xfId="3" applyFont="1" applyFill="1" applyBorder="1" applyAlignment="1" applyProtection="1">
      <alignment horizontal="left" wrapText="1"/>
    </xf>
    <xf numFmtId="3" fontId="22" fillId="0" borderId="0" xfId="1" applyNumberFormat="1" applyFont="1" applyFill="1" applyBorder="1" applyAlignment="1" applyProtection="1">
      <alignment vertical="center" wrapText="1"/>
    </xf>
    <xf numFmtId="3" fontId="22" fillId="0" borderId="0" xfId="1" applyNumberFormat="1" applyFont="1" applyFill="1" applyBorder="1" applyAlignment="1" applyProtection="1">
      <alignment vertical="center"/>
    </xf>
    <xf numFmtId="0" fontId="1" fillId="0" borderId="6" xfId="0" applyFont="1" applyBorder="1" applyAlignment="1" applyProtection="1">
      <alignment vertical="center"/>
    </xf>
    <xf numFmtId="0" fontId="19" fillId="0" borderId="73" xfId="0" quotePrefix="1" applyFont="1" applyBorder="1" applyAlignment="1" applyProtection="1">
      <alignment horizontal="center" vertical="center"/>
    </xf>
    <xf numFmtId="0" fontId="18" fillId="0" borderId="74" xfId="0" applyFont="1" applyBorder="1" applyAlignment="1" applyProtection="1">
      <alignment vertical="center"/>
    </xf>
    <xf numFmtId="0" fontId="18" fillId="0" borderId="75" xfId="0" applyFont="1" applyBorder="1" applyAlignment="1" applyProtection="1">
      <alignment vertical="center"/>
    </xf>
    <xf numFmtId="6" fontId="18" fillId="0" borderId="76" xfId="0" applyNumberFormat="1" applyFont="1" applyBorder="1" applyAlignment="1" applyProtection="1">
      <alignment horizontal="center" vertical="center"/>
    </xf>
    <xf numFmtId="165" fontId="18" fillId="0" borderId="76" xfId="0" applyNumberFormat="1" applyFont="1" applyBorder="1" applyAlignment="1" applyProtection="1">
      <alignment horizontal="center" vertical="center"/>
    </xf>
    <xf numFmtId="0" fontId="1" fillId="0" borderId="14" xfId="0" applyFont="1" applyBorder="1" applyAlignment="1" applyProtection="1">
      <alignment vertical="center"/>
    </xf>
    <xf numFmtId="0" fontId="24" fillId="2" borderId="5" xfId="0" applyFont="1" applyFill="1" applyBorder="1" applyAlignment="1" applyProtection="1">
      <alignment vertical="center"/>
    </xf>
    <xf numFmtId="0" fontId="24" fillId="2" borderId="1" xfId="0" applyFont="1" applyFill="1" applyBorder="1" applyAlignment="1" applyProtection="1">
      <alignment vertical="center"/>
    </xf>
    <xf numFmtId="0" fontId="19" fillId="0" borderId="0" xfId="0" applyFont="1" applyAlignment="1" applyProtection="1">
      <alignment vertical="center"/>
    </xf>
    <xf numFmtId="0" fontId="53" fillId="0" borderId="0" xfId="0" applyFont="1" applyProtection="1"/>
    <xf numFmtId="0" fontId="53" fillId="0" borderId="0" xfId="0" applyFont="1" applyAlignment="1" applyProtection="1">
      <alignment horizontal="center" vertical="top"/>
    </xf>
    <xf numFmtId="0" fontId="53" fillId="0" borderId="0" xfId="0" applyFont="1" applyAlignment="1" applyProtection="1">
      <alignment horizontal="center"/>
    </xf>
    <xf numFmtId="0" fontId="17" fillId="0" borderId="0" xfId="0" applyFont="1" applyAlignment="1" applyProtection="1">
      <alignment horizontal="center"/>
    </xf>
    <xf numFmtId="0" fontId="54" fillId="0" borderId="0" xfId="0" applyFont="1" applyAlignment="1" applyProtection="1">
      <alignment horizontal="center" vertical="center" wrapText="1"/>
    </xf>
    <xf numFmtId="0" fontId="24" fillId="2" borderId="18" xfId="3" applyFont="1" applyFill="1" applyBorder="1" applyAlignment="1" applyProtection="1">
      <alignment vertical="top"/>
    </xf>
    <xf numFmtId="0" fontId="1" fillId="0" borderId="4" xfId="0" applyFont="1" applyBorder="1" applyAlignment="1" applyProtection="1">
      <alignment vertical="center"/>
    </xf>
    <xf numFmtId="1" fontId="15" fillId="0" borderId="78" xfId="1" applyNumberFormat="1" applyFont="1" applyFill="1" applyBorder="1" applyAlignment="1" applyProtection="1">
      <alignment horizontal="center" vertical="center"/>
    </xf>
    <xf numFmtId="0" fontId="53" fillId="0" borderId="0" xfId="0" applyFont="1" applyAlignment="1" applyProtection="1">
      <alignment horizontal="center" vertical="center"/>
    </xf>
    <xf numFmtId="0" fontId="53" fillId="0" borderId="0" xfId="0" applyFont="1" applyBorder="1" applyAlignment="1" applyProtection="1">
      <alignment horizontal="center" vertical="center"/>
    </xf>
    <xf numFmtId="0" fontId="15" fillId="0" borderId="79" xfId="0" applyFont="1" applyBorder="1" applyAlignment="1" applyProtection="1">
      <alignment vertical="center"/>
    </xf>
    <xf numFmtId="0" fontId="1" fillId="0" borderId="0" xfId="0" applyFont="1" applyAlignment="1" applyProtection="1">
      <alignment horizontal="center" vertical="center"/>
    </xf>
    <xf numFmtId="0" fontId="19" fillId="0" borderId="81" xfId="0" quotePrefix="1" applyFont="1" applyBorder="1" applyAlignment="1" applyProtection="1">
      <alignment horizontal="center" vertical="center"/>
    </xf>
    <xf numFmtId="0" fontId="18" fillId="0" borderId="82" xfId="0" applyFont="1" applyBorder="1" applyAlignment="1" applyProtection="1">
      <alignment vertical="center"/>
    </xf>
    <xf numFmtId="0" fontId="18" fillId="0" borderId="83" xfId="0" applyFont="1" applyBorder="1" applyAlignment="1" applyProtection="1">
      <alignment vertical="center"/>
    </xf>
    <xf numFmtId="6" fontId="18" fillId="0" borderId="84" xfId="0" applyNumberFormat="1" applyFont="1" applyBorder="1" applyAlignment="1" applyProtection="1">
      <alignment horizontal="center" vertical="center"/>
    </xf>
    <xf numFmtId="165" fontId="18" fillId="0" borderId="84" xfId="0" applyNumberFormat="1" applyFont="1" applyBorder="1" applyAlignment="1" applyProtection="1">
      <alignment horizontal="center" vertical="center"/>
    </xf>
    <xf numFmtId="0" fontId="19" fillId="0" borderId="85" xfId="0" applyFont="1" applyBorder="1" applyAlignment="1" applyProtection="1">
      <alignment vertical="center"/>
    </xf>
    <xf numFmtId="0" fontId="19" fillId="0" borderId="86" xfId="0" quotePrefix="1" applyFont="1" applyBorder="1" applyAlignment="1" applyProtection="1">
      <alignment horizontal="center" vertical="center"/>
    </xf>
    <xf numFmtId="0" fontId="18" fillId="0" borderId="85" xfId="0" applyFont="1" applyBorder="1" applyAlignment="1" applyProtection="1">
      <alignment vertical="center"/>
    </xf>
    <xf numFmtId="0" fontId="18" fillId="0" borderId="87" xfId="0" applyFont="1" applyBorder="1" applyAlignment="1" applyProtection="1">
      <alignment vertical="center"/>
    </xf>
    <xf numFmtId="0" fontId="18" fillId="0" borderId="41" xfId="0" applyFont="1" applyBorder="1" applyAlignment="1" applyProtection="1">
      <alignment horizontal="center" vertical="center"/>
    </xf>
    <xf numFmtId="165" fontId="18" fillId="0" borderId="41" xfId="0" applyNumberFormat="1"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22"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3" borderId="58" xfId="0" applyFont="1" applyFill="1" applyBorder="1" applyAlignment="1" applyProtection="1">
      <alignment horizontal="center" vertical="center"/>
      <protection locked="0"/>
    </xf>
    <xf numFmtId="0" fontId="1" fillId="2" borderId="0" xfId="1" applyFont="1" applyFill="1" applyAlignment="1" applyProtection="1">
      <alignment vertical="center"/>
    </xf>
    <xf numFmtId="0" fontId="1" fillId="0" borderId="0" xfId="0" applyFont="1" applyAlignment="1" applyProtection="1">
      <alignment vertical="center"/>
    </xf>
    <xf numFmtId="0" fontId="69" fillId="0" borderId="0" xfId="3" applyFont="1" applyFill="1" applyAlignment="1" applyProtection="1">
      <alignment vertical="center"/>
    </xf>
    <xf numFmtId="0" fontId="37" fillId="0" borderId="0" xfId="3" applyFont="1" applyFill="1" applyAlignment="1" applyProtection="1">
      <alignment vertical="center"/>
    </xf>
    <xf numFmtId="0" fontId="71" fillId="0" borderId="0" xfId="3" applyFont="1" applyFill="1" applyAlignment="1" applyProtection="1">
      <alignment horizontal="center" vertical="center"/>
    </xf>
    <xf numFmtId="0" fontId="71" fillId="0" borderId="0" xfId="3" applyFont="1" applyFill="1" applyAlignment="1" applyProtection="1">
      <alignment vertical="center"/>
    </xf>
    <xf numFmtId="0" fontId="70" fillId="0" borderId="0" xfId="3" applyFont="1" applyFill="1" applyAlignment="1" applyProtection="1">
      <alignment vertical="center"/>
    </xf>
    <xf numFmtId="0" fontId="37" fillId="0" borderId="0" xfId="3" applyFont="1" applyFill="1" applyProtection="1"/>
    <xf numFmtId="0" fontId="69" fillId="0" borderId="0" xfId="3" applyFont="1" applyFill="1" applyProtection="1"/>
    <xf numFmtId="0" fontId="72" fillId="0" borderId="0" xfId="3" applyFont="1" applyFill="1" applyProtection="1"/>
    <xf numFmtId="0" fontId="73" fillId="0" borderId="0" xfId="3" applyFont="1" applyFill="1" applyAlignment="1" applyProtection="1">
      <alignment horizontal="center"/>
    </xf>
    <xf numFmtId="0" fontId="73" fillId="0" borderId="0" xfId="3" applyFont="1" applyFill="1" applyProtection="1"/>
    <xf numFmtId="0" fontId="71" fillId="0" borderId="0" xfId="3" applyFont="1" applyFill="1" applyProtection="1"/>
    <xf numFmtId="0" fontId="74" fillId="0" borderId="0" xfId="3" applyFont="1" applyFill="1" applyAlignment="1" applyProtection="1">
      <alignment vertical="center"/>
    </xf>
    <xf numFmtId="0" fontId="75" fillId="0" borderId="0" xfId="3" applyFont="1" applyFill="1" applyAlignment="1" applyProtection="1">
      <alignment vertical="center"/>
    </xf>
    <xf numFmtId="0" fontId="76" fillId="0" borderId="0" xfId="3" applyFont="1" applyFill="1" applyAlignment="1" applyProtection="1">
      <alignment vertical="center"/>
    </xf>
    <xf numFmtId="0" fontId="68" fillId="0" borderId="0" xfId="3" applyFont="1" applyFill="1" applyAlignment="1" applyProtection="1">
      <alignment vertical="center"/>
    </xf>
    <xf numFmtId="0" fontId="72" fillId="0" borderId="0" xfId="3" applyFont="1" applyFill="1" applyAlignment="1" applyProtection="1">
      <alignment vertical="center"/>
    </xf>
    <xf numFmtId="0" fontId="73" fillId="0" borderId="0" xfId="3" applyFont="1" applyFill="1" applyAlignment="1" applyProtection="1">
      <alignment horizontal="center" vertical="center"/>
    </xf>
    <xf numFmtId="0" fontId="73" fillId="0" borderId="0" xfId="3" applyFont="1" applyFill="1" applyAlignment="1" applyProtection="1">
      <alignment vertical="center"/>
    </xf>
    <xf numFmtId="0" fontId="77" fillId="0" borderId="0" xfId="3" applyFont="1" applyFill="1" applyAlignment="1" applyProtection="1">
      <alignment horizontal="center" wrapText="1"/>
    </xf>
    <xf numFmtId="0" fontId="78" fillId="0" borderId="0" xfId="3" applyFont="1" applyFill="1" applyBorder="1" applyAlignment="1" applyProtection="1">
      <alignment vertical="center" wrapText="1"/>
    </xf>
    <xf numFmtId="0" fontId="78" fillId="0" borderId="0" xfId="3" applyFont="1" applyFill="1" applyAlignment="1" applyProtection="1">
      <alignment vertical="center"/>
    </xf>
    <xf numFmtId="0" fontId="37" fillId="5" borderId="46" xfId="3" applyFont="1" applyFill="1" applyBorder="1" applyAlignment="1" applyProtection="1">
      <alignment horizontal="center" vertical="center"/>
      <protection locked="0"/>
    </xf>
    <xf numFmtId="0" fontId="77" fillId="0" borderId="0" xfId="3" applyFont="1" applyFill="1" applyAlignment="1" applyProtection="1">
      <alignment horizontal="center" vertical="center"/>
    </xf>
    <xf numFmtId="0" fontId="74" fillId="0" borderId="0" xfId="3" applyFont="1" applyFill="1" applyAlignment="1" applyProtection="1">
      <alignment horizontal="left" vertical="center"/>
    </xf>
    <xf numFmtId="0" fontId="74" fillId="0" borderId="0" xfId="3" applyFont="1" applyFill="1" applyAlignment="1" applyProtection="1">
      <alignment horizontal="center" vertical="center"/>
    </xf>
    <xf numFmtId="0" fontId="74" fillId="0" borderId="0" xfId="3" applyFont="1" applyFill="1" applyBorder="1" applyAlignment="1" applyProtection="1">
      <alignment horizontal="left"/>
    </xf>
    <xf numFmtId="0" fontId="37" fillId="5" borderId="46" xfId="3" applyFill="1" applyBorder="1" applyAlignment="1" applyProtection="1">
      <alignment horizontal="center"/>
      <protection locked="0"/>
    </xf>
    <xf numFmtId="0" fontId="77" fillId="0" borderId="0" xfId="3" applyFont="1" applyFill="1" applyAlignment="1" applyProtection="1">
      <alignment horizontal="center" vertical="center" wrapText="1"/>
    </xf>
    <xf numFmtId="0" fontId="37" fillId="0" borderId="0" xfId="3" applyFont="1" applyFill="1" applyBorder="1" applyAlignment="1" applyProtection="1">
      <alignment vertical="center" wrapText="1"/>
    </xf>
    <xf numFmtId="0" fontId="74" fillId="0" borderId="0" xfId="3" applyFont="1" applyFill="1" applyBorder="1" applyAlignment="1" applyProtection="1">
      <alignment vertical="center" wrapText="1"/>
    </xf>
    <xf numFmtId="0" fontId="74" fillId="0" borderId="0" xfId="3" applyFont="1" applyFill="1" applyBorder="1" applyAlignment="1" applyProtection="1">
      <alignment horizontal="center" vertical="center" wrapText="1"/>
    </xf>
    <xf numFmtId="0" fontId="71" fillId="0" borderId="0" xfId="3" applyFont="1" applyFill="1" applyAlignment="1" applyProtection="1">
      <alignment horizontal="center"/>
    </xf>
    <xf numFmtId="0" fontId="81" fillId="0" borderId="0" xfId="3" applyFont="1" applyFill="1" applyAlignment="1" applyProtection="1">
      <alignment horizontal="center" vertical="center"/>
    </xf>
    <xf numFmtId="0" fontId="82" fillId="0" borderId="0" xfId="3" applyFont="1" applyFill="1" applyAlignment="1" applyProtection="1">
      <alignment horizontal="center" vertical="center"/>
    </xf>
    <xf numFmtId="0" fontId="83" fillId="0" borderId="0" xfId="3" applyFont="1" applyFill="1" applyProtection="1"/>
    <xf numFmtId="0" fontId="84" fillId="0" borderId="0" xfId="3" applyFont="1" applyFill="1" applyProtection="1"/>
    <xf numFmtId="0" fontId="85" fillId="4" borderId="0" xfId="3" applyFont="1" applyFill="1" applyAlignment="1" applyProtection="1">
      <alignment horizontal="center" vertical="center" wrapText="1"/>
    </xf>
    <xf numFmtId="0" fontId="86" fillId="0" borderId="0" xfId="3" applyFont="1" applyFill="1" applyAlignment="1" applyProtection="1">
      <alignment horizontal="center" vertical="center"/>
    </xf>
    <xf numFmtId="0" fontId="76" fillId="0" borderId="0" xfId="3" applyFont="1" applyFill="1" applyAlignment="1" applyProtection="1">
      <alignment horizontal="center" vertical="center"/>
    </xf>
    <xf numFmtId="3" fontId="72" fillId="5" borderId="88" xfId="5" applyNumberFormat="1" applyFont="1" applyFill="1" applyBorder="1" applyAlignment="1" applyProtection="1">
      <alignment horizontal="center" vertical="center"/>
      <protection locked="0"/>
    </xf>
    <xf numFmtId="1" fontId="72" fillId="5" borderId="88" xfId="6" applyNumberFormat="1" applyFont="1" applyFill="1" applyBorder="1" applyAlignment="1" applyProtection="1">
      <alignment horizontal="center" vertical="center"/>
      <protection locked="0"/>
    </xf>
    <xf numFmtId="171" fontId="72" fillId="5" borderId="88" xfId="6" applyNumberFormat="1" applyFont="1" applyFill="1" applyBorder="1" applyAlignment="1" applyProtection="1">
      <alignment horizontal="center" vertical="center"/>
      <protection locked="0"/>
    </xf>
    <xf numFmtId="3" fontId="72" fillId="5" borderId="88" xfId="6" applyNumberFormat="1" applyFont="1" applyFill="1" applyBorder="1" applyAlignment="1" applyProtection="1">
      <alignment horizontal="center" vertical="center"/>
      <protection locked="0"/>
    </xf>
    <xf numFmtId="3" fontId="72" fillId="8" borderId="88" xfId="6" applyNumberFormat="1" applyFont="1" applyFill="1" applyBorder="1" applyAlignment="1" applyProtection="1">
      <alignment horizontal="center" vertical="center"/>
      <protection locked="0"/>
    </xf>
    <xf numFmtId="3" fontId="24" fillId="5" borderId="88" xfId="6" applyNumberFormat="1" applyFont="1" applyFill="1" applyBorder="1" applyAlignment="1" applyProtection="1">
      <alignment horizontal="center" vertical="center"/>
      <protection locked="0"/>
    </xf>
    <xf numFmtId="38" fontId="72" fillId="0" borderId="88" xfId="6" applyNumberFormat="1" applyFont="1" applyFill="1" applyBorder="1" applyAlignment="1" applyProtection="1">
      <alignment horizontal="center" vertical="center"/>
    </xf>
    <xf numFmtId="0" fontId="24" fillId="5" borderId="88" xfId="3" applyFont="1" applyFill="1" applyBorder="1" applyAlignment="1" applyProtection="1">
      <alignment horizontal="center" vertical="center"/>
      <protection locked="0"/>
    </xf>
    <xf numFmtId="0" fontId="72" fillId="5" borderId="88" xfId="3" applyFont="1" applyFill="1" applyBorder="1" applyAlignment="1" applyProtection="1">
      <alignment horizontal="center" vertical="center"/>
      <protection locked="0"/>
    </xf>
    <xf numFmtId="3" fontId="72" fillId="9" borderId="89" xfId="3" applyNumberFormat="1" applyFont="1" applyFill="1" applyBorder="1" applyAlignment="1" applyProtection="1">
      <alignment horizontal="center" vertical="center"/>
    </xf>
    <xf numFmtId="10" fontId="72" fillId="9" borderId="90" xfId="3" applyNumberFormat="1" applyFont="1" applyFill="1" applyBorder="1" applyAlignment="1" applyProtection="1">
      <alignment horizontal="center" vertical="center"/>
    </xf>
    <xf numFmtId="3" fontId="72" fillId="9" borderId="90" xfId="3" applyNumberFormat="1" applyFont="1" applyFill="1" applyBorder="1" applyAlignment="1" applyProtection="1">
      <alignment horizontal="center" vertical="center"/>
      <protection locked="0"/>
    </xf>
    <xf numFmtId="10" fontId="72" fillId="9" borderId="91" xfId="3" applyNumberFormat="1" applyFont="1" applyFill="1" applyBorder="1" applyAlignment="1" applyProtection="1">
      <alignment horizontal="center" vertical="center"/>
      <protection locked="0"/>
    </xf>
    <xf numFmtId="3" fontId="71" fillId="0" borderId="0" xfId="3" applyNumberFormat="1" applyFont="1" applyFill="1" applyAlignment="1" applyProtection="1">
      <alignment horizontal="center"/>
    </xf>
    <xf numFmtId="0" fontId="70" fillId="0" borderId="0" xfId="3" applyFont="1" applyFill="1" applyAlignment="1" applyProtection="1">
      <alignment horizontal="center"/>
    </xf>
    <xf numFmtId="3" fontId="72" fillId="5" borderId="17" xfId="5" applyNumberFormat="1" applyFont="1" applyFill="1" applyBorder="1" applyAlignment="1" applyProtection="1">
      <alignment horizontal="center" vertical="center"/>
      <protection locked="0"/>
    </xf>
    <xf numFmtId="1" fontId="72" fillId="5" borderId="17" xfId="6" applyNumberFormat="1" applyFont="1" applyFill="1" applyBorder="1" applyAlignment="1" applyProtection="1">
      <alignment horizontal="center" vertical="center"/>
      <protection locked="0"/>
    </xf>
    <xf numFmtId="171" fontId="72" fillId="5" borderId="17" xfId="6" applyNumberFormat="1" applyFont="1" applyFill="1" applyBorder="1" applyAlignment="1" applyProtection="1">
      <alignment horizontal="center" vertical="center"/>
      <protection locked="0"/>
    </xf>
    <xf numFmtId="3" fontId="72" fillId="5" borderId="17" xfId="6" applyNumberFormat="1" applyFont="1" applyFill="1" applyBorder="1" applyAlignment="1" applyProtection="1">
      <alignment horizontal="center" vertical="center"/>
      <protection locked="0"/>
    </xf>
    <xf numFmtId="3" fontId="72" fillId="8" borderId="17" xfId="6" applyNumberFormat="1" applyFont="1" applyFill="1" applyBorder="1" applyAlignment="1" applyProtection="1">
      <alignment horizontal="center" vertical="center"/>
      <protection locked="0"/>
    </xf>
    <xf numFmtId="3" fontId="24" fillId="5" borderId="17" xfId="6" applyNumberFormat="1" applyFont="1" applyFill="1" applyBorder="1" applyAlignment="1" applyProtection="1">
      <alignment horizontal="center" vertical="center"/>
      <protection locked="0"/>
    </xf>
    <xf numFmtId="38" fontId="72" fillId="0" borderId="17" xfId="6" applyNumberFormat="1" applyFont="1" applyFill="1" applyBorder="1" applyAlignment="1" applyProtection="1">
      <alignment horizontal="center" vertical="center"/>
    </xf>
    <xf numFmtId="0" fontId="24" fillId="5" borderId="17" xfId="3" applyFont="1" applyFill="1" applyBorder="1" applyAlignment="1" applyProtection="1">
      <alignment horizontal="center" vertical="center"/>
      <protection locked="0"/>
    </xf>
    <xf numFmtId="0" fontId="72" fillId="5" borderId="17" xfId="3" applyFont="1" applyFill="1" applyBorder="1" applyAlignment="1" applyProtection="1">
      <alignment horizontal="center" vertical="center"/>
      <protection locked="0"/>
    </xf>
    <xf numFmtId="3" fontId="72" fillId="9" borderId="92" xfId="3" applyNumberFormat="1" applyFont="1" applyFill="1" applyBorder="1" applyAlignment="1" applyProtection="1">
      <alignment horizontal="center" vertical="center"/>
    </xf>
    <xf numFmtId="10" fontId="72" fillId="9" borderId="77" xfId="3" applyNumberFormat="1" applyFont="1" applyFill="1" applyBorder="1" applyAlignment="1" applyProtection="1">
      <alignment horizontal="center" vertical="center"/>
    </xf>
    <xf numFmtId="3" fontId="72" fillId="9" borderId="77" xfId="3" applyNumberFormat="1" applyFont="1" applyFill="1" applyBorder="1" applyAlignment="1" applyProtection="1">
      <alignment horizontal="center" vertical="center"/>
      <protection locked="0"/>
    </xf>
    <xf numFmtId="10" fontId="72" fillId="9" borderId="93" xfId="3" applyNumberFormat="1" applyFont="1" applyFill="1" applyBorder="1" applyAlignment="1" applyProtection="1">
      <alignment horizontal="center" vertical="center"/>
      <protection locked="0"/>
    </xf>
    <xf numFmtId="3" fontId="72" fillId="5" borderId="94" xfId="5" applyNumberFormat="1" applyFont="1" applyFill="1" applyBorder="1" applyAlignment="1" applyProtection="1">
      <alignment horizontal="center" vertical="center"/>
      <protection locked="0"/>
    </xf>
    <xf numFmtId="1" fontId="72" fillId="5" borderId="94" xfId="6" applyNumberFormat="1" applyFont="1" applyFill="1" applyBorder="1" applyAlignment="1" applyProtection="1">
      <alignment horizontal="center" vertical="center"/>
      <protection locked="0"/>
    </xf>
    <xf numFmtId="171" fontId="72" fillId="5" borderId="94" xfId="6" applyNumberFormat="1" applyFont="1" applyFill="1" applyBorder="1" applyAlignment="1" applyProtection="1">
      <alignment horizontal="center" vertical="center"/>
      <protection locked="0"/>
    </xf>
    <xf numFmtId="3" fontId="72" fillId="5" borderId="94" xfId="6" applyNumberFormat="1" applyFont="1" applyFill="1" applyBorder="1" applyAlignment="1" applyProtection="1">
      <alignment horizontal="center" vertical="center"/>
      <protection locked="0"/>
    </xf>
    <xf numFmtId="3" fontId="72" fillId="8" borderId="94" xfId="6" applyNumberFormat="1" applyFont="1" applyFill="1" applyBorder="1" applyAlignment="1" applyProtection="1">
      <alignment horizontal="center" vertical="center"/>
      <protection locked="0"/>
    </xf>
    <xf numFmtId="3" fontId="24" fillId="5" borderId="94" xfId="6" applyNumberFormat="1" applyFont="1" applyFill="1" applyBorder="1" applyAlignment="1" applyProtection="1">
      <alignment horizontal="center" vertical="center"/>
      <protection locked="0"/>
    </xf>
    <xf numFmtId="38" fontId="72" fillId="0" borderId="94" xfId="6" applyNumberFormat="1" applyFont="1" applyFill="1" applyBorder="1" applyAlignment="1" applyProtection="1">
      <alignment horizontal="center" vertical="center"/>
    </xf>
    <xf numFmtId="0" fontId="24" fillId="5" borderId="94" xfId="3" applyFont="1" applyFill="1" applyBorder="1" applyAlignment="1" applyProtection="1">
      <alignment horizontal="center" vertical="center"/>
      <protection locked="0"/>
    </xf>
    <xf numFmtId="0" fontId="72" fillId="5" borderId="94" xfId="3" applyFont="1" applyFill="1" applyBorder="1" applyAlignment="1" applyProtection="1">
      <alignment horizontal="center" vertical="center"/>
      <protection locked="0"/>
    </xf>
    <xf numFmtId="0" fontId="72" fillId="5" borderId="19" xfId="5" applyNumberFormat="1" applyFont="1" applyFill="1" applyBorder="1" applyAlignment="1" applyProtection="1">
      <alignment horizontal="center" vertical="center"/>
      <protection locked="0"/>
    </xf>
    <xf numFmtId="1" fontId="72" fillId="5" borderId="19" xfId="6" applyNumberFormat="1" applyFont="1" applyFill="1" applyBorder="1" applyAlignment="1" applyProtection="1">
      <alignment horizontal="center" vertical="center"/>
      <protection locked="0"/>
    </xf>
    <xf numFmtId="171" fontId="72" fillId="5" borderId="19" xfId="6" applyNumberFormat="1" applyFont="1" applyFill="1" applyBorder="1" applyAlignment="1" applyProtection="1">
      <alignment horizontal="center" vertical="center"/>
      <protection locked="0"/>
    </xf>
    <xf numFmtId="3" fontId="72" fillId="5" borderId="19" xfId="6" applyNumberFormat="1" applyFont="1" applyFill="1" applyBorder="1" applyAlignment="1" applyProtection="1">
      <alignment horizontal="center" vertical="center"/>
      <protection locked="0"/>
    </xf>
    <xf numFmtId="3" fontId="72" fillId="8" borderId="19" xfId="6" applyNumberFormat="1" applyFont="1" applyFill="1" applyBorder="1" applyAlignment="1" applyProtection="1">
      <alignment horizontal="center" vertical="center"/>
      <protection locked="0"/>
    </xf>
    <xf numFmtId="3" fontId="24" fillId="5" borderId="19" xfId="6" applyNumberFormat="1" applyFont="1" applyFill="1" applyBorder="1" applyAlignment="1" applyProtection="1">
      <alignment horizontal="center" vertical="center"/>
      <protection locked="0"/>
    </xf>
    <xf numFmtId="38" fontId="72" fillId="0" borderId="19" xfId="6" applyNumberFormat="1" applyFont="1" applyFill="1" applyBorder="1" applyAlignment="1" applyProtection="1">
      <alignment horizontal="center" vertical="center"/>
    </xf>
    <xf numFmtId="0" fontId="24" fillId="5" borderId="19" xfId="3" applyFont="1" applyFill="1" applyBorder="1" applyAlignment="1" applyProtection="1">
      <alignment horizontal="center" vertical="center"/>
      <protection locked="0"/>
    </xf>
    <xf numFmtId="0" fontId="72" fillId="5" borderId="19" xfId="3" applyFont="1" applyFill="1" applyBorder="1" applyAlignment="1" applyProtection="1">
      <alignment horizontal="center" vertical="center"/>
      <protection locked="0"/>
    </xf>
    <xf numFmtId="0" fontId="72" fillId="5" borderId="17" xfId="5" applyNumberFormat="1" applyFont="1" applyFill="1" applyBorder="1" applyAlignment="1" applyProtection="1">
      <alignment horizontal="center" vertical="center"/>
      <protection locked="0"/>
    </xf>
    <xf numFmtId="0" fontId="72" fillId="5" borderId="16" xfId="5" applyNumberFormat="1" applyFont="1" applyFill="1" applyBorder="1" applyAlignment="1" applyProtection="1">
      <alignment horizontal="center" vertical="center"/>
      <protection locked="0"/>
    </xf>
    <xf numFmtId="1" fontId="72" fillId="5" borderId="16" xfId="6" applyNumberFormat="1" applyFont="1" applyFill="1" applyBorder="1" applyAlignment="1" applyProtection="1">
      <alignment horizontal="center" vertical="center"/>
      <protection locked="0"/>
    </xf>
    <xf numFmtId="171" fontId="72" fillId="5" borderId="16" xfId="6" applyNumberFormat="1" applyFont="1" applyFill="1" applyBorder="1" applyAlignment="1" applyProtection="1">
      <alignment horizontal="center" vertical="center"/>
      <protection locked="0"/>
    </xf>
    <xf numFmtId="3" fontId="72" fillId="5" borderId="16" xfId="6" applyNumberFormat="1" applyFont="1" applyFill="1" applyBorder="1" applyAlignment="1" applyProtection="1">
      <alignment horizontal="center" vertical="center"/>
      <protection locked="0"/>
    </xf>
    <xf numFmtId="3" fontId="72" fillId="8" borderId="16" xfId="6" applyNumberFormat="1" applyFont="1" applyFill="1" applyBorder="1" applyAlignment="1" applyProtection="1">
      <alignment horizontal="center" vertical="center"/>
      <protection locked="0"/>
    </xf>
    <xf numFmtId="3" fontId="24" fillId="5" borderId="16" xfId="6" applyNumberFormat="1" applyFont="1" applyFill="1" applyBorder="1" applyAlignment="1" applyProtection="1">
      <alignment horizontal="center" vertical="center"/>
      <protection locked="0"/>
    </xf>
    <xf numFmtId="38" fontId="72" fillId="0" borderId="16" xfId="6" applyNumberFormat="1" applyFont="1" applyFill="1" applyBorder="1" applyAlignment="1" applyProtection="1">
      <alignment horizontal="center" vertical="center"/>
    </xf>
    <xf numFmtId="0" fontId="24" fillId="5" borderId="16" xfId="3" applyFont="1" applyFill="1" applyBorder="1" applyAlignment="1" applyProtection="1">
      <alignment horizontal="center" vertical="center"/>
      <protection locked="0"/>
    </xf>
    <xf numFmtId="0" fontId="72" fillId="5" borderId="16" xfId="3" applyFont="1" applyFill="1" applyBorder="1" applyAlignment="1" applyProtection="1">
      <alignment horizontal="center" vertical="center"/>
      <protection locked="0"/>
    </xf>
    <xf numFmtId="3" fontId="72" fillId="9" borderId="95" xfId="3" applyNumberFormat="1" applyFont="1" applyFill="1" applyBorder="1" applyAlignment="1" applyProtection="1">
      <alignment horizontal="center" vertical="center"/>
    </xf>
    <xf numFmtId="10" fontId="72" fillId="9" borderId="28" xfId="3" applyNumberFormat="1" applyFont="1" applyFill="1" applyBorder="1" applyAlignment="1" applyProtection="1">
      <alignment horizontal="center" vertical="center"/>
    </xf>
    <xf numFmtId="3" fontId="72" fillId="9" borderId="28" xfId="3" applyNumberFormat="1" applyFont="1" applyFill="1" applyBorder="1" applyAlignment="1" applyProtection="1">
      <alignment horizontal="center" vertical="center"/>
      <protection locked="0"/>
    </xf>
    <xf numFmtId="10" fontId="72" fillId="9" borderId="29" xfId="3" applyNumberFormat="1" applyFont="1" applyFill="1" applyBorder="1" applyAlignment="1" applyProtection="1">
      <alignment horizontal="center" vertical="center"/>
      <protection locked="0"/>
    </xf>
    <xf numFmtId="0" fontId="74" fillId="0" borderId="0" xfId="3" applyFont="1" applyFill="1" applyBorder="1" applyAlignment="1" applyProtection="1">
      <alignment horizontal="center" vertical="center"/>
    </xf>
    <xf numFmtId="0" fontId="77" fillId="0" borderId="0" xfId="3" applyFont="1" applyFill="1" applyAlignment="1" applyProtection="1">
      <alignment horizontal="right" vertical="center"/>
    </xf>
    <xf numFmtId="37" fontId="72" fillId="0" borderId="65" xfId="6" applyNumberFormat="1" applyFont="1" applyFill="1" applyBorder="1" applyAlignment="1" applyProtection="1">
      <alignment horizontal="center" vertical="center"/>
    </xf>
    <xf numFmtId="37" fontId="56" fillId="0" borderId="24" xfId="6" applyNumberFormat="1" applyFont="1" applyFill="1" applyBorder="1" applyAlignment="1" applyProtection="1">
      <alignment horizontal="center" vertical="center"/>
    </xf>
    <xf numFmtId="0" fontId="88" fillId="0" borderId="2" xfId="3" applyFont="1" applyFill="1" applyBorder="1" applyAlignment="1">
      <alignment horizontal="center" vertical="center"/>
    </xf>
    <xf numFmtId="172" fontId="88" fillId="0" borderId="66" xfId="6" applyNumberFormat="1" applyFont="1" applyFill="1" applyBorder="1" applyAlignment="1" applyProtection="1">
      <alignment horizontal="center" vertical="center"/>
    </xf>
    <xf numFmtId="172" fontId="37" fillId="0" borderId="0" xfId="6" applyNumberFormat="1" applyFont="1" applyFill="1" applyBorder="1" applyAlignment="1" applyProtection="1">
      <alignment vertical="center"/>
    </xf>
    <xf numFmtId="0" fontId="72" fillId="0" borderId="0" xfId="3" applyFont="1" applyFill="1" applyAlignment="1" applyProtection="1">
      <alignment horizontal="right" vertical="center"/>
    </xf>
    <xf numFmtId="172" fontId="72" fillId="0" borderId="46" xfId="6" applyNumberFormat="1" applyFont="1" applyFill="1" applyBorder="1" applyAlignment="1" applyProtection="1">
      <alignment horizontal="center" vertical="center"/>
    </xf>
    <xf numFmtId="0" fontId="37" fillId="0" borderId="0" xfId="3" applyFont="1" applyAlignment="1" applyProtection="1">
      <alignment vertical="center"/>
    </xf>
    <xf numFmtId="0" fontId="37" fillId="0" borderId="0" xfId="3" applyFont="1" applyFill="1" applyBorder="1" applyAlignment="1" applyProtection="1">
      <alignment vertical="center"/>
    </xf>
    <xf numFmtId="0" fontId="77" fillId="0" borderId="0" xfId="3" applyFont="1" applyFill="1" applyBorder="1" applyAlignment="1" applyProtection="1">
      <alignment horizontal="center" vertical="center"/>
    </xf>
    <xf numFmtId="3" fontId="74" fillId="0" borderId="0" xfId="3" applyNumberFormat="1" applyFont="1" applyFill="1" applyBorder="1" applyAlignment="1" applyProtection="1">
      <alignment horizontal="center"/>
    </xf>
    <xf numFmtId="3" fontId="74" fillId="0" borderId="0" xfId="3" applyNumberFormat="1" applyFont="1" applyFill="1" applyAlignment="1" applyProtection="1">
      <alignment horizontal="center"/>
    </xf>
    <xf numFmtId="3" fontId="70" fillId="0" borderId="0" xfId="3" applyNumberFormat="1" applyFont="1" applyFill="1" applyAlignment="1" applyProtection="1">
      <alignment horizontal="center"/>
    </xf>
    <xf numFmtId="37" fontId="72" fillId="0" borderId="0" xfId="6" applyNumberFormat="1" applyFont="1" applyFill="1" applyBorder="1" applyAlignment="1" applyProtection="1">
      <alignment horizontal="center" vertical="center"/>
    </xf>
    <xf numFmtId="37" fontId="56" fillId="0" borderId="0" xfId="6" applyNumberFormat="1" applyFont="1" applyFill="1" applyBorder="1" applyAlignment="1" applyProtection="1">
      <alignment horizontal="center" vertical="center"/>
    </xf>
    <xf numFmtId="0" fontId="88" fillId="0" borderId="4" xfId="3" applyFont="1" applyFill="1" applyBorder="1" applyAlignment="1">
      <alignment horizontal="center" vertical="center"/>
    </xf>
    <xf numFmtId="172" fontId="88" fillId="0" borderId="20" xfId="6" applyNumberFormat="1" applyFont="1" applyFill="1" applyBorder="1" applyAlignment="1" applyProtection="1">
      <alignment horizontal="center" vertical="center"/>
    </xf>
    <xf numFmtId="0" fontId="90" fillId="0" borderId="0" xfId="3" applyFont="1" applyFill="1" applyAlignment="1" applyProtection="1">
      <alignment vertical="center"/>
    </xf>
    <xf numFmtId="0" fontId="74" fillId="0" borderId="0" xfId="3" applyFont="1" applyFill="1" applyAlignment="1" applyProtection="1">
      <alignment horizontal="right" vertical="center"/>
    </xf>
    <xf numFmtId="172" fontId="72" fillId="0" borderId="0" xfId="6" applyNumberFormat="1" applyFont="1" applyFill="1" applyBorder="1" applyAlignment="1" applyProtection="1">
      <alignment horizontal="center" vertical="center"/>
    </xf>
    <xf numFmtId="3" fontId="68" fillId="0" borderId="0" xfId="3" applyNumberFormat="1" applyFont="1" applyFill="1" applyAlignment="1" applyProtection="1">
      <alignment horizontal="center"/>
    </xf>
    <xf numFmtId="0" fontId="53" fillId="0" borderId="0" xfId="3" applyFont="1" applyAlignment="1">
      <alignment horizontal="left" vertical="center" wrapText="1"/>
    </xf>
    <xf numFmtId="0" fontId="74" fillId="0" borderId="0" xfId="3" applyFont="1" applyFill="1" applyProtection="1"/>
    <xf numFmtId="0" fontId="70" fillId="0" borderId="0" xfId="3" applyFont="1" applyFill="1" applyProtection="1"/>
    <xf numFmtId="0" fontId="68" fillId="0" borderId="0" xfId="3" applyFont="1" applyFill="1" applyProtection="1"/>
    <xf numFmtId="0" fontId="68" fillId="0" borderId="0" xfId="3" applyFont="1" applyFill="1" applyBorder="1" applyProtection="1"/>
    <xf numFmtId="0" fontId="68" fillId="0" borderId="0" xfId="3" applyNumberFormat="1" applyFont="1" applyAlignment="1" applyProtection="1">
      <alignment horizontal="center" vertical="center" wrapText="1"/>
    </xf>
    <xf numFmtId="0" fontId="94" fillId="0" borderId="0" xfId="3" applyFont="1" applyFill="1" applyAlignment="1" applyProtection="1">
      <alignment horizontal="right"/>
    </xf>
    <xf numFmtId="0" fontId="74" fillId="0" borderId="0" xfId="3" applyFont="1" applyFill="1" applyAlignment="1" applyProtection="1"/>
    <xf numFmtId="0" fontId="56" fillId="0" borderId="0" xfId="3" applyFont="1" applyFill="1" applyAlignment="1" applyProtection="1">
      <alignment vertical="center"/>
    </xf>
    <xf numFmtId="38" fontId="37" fillId="0" borderId="96" xfId="6" applyNumberFormat="1" applyFont="1" applyFill="1" applyBorder="1" applyAlignment="1" applyProtection="1">
      <alignment horizontal="right" vertical="center"/>
    </xf>
    <xf numFmtId="38" fontId="37" fillId="0" borderId="97" xfId="6" applyNumberFormat="1" applyFont="1" applyFill="1" applyBorder="1" applyAlignment="1" applyProtection="1">
      <alignment horizontal="right" vertical="center"/>
    </xf>
    <xf numFmtId="38" fontId="37" fillId="0" borderId="98" xfId="6" applyNumberFormat="1" applyFont="1" applyFill="1" applyBorder="1" applyAlignment="1" applyProtection="1">
      <alignment horizontal="right" vertical="center"/>
    </xf>
    <xf numFmtId="38" fontId="37" fillId="0" borderId="71" xfId="6" applyNumberFormat="1" applyFont="1" applyFill="1" applyBorder="1" applyAlignment="1" applyProtection="1">
      <alignment horizontal="right" vertical="center"/>
    </xf>
    <xf numFmtId="0" fontId="56" fillId="0" borderId="0" xfId="3" applyFont="1" applyFill="1" applyBorder="1" applyAlignment="1" applyProtection="1">
      <alignment horizontal="left" vertical="center" wrapText="1"/>
    </xf>
    <xf numFmtId="0" fontId="56" fillId="0" borderId="0" xfId="3" applyFont="1" applyFill="1" applyBorder="1" applyAlignment="1" applyProtection="1">
      <alignment vertical="center"/>
    </xf>
    <xf numFmtId="38" fontId="37" fillId="0" borderId="99" xfId="6" applyNumberFormat="1" applyFont="1" applyFill="1" applyBorder="1" applyAlignment="1" applyProtection="1">
      <alignment horizontal="right" vertical="center"/>
    </xf>
    <xf numFmtId="38" fontId="37" fillId="0" borderId="100" xfId="6" applyNumberFormat="1" applyFont="1" applyFill="1" applyBorder="1" applyAlignment="1" applyProtection="1">
      <alignment horizontal="right" vertical="center"/>
    </xf>
    <xf numFmtId="38" fontId="37" fillId="0" borderId="101" xfId="6" applyNumberFormat="1" applyFont="1" applyFill="1" applyBorder="1" applyAlignment="1" applyProtection="1">
      <alignment horizontal="right" vertical="center"/>
    </xf>
    <xf numFmtId="38" fontId="37" fillId="0" borderId="102" xfId="6" applyNumberFormat="1" applyFont="1" applyFill="1" applyBorder="1" applyAlignment="1" applyProtection="1">
      <alignment horizontal="right" vertical="center"/>
    </xf>
    <xf numFmtId="0" fontId="69" fillId="0" borderId="12" xfId="3" applyFont="1" applyFill="1" applyBorder="1" applyProtection="1"/>
    <xf numFmtId="38" fontId="37" fillId="0" borderId="103" xfId="6" applyNumberFormat="1" applyFont="1" applyFill="1" applyBorder="1" applyAlignment="1" applyProtection="1">
      <alignment horizontal="right" vertical="center"/>
    </xf>
    <xf numFmtId="38" fontId="37" fillId="0" borderId="70" xfId="6" applyNumberFormat="1" applyFont="1" applyFill="1" applyBorder="1" applyAlignment="1" applyProtection="1">
      <alignment horizontal="right" vertical="center"/>
    </xf>
    <xf numFmtId="38" fontId="37" fillId="0" borderId="69" xfId="6" applyNumberFormat="1" applyFont="1" applyFill="1" applyBorder="1" applyAlignment="1" applyProtection="1">
      <alignment horizontal="right" vertical="center"/>
    </xf>
    <xf numFmtId="38" fontId="37" fillId="0" borderId="19" xfId="6" applyNumberFormat="1" applyFont="1" applyFill="1" applyBorder="1" applyAlignment="1" applyProtection="1">
      <alignment horizontal="right" vertical="center"/>
    </xf>
    <xf numFmtId="38" fontId="37" fillId="0" borderId="62" xfId="6" applyNumberFormat="1" applyFont="1" applyFill="1" applyBorder="1" applyAlignment="1" applyProtection="1">
      <alignment horizontal="right" vertical="center"/>
    </xf>
    <xf numFmtId="38" fontId="37" fillId="0" borderId="63" xfId="6" applyNumberFormat="1" applyFont="1" applyFill="1" applyBorder="1" applyAlignment="1" applyProtection="1">
      <alignment horizontal="right" vertical="center"/>
    </xf>
    <xf numFmtId="38" fontId="37" fillId="0" borderId="64" xfId="6" applyNumberFormat="1" applyFont="1" applyFill="1" applyBorder="1" applyAlignment="1" applyProtection="1">
      <alignment horizontal="right" vertical="center"/>
    </xf>
    <xf numFmtId="0" fontId="74" fillId="0" borderId="0" xfId="3" applyFont="1" applyFill="1" applyBorder="1" applyAlignment="1" applyProtection="1">
      <alignment vertical="center"/>
    </xf>
    <xf numFmtId="0" fontId="56" fillId="0" borderId="0" xfId="3" applyFont="1" applyFill="1" applyProtection="1"/>
    <xf numFmtId="38" fontId="37" fillId="0" borderId="45" xfId="6" applyNumberFormat="1" applyFont="1" applyFill="1" applyBorder="1" applyAlignment="1" applyProtection="1">
      <alignment horizontal="right" vertical="center"/>
    </xf>
    <xf numFmtId="38" fontId="37" fillId="0" borderId="65" xfId="6" applyNumberFormat="1" applyFont="1" applyFill="1" applyBorder="1" applyAlignment="1" applyProtection="1">
      <alignment horizontal="right" vertical="center"/>
    </xf>
    <xf numFmtId="0" fontId="95" fillId="0" borderId="0" xfId="3" applyFont="1" applyFill="1" applyAlignment="1" applyProtection="1">
      <alignment vertical="center"/>
    </xf>
    <xf numFmtId="0" fontId="96" fillId="0" borderId="0" xfId="3" applyFont="1" applyFill="1" applyProtection="1"/>
    <xf numFmtId="0" fontId="97" fillId="0" borderId="0" xfId="3" applyFont="1" applyFill="1" applyAlignment="1" applyProtection="1">
      <alignment vertical="center"/>
    </xf>
    <xf numFmtId="38" fontId="95" fillId="0" borderId="45" xfId="6" applyNumberFormat="1" applyFont="1" applyFill="1" applyBorder="1" applyAlignment="1" applyProtection="1">
      <alignment horizontal="right" vertical="center"/>
    </xf>
    <xf numFmtId="0" fontId="53" fillId="0" borderId="0" xfId="3" applyFont="1" applyFill="1" applyBorder="1" applyAlignment="1" applyProtection="1">
      <alignment vertical="center"/>
    </xf>
    <xf numFmtId="38" fontId="74" fillId="0" borderId="18" xfId="6" applyNumberFormat="1" applyFont="1" applyFill="1" applyBorder="1" applyAlignment="1" applyProtection="1">
      <alignment horizontal="right" vertical="center"/>
    </xf>
    <xf numFmtId="38" fontId="37" fillId="0" borderId="0" xfId="3" applyNumberFormat="1" applyFont="1" applyFill="1" applyAlignment="1" applyProtection="1">
      <alignment horizontal="right" vertical="center"/>
    </xf>
    <xf numFmtId="0" fontId="69" fillId="0" borderId="0" xfId="3" applyFont="1" applyFill="1" applyBorder="1" applyProtection="1"/>
    <xf numFmtId="0" fontId="98" fillId="0" borderId="0" xfId="3" applyFont="1" applyAlignment="1" applyProtection="1">
      <alignment horizontal="center"/>
    </xf>
    <xf numFmtId="0" fontId="72" fillId="0" borderId="22" xfId="3" applyFont="1" applyFill="1" applyBorder="1" applyAlignment="1" applyProtection="1">
      <alignment vertical="center"/>
    </xf>
    <xf numFmtId="0" fontId="56" fillId="0" borderId="22" xfId="3" applyFont="1" applyFill="1" applyBorder="1" applyAlignment="1" applyProtection="1">
      <alignment vertical="center"/>
    </xf>
    <xf numFmtId="0" fontId="99" fillId="0" borderId="22" xfId="3" applyFont="1" applyFill="1" applyBorder="1" applyAlignment="1" applyProtection="1">
      <alignment horizontal="center" vertical="center"/>
    </xf>
    <xf numFmtId="38" fontId="37" fillId="0" borderId="22" xfId="3" applyNumberFormat="1" applyFont="1" applyFill="1" applyBorder="1" applyAlignment="1" applyProtection="1">
      <alignment horizontal="right" vertical="center"/>
    </xf>
    <xf numFmtId="0" fontId="37" fillId="0" borderId="5" xfId="3" applyFont="1" applyFill="1" applyBorder="1" applyProtection="1"/>
    <xf numFmtId="38" fontId="37" fillId="0" borderId="31" xfId="3" applyNumberFormat="1" applyFont="1" applyFill="1" applyBorder="1" applyAlignment="1" applyProtection="1">
      <alignment horizontal="right" vertical="center"/>
    </xf>
    <xf numFmtId="0" fontId="100" fillId="0" borderId="0" xfId="3" applyFont="1" applyFill="1" applyProtection="1"/>
    <xf numFmtId="0" fontId="72" fillId="0" borderId="0" xfId="3" applyFont="1" applyFill="1" applyBorder="1" applyAlignment="1" applyProtection="1">
      <alignment vertical="center"/>
    </xf>
    <xf numFmtId="0" fontId="74" fillId="0" borderId="12" xfId="3" applyNumberFormat="1" applyFont="1" applyFill="1" applyBorder="1" applyAlignment="1" applyProtection="1">
      <alignment horizontal="center" vertical="center"/>
    </xf>
    <xf numFmtId="10" fontId="37" fillId="0" borderId="96" xfId="3" applyNumberFormat="1" applyFont="1" applyFill="1" applyBorder="1" applyAlignment="1" applyProtection="1">
      <alignment horizontal="right" vertical="center"/>
    </xf>
    <xf numFmtId="10" fontId="37" fillId="0" borderId="97" xfId="3" applyNumberFormat="1" applyFont="1" applyFill="1" applyBorder="1" applyAlignment="1" applyProtection="1">
      <alignment horizontal="right" vertical="center"/>
    </xf>
    <xf numFmtId="10" fontId="37" fillId="0" borderId="98" xfId="3" applyNumberFormat="1" applyFont="1" applyFill="1" applyBorder="1" applyAlignment="1" applyProtection="1">
      <alignment horizontal="right" vertical="center"/>
    </xf>
    <xf numFmtId="10" fontId="37" fillId="0" borderId="71" xfId="3" applyNumberFormat="1" applyFont="1" applyFill="1" applyBorder="1" applyAlignment="1" applyProtection="1">
      <alignment horizontal="right" vertical="center"/>
    </xf>
    <xf numFmtId="10" fontId="100" fillId="0" borderId="0" xfId="3" applyNumberFormat="1" applyFont="1" applyFill="1" applyAlignment="1" applyProtection="1">
      <alignment horizontal="center"/>
    </xf>
    <xf numFmtId="10" fontId="37" fillId="0" borderId="99" xfId="3" applyNumberFormat="1" applyFont="1" applyFill="1" applyBorder="1" applyAlignment="1" applyProtection="1">
      <alignment horizontal="right" vertical="center"/>
    </xf>
    <xf numFmtId="10" fontId="37" fillId="0" borderId="100" xfId="3" applyNumberFormat="1" applyFont="1" applyFill="1" applyBorder="1" applyAlignment="1" applyProtection="1">
      <alignment horizontal="right" vertical="center"/>
    </xf>
    <xf numFmtId="10" fontId="37" fillId="0" borderId="101" xfId="3" applyNumberFormat="1" applyFont="1" applyFill="1" applyBorder="1" applyAlignment="1" applyProtection="1">
      <alignment horizontal="right" vertical="center"/>
    </xf>
    <xf numFmtId="10" fontId="37" fillId="0" borderId="102" xfId="3" applyNumberFormat="1" applyFont="1" applyFill="1" applyBorder="1" applyAlignment="1" applyProtection="1">
      <alignment horizontal="right" vertical="center"/>
    </xf>
    <xf numFmtId="0" fontId="74" fillId="0" borderId="52" xfId="3" applyFont="1" applyFill="1" applyBorder="1" applyAlignment="1" applyProtection="1">
      <alignment vertical="top" wrapText="1"/>
    </xf>
    <xf numFmtId="10" fontId="37" fillId="0" borderId="103" xfId="3" applyNumberFormat="1" applyFont="1" applyFill="1" applyBorder="1" applyAlignment="1" applyProtection="1">
      <alignment horizontal="right" vertical="center"/>
    </xf>
    <xf numFmtId="10" fontId="37" fillId="0" borderId="70" xfId="3" applyNumberFormat="1" applyFont="1" applyFill="1" applyBorder="1" applyAlignment="1" applyProtection="1">
      <alignment horizontal="right" vertical="center"/>
    </xf>
    <xf numFmtId="10" fontId="37" fillId="0" borderId="69" xfId="3" applyNumberFormat="1" applyFont="1" applyFill="1" applyBorder="1" applyAlignment="1" applyProtection="1">
      <alignment horizontal="right" vertical="center"/>
    </xf>
    <xf numFmtId="10" fontId="37" fillId="0" borderId="19" xfId="3" applyNumberFormat="1" applyFont="1" applyFill="1" applyBorder="1" applyAlignment="1" applyProtection="1">
      <alignment horizontal="right" vertical="center"/>
    </xf>
    <xf numFmtId="0" fontId="79" fillId="0" borderId="0" xfId="3" applyFont="1" applyFill="1" applyAlignment="1" applyProtection="1">
      <alignment vertical="top"/>
    </xf>
    <xf numFmtId="10" fontId="37" fillId="0" borderId="62" xfId="3" applyNumberFormat="1" applyFont="1" applyFill="1" applyBorder="1" applyAlignment="1" applyProtection="1">
      <alignment horizontal="right" vertical="center"/>
    </xf>
    <xf numFmtId="10" fontId="37" fillId="0" borderId="63" xfId="3" applyNumberFormat="1" applyFont="1" applyFill="1" applyBorder="1" applyAlignment="1" applyProtection="1">
      <alignment horizontal="right" vertical="center"/>
    </xf>
    <xf numFmtId="10" fontId="37" fillId="0" borderId="64" xfId="3" applyNumberFormat="1" applyFont="1" applyFill="1" applyBorder="1" applyAlignment="1" applyProtection="1">
      <alignment horizontal="right" vertical="center"/>
    </xf>
    <xf numFmtId="10" fontId="37" fillId="0" borderId="65" xfId="3" applyNumberFormat="1" applyFont="1" applyFill="1" applyBorder="1" applyAlignment="1" applyProtection="1">
      <alignment horizontal="right" vertical="center"/>
    </xf>
    <xf numFmtId="0" fontId="79" fillId="0" borderId="0" xfId="3" applyFont="1" applyFill="1" applyAlignment="1" applyProtection="1">
      <alignment vertical="top" wrapText="1"/>
    </xf>
    <xf numFmtId="38" fontId="37" fillId="0" borderId="96" xfId="3" applyNumberFormat="1" applyFont="1" applyFill="1" applyBorder="1" applyProtection="1"/>
    <xf numFmtId="38" fontId="37" fillId="0" borderId="97" xfId="3" applyNumberFormat="1" applyFont="1" applyFill="1" applyBorder="1" applyProtection="1"/>
    <xf numFmtId="38" fontId="37" fillId="0" borderId="98" xfId="3" applyNumberFormat="1" applyFont="1" applyFill="1" applyBorder="1" applyProtection="1"/>
    <xf numFmtId="0" fontId="79" fillId="0" borderId="0" xfId="3" applyFont="1" applyFill="1" applyAlignment="1" applyProtection="1">
      <alignment vertical="center" wrapText="1"/>
    </xf>
    <xf numFmtId="38" fontId="37" fillId="0" borderId="62" xfId="3" applyNumberFormat="1" applyFont="1" applyFill="1" applyBorder="1" applyProtection="1"/>
    <xf numFmtId="38" fontId="37" fillId="0" borderId="63" xfId="3" applyNumberFormat="1" applyFont="1" applyFill="1" applyBorder="1" applyProtection="1"/>
    <xf numFmtId="38" fontId="37" fillId="0" borderId="64" xfId="3" applyNumberFormat="1" applyFont="1" applyFill="1" applyBorder="1" applyProtection="1"/>
    <xf numFmtId="0" fontId="101" fillId="0" borderId="0" xfId="3" applyFont="1" applyFill="1" applyAlignment="1" applyProtection="1">
      <alignment vertical="center"/>
    </xf>
    <xf numFmtId="0" fontId="37" fillId="0" borderId="0" xfId="3" applyFont="1" applyFill="1" applyAlignment="1" applyProtection="1">
      <alignment vertical="top"/>
    </xf>
    <xf numFmtId="0" fontId="37" fillId="0" borderId="0" xfId="3" applyFont="1" applyFill="1" applyAlignment="1" applyProtection="1">
      <alignment vertical="center" wrapText="1"/>
    </xf>
    <xf numFmtId="38" fontId="74" fillId="0" borderId="45" xfId="6" applyNumberFormat="1" applyFont="1" applyFill="1" applyBorder="1" applyAlignment="1" applyProtection="1">
      <alignment horizontal="right" vertical="center"/>
    </xf>
    <xf numFmtId="0" fontId="72" fillId="0" borderId="0" xfId="3" applyFont="1" applyFill="1" applyAlignment="1" applyProtection="1">
      <alignment vertical="top" wrapText="1"/>
    </xf>
    <xf numFmtId="0" fontId="53" fillId="0" borderId="0" xfId="3" applyFont="1" applyFill="1" applyAlignment="1" applyProtection="1">
      <alignment vertical="center"/>
    </xf>
    <xf numFmtId="38" fontId="37" fillId="5" borderId="88" xfId="6" applyNumberFormat="1" applyFont="1" applyFill="1" applyBorder="1" applyAlignment="1" applyProtection="1">
      <alignment horizontal="right" vertical="center"/>
      <protection locked="0"/>
    </xf>
    <xf numFmtId="38" fontId="37" fillId="0" borderId="88" xfId="6" applyNumberFormat="1" applyFont="1" applyFill="1" applyBorder="1" applyAlignment="1" applyProtection="1">
      <alignment horizontal="right" vertical="center"/>
    </xf>
    <xf numFmtId="0" fontId="103" fillId="0" borderId="0" xfId="3" applyFont="1" applyFill="1" applyAlignment="1" applyProtection="1">
      <alignment vertical="center"/>
    </xf>
    <xf numFmtId="38" fontId="37" fillId="5" borderId="16" xfId="6" applyNumberFormat="1" applyFont="1" applyFill="1" applyBorder="1" applyAlignment="1" applyProtection="1">
      <alignment horizontal="right" vertical="center"/>
      <protection locked="0"/>
    </xf>
    <xf numFmtId="38" fontId="37" fillId="0" borderId="16" xfId="6" applyNumberFormat="1" applyFont="1" applyFill="1" applyBorder="1" applyAlignment="1" applyProtection="1">
      <alignment horizontal="right" vertical="center"/>
    </xf>
    <xf numFmtId="0" fontId="81" fillId="0" borderId="0" xfId="3" applyFont="1" applyFill="1" applyAlignment="1" applyProtection="1">
      <alignment horizontal="left"/>
    </xf>
    <xf numFmtId="38" fontId="37" fillId="0" borderId="54" xfId="6" applyNumberFormat="1" applyFont="1" applyFill="1" applyBorder="1" applyAlignment="1" applyProtection="1">
      <alignment horizontal="right" vertical="center"/>
    </xf>
    <xf numFmtId="38" fontId="37" fillId="0" borderId="55" xfId="6" applyNumberFormat="1" applyFont="1" applyFill="1" applyBorder="1" applyAlignment="1" applyProtection="1">
      <alignment horizontal="right" vertical="center"/>
    </xf>
    <xf numFmtId="38" fontId="37" fillId="0" borderId="68" xfId="6" applyNumberFormat="1" applyFont="1" applyFill="1" applyBorder="1" applyAlignment="1" applyProtection="1">
      <alignment horizontal="right" vertical="center"/>
    </xf>
    <xf numFmtId="38" fontId="37" fillId="0" borderId="46" xfId="6" applyNumberFormat="1" applyFont="1" applyFill="1" applyBorder="1" applyAlignment="1" applyProtection="1">
      <alignment horizontal="right" vertical="center"/>
    </xf>
    <xf numFmtId="0" fontId="38" fillId="0" borderId="0" xfId="3" applyFont="1" applyFill="1" applyAlignment="1" applyProtection="1">
      <alignment wrapText="1"/>
    </xf>
    <xf numFmtId="0" fontId="37" fillId="0" borderId="22" xfId="3" applyFont="1" applyFill="1" applyBorder="1" applyAlignment="1" applyProtection="1">
      <alignment vertical="center"/>
    </xf>
    <xf numFmtId="0" fontId="53" fillId="0" borderId="22" xfId="3" applyFont="1" applyFill="1" applyBorder="1" applyAlignment="1" applyProtection="1">
      <alignment vertical="center"/>
    </xf>
    <xf numFmtId="0" fontId="69" fillId="0" borderId="22" xfId="3" applyFont="1" applyFill="1" applyBorder="1" applyProtection="1"/>
    <xf numFmtId="0" fontId="69" fillId="0" borderId="51" xfId="3" applyFont="1" applyFill="1" applyBorder="1" applyProtection="1"/>
    <xf numFmtId="38" fontId="74" fillId="0" borderId="54" xfId="6" applyNumberFormat="1" applyFont="1" applyFill="1" applyBorder="1" applyAlignment="1" applyProtection="1">
      <alignment horizontal="right" vertical="center"/>
    </xf>
    <xf numFmtId="38" fontId="74" fillId="0" borderId="55" xfId="6" applyNumberFormat="1" applyFont="1" applyFill="1" applyBorder="1" applyAlignment="1" applyProtection="1">
      <alignment horizontal="right" vertical="center"/>
    </xf>
    <xf numFmtId="38" fontId="74" fillId="0" borderId="68" xfId="6" applyNumberFormat="1" applyFont="1" applyFill="1" applyBorder="1" applyAlignment="1" applyProtection="1">
      <alignment horizontal="right" vertical="center"/>
    </xf>
    <xf numFmtId="38" fontId="74" fillId="0" borderId="46" xfId="6" applyNumberFormat="1" applyFont="1" applyFill="1" applyBorder="1" applyAlignment="1" applyProtection="1">
      <alignment horizontal="right" vertical="center"/>
    </xf>
    <xf numFmtId="0" fontId="56" fillId="0" borderId="0" xfId="3" applyFont="1" applyFill="1" applyBorder="1" applyAlignment="1" applyProtection="1">
      <alignment horizontal="left" vertical="center"/>
    </xf>
    <xf numFmtId="0" fontId="97" fillId="0" borderId="0" xfId="3" applyFont="1" applyFill="1" applyBorder="1" applyAlignment="1" applyProtection="1">
      <alignment horizontal="left" vertical="center"/>
    </xf>
    <xf numFmtId="38" fontId="37" fillId="0" borderId="23" xfId="6" applyNumberFormat="1" applyFont="1" applyFill="1" applyBorder="1" applyAlignment="1" applyProtection="1">
      <alignment horizontal="right" vertical="center"/>
    </xf>
    <xf numFmtId="0" fontId="56" fillId="0" borderId="0" xfId="3" applyFont="1" applyFill="1" applyAlignment="1" applyProtection="1">
      <alignment horizontal="left" vertical="center"/>
    </xf>
    <xf numFmtId="0" fontId="97" fillId="0" borderId="0" xfId="3" applyFont="1" applyFill="1" applyAlignment="1" applyProtection="1">
      <alignment horizontal="left" vertical="center"/>
    </xf>
    <xf numFmtId="38" fontId="37" fillId="0" borderId="104" xfId="6" applyNumberFormat="1" applyFont="1" applyFill="1" applyBorder="1" applyAlignment="1" applyProtection="1">
      <alignment horizontal="right" vertical="center"/>
    </xf>
    <xf numFmtId="38" fontId="37" fillId="0" borderId="25" xfId="6" applyNumberFormat="1" applyFont="1" applyFill="1" applyBorder="1" applyAlignment="1" applyProtection="1">
      <alignment horizontal="right" vertical="center"/>
    </xf>
    <xf numFmtId="38" fontId="37" fillId="0" borderId="27" xfId="6" applyNumberFormat="1" applyFont="1" applyFill="1" applyBorder="1" applyAlignment="1" applyProtection="1">
      <alignment horizontal="right" vertical="center"/>
    </xf>
    <xf numFmtId="0" fontId="37" fillId="0" borderId="0" xfId="3" applyFont="1" applyFill="1" applyAlignment="1" applyProtection="1">
      <alignment horizontal="left"/>
    </xf>
    <xf numFmtId="38" fontId="37" fillId="0" borderId="0" xfId="3" applyNumberFormat="1" applyFont="1" applyFill="1" applyProtection="1"/>
    <xf numFmtId="0" fontId="56" fillId="0" borderId="22" xfId="3" applyFont="1" applyFill="1" applyBorder="1" applyAlignment="1" applyProtection="1">
      <alignment horizontal="left" vertical="center"/>
    </xf>
    <xf numFmtId="0" fontId="53" fillId="0" borderId="0" xfId="3" applyFont="1" applyFill="1" applyProtection="1"/>
    <xf numFmtId="0" fontId="68" fillId="0" borderId="0" xfId="3" applyNumberFormat="1" applyFont="1" applyBorder="1" applyAlignment="1" applyProtection="1">
      <alignment horizontal="center" vertical="center" wrapText="1"/>
    </xf>
    <xf numFmtId="38" fontId="37" fillId="0" borderId="0" xfId="3" applyNumberFormat="1" applyFont="1" applyFill="1" applyAlignment="1" applyProtection="1">
      <alignment vertical="center"/>
    </xf>
    <xf numFmtId="38" fontId="37" fillId="0" borderId="71" xfId="6" applyNumberFormat="1" applyFont="1" applyFill="1" applyBorder="1" applyAlignment="1" applyProtection="1">
      <alignment vertical="center"/>
    </xf>
    <xf numFmtId="3" fontId="37" fillId="0" borderId="0" xfId="3" applyNumberFormat="1" applyFont="1" applyFill="1" applyAlignment="1" applyProtection="1">
      <alignment horizontal="center" vertical="center"/>
    </xf>
    <xf numFmtId="38" fontId="37" fillId="0" borderId="99" xfId="6" applyNumberFormat="1" applyFont="1" applyFill="1" applyBorder="1" applyAlignment="1" applyProtection="1">
      <alignment vertical="center"/>
    </xf>
    <xf numFmtId="38" fontId="37" fillId="0" borderId="100" xfId="6" applyNumberFormat="1" applyFont="1" applyFill="1" applyBorder="1" applyAlignment="1" applyProtection="1">
      <alignment vertical="center"/>
    </xf>
    <xf numFmtId="38" fontId="37" fillId="0" borderId="101" xfId="6" applyNumberFormat="1" applyFont="1" applyFill="1" applyBorder="1" applyAlignment="1" applyProtection="1">
      <alignment vertical="center"/>
    </xf>
    <xf numFmtId="38" fontId="37" fillId="0" borderId="102" xfId="6" applyNumberFormat="1" applyFont="1" applyFill="1" applyBorder="1" applyAlignment="1" applyProtection="1">
      <alignment vertical="center"/>
    </xf>
    <xf numFmtId="38" fontId="37" fillId="0" borderId="103" xfId="6" applyNumberFormat="1" applyFont="1" applyFill="1" applyBorder="1" applyAlignment="1" applyProtection="1">
      <alignment vertical="center"/>
    </xf>
    <xf numFmtId="38" fontId="37" fillId="0" borderId="70" xfId="6" applyNumberFormat="1" applyFont="1" applyFill="1" applyBorder="1" applyAlignment="1" applyProtection="1">
      <alignment vertical="center"/>
    </xf>
    <xf numFmtId="38" fontId="37" fillId="0" borderId="69" xfId="6" applyNumberFormat="1" applyFont="1" applyFill="1" applyBorder="1" applyAlignment="1" applyProtection="1">
      <alignment vertical="center"/>
    </xf>
    <xf numFmtId="38" fontId="37" fillId="0" borderId="19" xfId="6" applyNumberFormat="1" applyFont="1" applyFill="1" applyBorder="1" applyAlignment="1" applyProtection="1">
      <alignment vertical="center"/>
    </xf>
    <xf numFmtId="38" fontId="37" fillId="0" borderId="65" xfId="6" applyNumberFormat="1" applyFont="1" applyFill="1" applyBorder="1" applyAlignment="1" applyProtection="1">
      <alignment vertical="center"/>
    </xf>
    <xf numFmtId="38" fontId="37" fillId="0" borderId="45" xfId="6" applyNumberFormat="1" applyFont="1" applyFill="1" applyBorder="1" applyAlignment="1" applyProtection="1">
      <alignment vertical="center"/>
    </xf>
    <xf numFmtId="38" fontId="37" fillId="0" borderId="54" xfId="6" applyNumberFormat="1" applyFont="1" applyFill="1" applyBorder="1" applyAlignment="1" applyProtection="1">
      <alignment vertical="center"/>
    </xf>
    <xf numFmtId="38" fontId="37" fillId="0" borderId="55" xfId="6" applyNumberFormat="1" applyFont="1" applyFill="1" applyBorder="1" applyAlignment="1" applyProtection="1">
      <alignment vertical="center"/>
    </xf>
    <xf numFmtId="38" fontId="37" fillId="0" borderId="68" xfId="6" applyNumberFormat="1" applyFont="1" applyFill="1" applyBorder="1" applyAlignment="1" applyProtection="1">
      <alignment vertical="center"/>
    </xf>
    <xf numFmtId="38" fontId="74" fillId="0" borderId="18" xfId="6" applyNumberFormat="1" applyFont="1" applyFill="1" applyBorder="1" applyAlignment="1" applyProtection="1">
      <alignment vertical="center"/>
    </xf>
    <xf numFmtId="3" fontId="37" fillId="0" borderId="0" xfId="3" applyNumberFormat="1" applyFont="1" applyFill="1" applyAlignment="1" applyProtection="1">
      <alignment vertical="center"/>
    </xf>
    <xf numFmtId="0" fontId="74" fillId="0" borderId="0" xfId="3" quotePrefix="1" applyFont="1" applyFill="1" applyAlignment="1" applyProtection="1">
      <alignment horizontal="center" vertical="center"/>
    </xf>
    <xf numFmtId="0" fontId="104" fillId="0" borderId="0" xfId="3" applyFont="1" applyFill="1" applyAlignment="1" applyProtection="1">
      <alignment horizontal="right" vertical="center"/>
    </xf>
    <xf numFmtId="3" fontId="37" fillId="0" borderId="0" xfId="3" applyNumberFormat="1" applyFont="1" applyFill="1" applyBorder="1" applyAlignment="1" applyProtection="1">
      <alignment vertical="center"/>
    </xf>
    <xf numFmtId="38" fontId="37" fillId="0" borderId="0" xfId="6" applyNumberFormat="1" applyFont="1" applyFill="1" applyBorder="1" applyAlignment="1" applyProtection="1">
      <alignment horizontal="right" vertical="center"/>
    </xf>
    <xf numFmtId="0" fontId="15" fillId="2" borderId="0" xfId="1" applyFont="1" applyFill="1" applyBorder="1" applyAlignment="1" applyProtection="1">
      <alignment horizontal="left" vertical="center"/>
    </xf>
    <xf numFmtId="3" fontId="80" fillId="3" borderId="13" xfId="3" applyNumberFormat="1" applyFont="1" applyFill="1" applyBorder="1" applyAlignment="1" applyProtection="1">
      <alignment horizontal="center" vertical="center"/>
      <protection locked="0"/>
    </xf>
    <xf numFmtId="1" fontId="15" fillId="0" borderId="32" xfId="1" applyNumberFormat="1" applyFont="1" applyFill="1" applyBorder="1" applyAlignment="1" applyProtection="1">
      <alignment horizontal="center" vertical="center"/>
    </xf>
    <xf numFmtId="1" fontId="15" fillId="0" borderId="33" xfId="1" applyNumberFormat="1" applyFont="1" applyFill="1" applyBorder="1" applyAlignment="1" applyProtection="1">
      <alignment horizontal="center" vertical="center"/>
    </xf>
    <xf numFmtId="1" fontId="15" fillId="0" borderId="34" xfId="1" applyNumberFormat="1" applyFont="1" applyFill="1" applyBorder="1" applyAlignment="1" applyProtection="1">
      <alignment horizontal="center" vertical="center"/>
    </xf>
    <xf numFmtId="1" fontId="15" fillId="0" borderId="36" xfId="1" applyNumberFormat="1" applyFont="1" applyFill="1" applyBorder="1" applyAlignment="1" applyProtection="1">
      <alignment horizontal="center" vertical="center"/>
    </xf>
    <xf numFmtId="1" fontId="15" fillId="0" borderId="25" xfId="1" applyNumberFormat="1" applyFont="1" applyFill="1" applyBorder="1" applyAlignment="1" applyProtection="1">
      <alignment horizontal="center" vertical="center"/>
    </xf>
    <xf numFmtId="1" fontId="15" fillId="0" borderId="27" xfId="1" applyNumberFormat="1" applyFont="1" applyFill="1" applyBorder="1" applyAlignment="1" applyProtection="1">
      <alignment horizontal="center" vertical="center"/>
    </xf>
    <xf numFmtId="1" fontId="15" fillId="0" borderId="38" xfId="1" applyNumberFormat="1" applyFont="1" applyFill="1" applyBorder="1" applyAlignment="1" applyProtection="1">
      <alignment horizontal="center" vertical="center"/>
    </xf>
    <xf numFmtId="1" fontId="15" fillId="0" borderId="28" xfId="1" applyNumberFormat="1" applyFont="1" applyFill="1" applyBorder="1" applyAlignment="1" applyProtection="1">
      <alignment horizontal="center" vertical="center"/>
    </xf>
    <xf numFmtId="1" fontId="15" fillId="0" borderId="29" xfId="1" applyNumberFormat="1" applyFont="1" applyFill="1" applyBorder="1" applyAlignment="1" applyProtection="1">
      <alignment horizontal="center" vertical="center"/>
    </xf>
    <xf numFmtId="3" fontId="15" fillId="0" borderId="54" xfId="0" applyNumberFormat="1" applyFont="1" applyFill="1" applyBorder="1" applyAlignment="1" applyProtection="1">
      <alignment horizontal="center" vertical="center"/>
    </xf>
    <xf numFmtId="0" fontId="1" fillId="0" borderId="72" xfId="0" applyFont="1" applyBorder="1" applyAlignment="1" applyProtection="1">
      <alignment vertical="center"/>
    </xf>
    <xf numFmtId="0" fontId="18" fillId="0" borderId="105" xfId="0" applyFont="1" applyBorder="1" applyAlignment="1" applyProtection="1">
      <alignment vertical="center"/>
    </xf>
    <xf numFmtId="165" fontId="18" fillId="0" borderId="106" xfId="0" applyNumberFormat="1" applyFont="1" applyBorder="1" applyAlignment="1" applyProtection="1">
      <alignment horizontal="center" vertical="center"/>
    </xf>
    <xf numFmtId="0" fontId="19" fillId="0" borderId="11" xfId="0" quotePrefix="1" applyFont="1" applyBorder="1" applyAlignment="1" applyProtection="1">
      <alignment vertical="center"/>
    </xf>
    <xf numFmtId="0" fontId="19" fillId="0" borderId="0" xfId="0" quotePrefix="1" applyFont="1" applyBorder="1" applyAlignment="1" applyProtection="1">
      <alignment horizontal="center" vertical="center"/>
    </xf>
    <xf numFmtId="0" fontId="19" fillId="0" borderId="0" xfId="0" applyFont="1" applyBorder="1" applyAlignment="1" applyProtection="1">
      <alignment vertical="center"/>
    </xf>
    <xf numFmtId="0" fontId="58" fillId="0" borderId="0" xfId="0" applyFont="1" applyBorder="1" applyAlignment="1" applyProtection="1">
      <alignment horizontal="center" vertical="center"/>
    </xf>
    <xf numFmtId="0" fontId="18" fillId="0" borderId="102" xfId="0" applyFont="1" applyBorder="1" applyAlignment="1" applyProtection="1">
      <alignment horizontal="center" vertical="center"/>
    </xf>
    <xf numFmtId="165" fontId="18" fillId="0" borderId="102" xfId="0" applyNumberFormat="1" applyFont="1" applyBorder="1" applyAlignment="1" applyProtection="1">
      <alignment horizontal="center" vertical="center"/>
    </xf>
    <xf numFmtId="0" fontId="19" fillId="0" borderId="107" xfId="0" applyFont="1" applyBorder="1" applyProtection="1"/>
    <xf numFmtId="0" fontId="19" fillId="0" borderId="107" xfId="0" applyFont="1" applyBorder="1" applyAlignment="1" applyProtection="1">
      <alignment horizontal="center"/>
    </xf>
    <xf numFmtId="0" fontId="1" fillId="0" borderId="0" xfId="0" applyFont="1" applyBorder="1" applyAlignment="1" applyProtection="1">
      <alignment vertical="center"/>
    </xf>
    <xf numFmtId="0" fontId="10" fillId="2" borderId="1" xfId="1" applyFont="1" applyFill="1" applyBorder="1" applyAlignment="1" applyProtection="1">
      <alignment vertical="center"/>
    </xf>
    <xf numFmtId="0" fontId="10" fillId="2" borderId="1" xfId="1" applyFont="1" applyFill="1" applyBorder="1" applyAlignment="1" applyProtection="1">
      <alignment horizontal="left" vertical="center"/>
    </xf>
    <xf numFmtId="0" fontId="1" fillId="0" borderId="1" xfId="0" applyFont="1" applyBorder="1" applyAlignment="1" applyProtection="1">
      <alignment vertical="center"/>
    </xf>
    <xf numFmtId="0" fontId="15" fillId="0" borderId="57" xfId="0" applyFont="1" applyBorder="1" applyAlignment="1" applyProtection="1">
      <alignment vertical="center"/>
    </xf>
    <xf numFmtId="1" fontId="15" fillId="0" borderId="108" xfId="1" applyNumberFormat="1" applyFont="1" applyFill="1" applyBorder="1" applyAlignment="1" applyProtection="1">
      <alignment horizontal="center" vertical="center"/>
    </xf>
    <xf numFmtId="1" fontId="15" fillId="0" borderId="109" xfId="1" applyNumberFormat="1" applyFont="1" applyFill="1" applyBorder="1" applyAlignment="1" applyProtection="1">
      <alignment horizontal="center" vertical="center"/>
    </xf>
    <xf numFmtId="0" fontId="24" fillId="0" borderId="77" xfId="3" applyFont="1" applyFill="1" applyBorder="1" applyAlignment="1" applyProtection="1">
      <alignment horizontal="center" vertical="center"/>
    </xf>
    <xf numFmtId="0" fontId="24" fillId="2" borderId="22" xfId="0" applyFont="1" applyFill="1" applyBorder="1" applyAlignment="1" applyProtection="1">
      <alignment vertical="center"/>
    </xf>
    <xf numFmtId="164" fontId="10" fillId="0" borderId="1" xfId="1" applyNumberFormat="1" applyFont="1" applyFill="1" applyBorder="1" applyAlignment="1" applyProtection="1">
      <alignment horizontal="left" vertical="center"/>
    </xf>
    <xf numFmtId="0" fontId="19" fillId="0" borderId="11" xfId="0" applyFont="1" applyBorder="1" applyAlignment="1" applyProtection="1">
      <alignment horizontal="left" vertical="top" wrapText="1"/>
    </xf>
    <xf numFmtId="0" fontId="54" fillId="0" borderId="0" xfId="0" applyFont="1" applyAlignment="1" applyProtection="1">
      <alignment horizontal="center" vertical="center" wrapText="1"/>
    </xf>
    <xf numFmtId="0" fontId="15" fillId="3" borderId="15" xfId="1" applyFont="1" applyFill="1" applyBorder="1" applyAlignment="1" applyProtection="1">
      <alignment horizontal="left" vertical="center"/>
      <protection locked="0"/>
    </xf>
    <xf numFmtId="0" fontId="1" fillId="0" borderId="21" xfId="0" applyFont="1" applyBorder="1" applyAlignment="1" applyProtection="1">
      <alignment vertical="center"/>
    </xf>
    <xf numFmtId="0" fontId="16" fillId="0" borderId="0" xfId="0" applyFont="1" applyBorder="1" applyAlignment="1" applyProtection="1">
      <alignment vertical="center" wrapText="1"/>
    </xf>
    <xf numFmtId="0" fontId="19" fillId="0" borderId="118" xfId="0" quotePrefix="1" applyFont="1" applyBorder="1" applyAlignment="1" applyProtection="1">
      <alignment horizontal="center" vertical="center"/>
    </xf>
    <xf numFmtId="0" fontId="1" fillId="0" borderId="119" xfId="0" applyFont="1" applyBorder="1" applyAlignment="1" applyProtection="1">
      <alignment vertical="center"/>
    </xf>
    <xf numFmtId="0" fontId="18" fillId="0" borderId="120" xfId="0" applyFont="1" applyBorder="1" applyAlignment="1" applyProtection="1">
      <alignment vertical="center"/>
    </xf>
    <xf numFmtId="6" fontId="18" fillId="0" borderId="121" xfId="0" applyNumberFormat="1" applyFont="1" applyBorder="1" applyAlignment="1" applyProtection="1">
      <alignment horizontal="center" vertical="center"/>
    </xf>
    <xf numFmtId="165" fontId="18" fillId="0" borderId="121" xfId="0" applyNumberFormat="1" applyFont="1" applyBorder="1" applyAlignment="1" applyProtection="1">
      <alignment horizontal="center" vertical="center"/>
    </xf>
    <xf numFmtId="0" fontId="1" fillId="0" borderId="11" xfId="0" applyFont="1" applyBorder="1" applyAlignment="1" applyProtection="1">
      <alignment vertical="center"/>
    </xf>
    <xf numFmtId="0" fontId="1" fillId="0" borderId="0" xfId="0" applyFont="1" applyAlignment="1" applyProtection="1"/>
    <xf numFmtId="0" fontId="58" fillId="3" borderId="7" xfId="0" applyFont="1" applyFill="1" applyBorder="1" applyAlignment="1" applyProtection="1">
      <alignment horizontal="center" vertical="center"/>
      <protection locked="0"/>
    </xf>
    <xf numFmtId="0" fontId="38" fillId="3" borderId="46" xfId="3" applyFont="1" applyFill="1" applyBorder="1" applyAlignment="1" applyProtection="1">
      <alignment horizontal="center" vertical="center"/>
      <protection locked="0"/>
    </xf>
    <xf numFmtId="0" fontId="58" fillId="3" borderId="102" xfId="0" applyFont="1" applyFill="1" applyBorder="1" applyAlignment="1" applyProtection="1">
      <alignment horizontal="center" vertical="center"/>
      <protection locked="0"/>
    </xf>
    <xf numFmtId="0" fontId="58" fillId="3" borderId="76" xfId="0" applyFont="1" applyFill="1" applyBorder="1" applyAlignment="1" applyProtection="1">
      <alignment horizontal="center" vertical="center"/>
      <protection locked="0"/>
    </xf>
    <xf numFmtId="0" fontId="58" fillId="3" borderId="23" xfId="0" applyFont="1" applyFill="1" applyBorder="1" applyAlignment="1" applyProtection="1">
      <alignment horizontal="center" vertical="center"/>
      <protection locked="0"/>
    </xf>
    <xf numFmtId="0" fontId="58" fillId="3" borderId="17" xfId="0" applyFont="1" applyFill="1" applyBorder="1" applyAlignment="1" applyProtection="1">
      <alignment horizontal="center" vertical="center"/>
      <protection locked="0"/>
    </xf>
    <xf numFmtId="0" fontId="58" fillId="0" borderId="66" xfId="0" applyFont="1" applyBorder="1" applyAlignment="1" applyProtection="1">
      <alignment vertical="center"/>
    </xf>
    <xf numFmtId="0" fontId="58" fillId="3" borderId="19" xfId="0" applyFont="1" applyFill="1" applyBorder="1" applyAlignment="1" applyProtection="1">
      <alignment horizontal="center" vertical="center"/>
      <protection locked="0"/>
    </xf>
    <xf numFmtId="0" fontId="58" fillId="3" borderId="16" xfId="0" applyFont="1" applyFill="1" applyBorder="1" applyAlignment="1" applyProtection="1">
      <alignment horizontal="center" vertical="center"/>
      <protection locked="0"/>
    </xf>
    <xf numFmtId="0" fontId="58" fillId="3" borderId="41" xfId="0" applyFont="1" applyFill="1" applyBorder="1" applyAlignment="1" applyProtection="1">
      <alignment horizontal="center" vertical="center"/>
      <protection locked="0"/>
    </xf>
    <xf numFmtId="0" fontId="58" fillId="3" borderId="84" xfId="0" applyFont="1" applyFill="1" applyBorder="1" applyAlignment="1" applyProtection="1">
      <alignment horizontal="center" vertical="center"/>
      <protection locked="0"/>
    </xf>
    <xf numFmtId="0" fontId="58" fillId="3" borderId="106" xfId="0" applyFont="1" applyFill="1" applyBorder="1" applyAlignment="1" applyProtection="1">
      <alignment horizontal="center" vertical="center"/>
      <protection locked="0"/>
    </xf>
    <xf numFmtId="0" fontId="58" fillId="3" borderId="121" xfId="0" applyFont="1" applyFill="1" applyBorder="1" applyAlignment="1" applyProtection="1">
      <alignment horizontal="center" vertical="center"/>
      <protection locked="0"/>
    </xf>
    <xf numFmtId="0" fontId="18" fillId="0" borderId="3" xfId="0" applyFont="1" applyBorder="1" applyProtection="1"/>
    <xf numFmtId="0" fontId="19" fillId="0" borderId="3" xfId="0" quotePrefix="1" applyFont="1" applyBorder="1" applyAlignment="1" applyProtection="1">
      <alignment horizontal="center" vertical="center"/>
    </xf>
    <xf numFmtId="0" fontId="71" fillId="0" borderId="0" xfId="3" applyFont="1" applyFill="1" applyBorder="1" applyProtection="1"/>
    <xf numFmtId="0" fontId="113" fillId="0" borderId="0" xfId="3" applyFont="1" applyFill="1" applyBorder="1" applyAlignment="1" applyProtection="1">
      <alignment horizontal="right"/>
    </xf>
    <xf numFmtId="0" fontId="71" fillId="0" borderId="0" xfId="3" applyFont="1" applyFill="1" applyBorder="1" applyAlignment="1" applyProtection="1">
      <alignment vertical="center"/>
    </xf>
    <xf numFmtId="0" fontId="100" fillId="0" borderId="0" xfId="3" applyFont="1" applyFill="1" applyBorder="1" applyAlignment="1" applyProtection="1">
      <alignment vertical="center"/>
    </xf>
    <xf numFmtId="172" fontId="71" fillId="0" borderId="0" xfId="6" applyNumberFormat="1" applyFont="1" applyFill="1" applyBorder="1" applyAlignment="1" applyProtection="1">
      <alignment vertical="center"/>
    </xf>
    <xf numFmtId="0" fontId="70" fillId="0" borderId="0" xfId="3" applyFont="1" applyFill="1" applyBorder="1" applyAlignment="1" applyProtection="1">
      <alignment vertical="center"/>
    </xf>
    <xf numFmtId="0" fontId="100" fillId="0" borderId="0" xfId="3" applyFont="1" applyFill="1" applyBorder="1" applyProtection="1"/>
    <xf numFmtId="0" fontId="100" fillId="0" borderId="0" xfId="3" applyFont="1" applyFill="1" applyAlignment="1" applyProtection="1">
      <alignment vertical="center"/>
    </xf>
    <xf numFmtId="0" fontId="57" fillId="0" borderId="0" xfId="1" applyFont="1" applyFill="1" applyBorder="1" applyAlignment="1" applyProtection="1">
      <alignment horizontal="center" vertical="center"/>
    </xf>
    <xf numFmtId="0" fontId="57" fillId="0" borderId="0"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120" fillId="0" borderId="0" xfId="1" applyFont="1" applyFill="1" applyBorder="1" applyAlignment="1" applyProtection="1">
      <alignment vertical="center"/>
    </xf>
    <xf numFmtId="0" fontId="67" fillId="0" borderId="0" xfId="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57" fillId="0" borderId="0" xfId="0" applyFont="1" applyFill="1" applyBorder="1" applyAlignment="1" applyProtection="1">
      <alignment vertical="center" wrapText="1"/>
    </xf>
    <xf numFmtId="0" fontId="67" fillId="0" borderId="0" xfId="1" applyFont="1" applyFill="1" applyBorder="1" applyAlignment="1" applyProtection="1">
      <alignment horizontal="left" vertical="center"/>
    </xf>
    <xf numFmtId="0" fontId="57" fillId="0" borderId="0" xfId="1" applyFont="1" applyFill="1" applyBorder="1" applyAlignment="1" applyProtection="1">
      <alignment horizontal="left" vertical="center"/>
    </xf>
    <xf numFmtId="0" fontId="67" fillId="0" borderId="0" xfId="0" applyFont="1" applyFill="1" applyBorder="1" applyAlignment="1" applyProtection="1">
      <alignment vertical="center"/>
    </xf>
    <xf numFmtId="3" fontId="121" fillId="0" borderId="0" xfId="0" applyNumberFormat="1" applyFont="1" applyFill="1" applyBorder="1" applyAlignment="1" applyProtection="1">
      <alignment horizontal="center" vertical="center"/>
    </xf>
    <xf numFmtId="0" fontId="116" fillId="0" borderId="0" xfId="0" applyFont="1" applyFill="1" applyBorder="1" applyAlignment="1" applyProtection="1">
      <alignment vertical="top"/>
    </xf>
    <xf numFmtId="0" fontId="121" fillId="0" borderId="0" xfId="0" applyFont="1" applyFill="1" applyBorder="1" applyAlignment="1" applyProtection="1">
      <alignment vertical="center" wrapText="1"/>
    </xf>
    <xf numFmtId="0" fontId="121" fillId="0" borderId="0" xfId="0" applyFont="1" applyFill="1" applyBorder="1" applyAlignment="1" applyProtection="1"/>
    <xf numFmtId="0" fontId="121" fillId="0" borderId="0" xfId="0" quotePrefix="1" applyFont="1" applyFill="1" applyBorder="1" applyAlignment="1" applyProtection="1">
      <alignment horizontal="center" vertical="center"/>
    </xf>
    <xf numFmtId="0" fontId="121" fillId="0" borderId="0" xfId="0" applyFont="1" applyFill="1" applyBorder="1" applyAlignment="1" applyProtection="1">
      <alignment vertical="center"/>
    </xf>
    <xf numFmtId="0" fontId="67" fillId="0" borderId="0" xfId="0" applyFont="1" applyFill="1" applyBorder="1" applyAlignment="1" applyProtection="1">
      <alignment vertical="center" wrapText="1"/>
    </xf>
    <xf numFmtId="0" fontId="124" fillId="0" borderId="0" xfId="0" applyFont="1" applyFill="1" applyBorder="1" applyAlignment="1" applyProtection="1">
      <alignment wrapText="1"/>
    </xf>
    <xf numFmtId="3" fontId="114" fillId="0" borderId="0" xfId="0" applyNumberFormat="1" applyFont="1" applyFill="1" applyBorder="1" applyAlignment="1" applyProtection="1"/>
    <xf numFmtId="0" fontId="71" fillId="0" borderId="0" xfId="3" applyFont="1" applyFill="1" applyBorder="1" applyAlignment="1" applyProtection="1">
      <alignment vertical="center" wrapText="1"/>
    </xf>
    <xf numFmtId="49" fontId="70" fillId="0" borderId="0" xfId="3" quotePrefix="1" applyNumberFormat="1" applyFont="1" applyFill="1" applyBorder="1" applyAlignment="1" applyProtection="1">
      <alignment vertical="center" wrapText="1"/>
    </xf>
    <xf numFmtId="0" fontId="70" fillId="0" borderId="0" xfId="3" applyNumberFormat="1" applyFont="1" applyFill="1" applyBorder="1" applyAlignment="1" applyProtection="1">
      <alignment vertical="center" wrapText="1"/>
    </xf>
    <xf numFmtId="0" fontId="70" fillId="0" borderId="0" xfId="3" applyFont="1" applyFill="1" applyBorder="1" applyAlignment="1" applyProtection="1">
      <alignment horizontal="left"/>
    </xf>
    <xf numFmtId="0" fontId="70" fillId="0" borderId="0" xfId="3" applyFont="1" applyFill="1" applyBorder="1" applyAlignment="1" applyProtection="1">
      <alignment vertical="center" wrapText="1"/>
    </xf>
    <xf numFmtId="0" fontId="70" fillId="0" borderId="0" xfId="3" applyFont="1" applyFill="1" applyBorder="1" applyAlignment="1" applyProtection="1">
      <alignment horizontal="center" vertical="center" wrapText="1"/>
    </xf>
    <xf numFmtId="0" fontId="70" fillId="0" borderId="0" xfId="3" applyFont="1" applyFill="1" applyBorder="1" applyAlignment="1" applyProtection="1">
      <alignment horizontal="center" vertical="center"/>
    </xf>
    <xf numFmtId="0" fontId="128" fillId="0" borderId="0" xfId="3" applyFont="1" applyFill="1" applyBorder="1" applyAlignment="1" applyProtection="1">
      <alignment horizontal="center" vertical="center"/>
    </xf>
    <xf numFmtId="3" fontId="70" fillId="0" borderId="0" xfId="3" applyNumberFormat="1" applyFont="1" applyFill="1" applyBorder="1" applyAlignment="1" applyProtection="1">
      <alignment horizontal="center"/>
    </xf>
    <xf numFmtId="37" fontId="73" fillId="0" borderId="0" xfId="6" applyNumberFormat="1" applyFont="1" applyFill="1" applyBorder="1" applyAlignment="1" applyProtection="1">
      <alignment horizontal="center" vertical="center"/>
    </xf>
    <xf numFmtId="37" fontId="100" fillId="0" borderId="0" xfId="6" applyNumberFormat="1" applyFont="1" applyFill="1" applyBorder="1" applyAlignment="1" applyProtection="1">
      <alignment horizontal="center" vertical="center"/>
    </xf>
    <xf numFmtId="172" fontId="130" fillId="0" borderId="0" xfId="6" applyNumberFormat="1" applyFont="1" applyFill="1" applyBorder="1" applyAlignment="1" applyProtection="1">
      <alignment vertical="center" wrapText="1"/>
    </xf>
    <xf numFmtId="172" fontId="73" fillId="0" borderId="0" xfId="6" applyNumberFormat="1" applyFont="1" applyFill="1" applyBorder="1" applyAlignment="1" applyProtection="1">
      <alignment horizontal="center" vertical="center"/>
    </xf>
    <xf numFmtId="0" fontId="70" fillId="0" borderId="0" xfId="3" applyFont="1" applyFill="1" applyBorder="1" applyProtection="1"/>
    <xf numFmtId="0" fontId="100" fillId="0" borderId="0" xfId="3" applyFont="1" applyFill="1" applyBorder="1" applyAlignment="1" applyProtection="1">
      <alignment horizontal="left" vertical="center" wrapText="1"/>
    </xf>
    <xf numFmtId="0" fontId="67" fillId="0" borderId="0" xfId="3" applyFont="1" applyFill="1" applyBorder="1" applyAlignment="1" applyProtection="1">
      <alignment vertical="center" wrapText="1"/>
    </xf>
    <xf numFmtId="0" fontId="67" fillId="0" borderId="0" xfId="3" applyFont="1" applyFill="1" applyBorder="1" applyAlignment="1" applyProtection="1">
      <alignment vertical="center"/>
    </xf>
    <xf numFmtId="0" fontId="70" fillId="0" borderId="0" xfId="3" applyFont="1" applyFill="1" applyBorder="1" applyAlignment="1" applyProtection="1">
      <alignment vertical="top" wrapText="1"/>
    </xf>
    <xf numFmtId="0" fontId="73" fillId="0" borderId="0" xfId="3" applyFont="1" applyFill="1" applyBorder="1" applyAlignment="1" applyProtection="1">
      <alignment vertical="center"/>
    </xf>
    <xf numFmtId="0" fontId="73" fillId="0" borderId="0" xfId="3" applyFont="1" applyFill="1" applyBorder="1" applyAlignment="1" applyProtection="1">
      <alignment vertical="top" wrapText="1"/>
    </xf>
    <xf numFmtId="0" fontId="71" fillId="0" borderId="0" xfId="3" applyFont="1" applyFill="1" applyBorder="1" applyAlignment="1" applyProtection="1">
      <alignment vertical="top" wrapText="1"/>
    </xf>
    <xf numFmtId="0" fontId="100" fillId="0" borderId="0" xfId="3" applyFont="1" applyFill="1" applyBorder="1" applyAlignment="1" applyProtection="1">
      <alignment horizontal="left" vertical="center"/>
    </xf>
    <xf numFmtId="0" fontId="132" fillId="0" borderId="0" xfId="3" applyFont="1" applyFill="1" applyBorder="1" applyAlignment="1" applyProtection="1">
      <alignment horizontal="left" vertical="center"/>
    </xf>
    <xf numFmtId="0" fontId="70" fillId="0" borderId="0" xfId="3" applyNumberFormat="1" applyFont="1" applyFill="1" applyBorder="1" applyAlignment="1" applyProtection="1">
      <alignment horizontal="center" vertical="center" wrapText="1"/>
    </xf>
    <xf numFmtId="38" fontId="71" fillId="0" borderId="0" xfId="6" applyNumberFormat="1" applyFont="1" applyFill="1" applyBorder="1" applyAlignment="1" applyProtection="1">
      <alignment horizontal="right" vertical="center"/>
    </xf>
    <xf numFmtId="3" fontId="71" fillId="0" borderId="0" xfId="3" applyNumberFormat="1" applyFont="1" applyFill="1" applyBorder="1" applyAlignment="1" applyProtection="1">
      <alignment vertical="center"/>
    </xf>
    <xf numFmtId="0" fontId="125" fillId="0" borderId="0" xfId="3" applyFont="1" applyFill="1" applyBorder="1" applyAlignment="1" applyProtection="1">
      <alignment wrapText="1"/>
    </xf>
    <xf numFmtId="0" fontId="127" fillId="0" borderId="0" xfId="3" applyFont="1" applyFill="1" applyBorder="1" applyAlignment="1" applyProtection="1">
      <alignment vertical="top" wrapText="1"/>
    </xf>
    <xf numFmtId="0" fontId="124" fillId="0" borderId="0" xfId="3" applyFont="1" applyFill="1" applyBorder="1" applyAlignment="1" applyProtection="1"/>
    <xf numFmtId="0" fontId="57" fillId="0" borderId="0" xfId="3" applyFont="1" applyFill="1" applyBorder="1" applyAlignment="1" applyProtection="1">
      <alignment horizontal="left" vertical="center"/>
    </xf>
    <xf numFmtId="0" fontId="57" fillId="0" borderId="0" xfId="3" applyFont="1" applyFill="1" applyBorder="1" applyAlignment="1" applyProtection="1">
      <alignment vertical="center"/>
    </xf>
    <xf numFmtId="0" fontId="127" fillId="0" borderId="0" xfId="3" applyFont="1" applyFill="1" applyBorder="1" applyAlignment="1" applyProtection="1">
      <alignment vertical="center"/>
    </xf>
    <xf numFmtId="0" fontId="116" fillId="0" borderId="0" xfId="3" applyFont="1" applyFill="1" applyBorder="1" applyProtection="1"/>
    <xf numFmtId="0" fontId="127" fillId="0" borderId="0" xfId="3" applyFont="1" applyFill="1" applyBorder="1" applyProtection="1"/>
    <xf numFmtId="0" fontId="127" fillId="0" borderId="0" xfId="3" applyNumberFormat="1" applyFont="1" applyFill="1" applyBorder="1" applyAlignment="1" applyProtection="1">
      <alignment horizontal="left" vertical="center"/>
    </xf>
    <xf numFmtId="0" fontId="127" fillId="0" borderId="0" xfId="1" applyFont="1" applyFill="1" applyBorder="1" applyAlignment="1" applyProtection="1">
      <alignment vertical="center"/>
    </xf>
    <xf numFmtId="0" fontId="116" fillId="0" borderId="0" xfId="1" applyFont="1" applyFill="1" applyBorder="1" applyProtection="1"/>
    <xf numFmtId="0" fontId="127" fillId="0" borderId="0" xfId="1" applyFont="1" applyFill="1" applyBorder="1" applyProtection="1"/>
    <xf numFmtId="0" fontId="114" fillId="0" borderId="0" xfId="0" applyFont="1" applyFill="1" applyBorder="1" applyAlignment="1" applyProtection="1"/>
    <xf numFmtId="0" fontId="115" fillId="0" borderId="0" xfId="0" applyFont="1" applyFill="1" applyBorder="1" applyAlignment="1" applyProtection="1">
      <alignment vertical="center"/>
    </xf>
    <xf numFmtId="0" fontId="67" fillId="0" borderId="0" xfId="0" applyFont="1" applyFill="1" applyBorder="1" applyProtection="1"/>
    <xf numFmtId="0" fontId="67" fillId="0" borderId="0" xfId="0" applyFont="1" applyFill="1" applyBorder="1" applyAlignment="1" applyProtection="1">
      <alignment horizontal="right" vertical="center"/>
    </xf>
    <xf numFmtId="0" fontId="114" fillId="0" borderId="0" xfId="0" applyFont="1" applyFill="1" applyBorder="1" applyAlignment="1" applyProtection="1">
      <alignment horizontal="center"/>
    </xf>
    <xf numFmtId="0" fontId="100" fillId="0" borderId="0" xfId="0" applyFont="1" applyFill="1" applyBorder="1" applyAlignment="1" applyProtection="1">
      <alignment vertical="center" wrapText="1"/>
    </xf>
    <xf numFmtId="0" fontId="100" fillId="0" borderId="0" xfId="0" applyFont="1" applyFill="1" applyBorder="1" applyAlignment="1" applyProtection="1">
      <alignment wrapText="1"/>
    </xf>
    <xf numFmtId="0" fontId="100" fillId="0" borderId="0" xfId="0" applyFont="1" applyFill="1" applyBorder="1" applyAlignment="1" applyProtection="1">
      <alignment horizontal="center" vertical="center" wrapText="1"/>
    </xf>
    <xf numFmtId="0" fontId="57" fillId="0" borderId="0" xfId="0" applyFont="1" applyFill="1" applyBorder="1" applyAlignment="1" applyProtection="1"/>
    <xf numFmtId="0" fontId="100" fillId="0" borderId="0" xfId="0" applyFont="1" applyFill="1" applyBorder="1" applyAlignment="1" applyProtection="1">
      <alignment horizontal="center" wrapText="1"/>
    </xf>
    <xf numFmtId="0" fontId="57" fillId="0" borderId="0" xfId="0" applyFont="1" applyFill="1" applyBorder="1" applyAlignment="1" applyProtection="1">
      <alignment horizontal="left"/>
    </xf>
    <xf numFmtId="0" fontId="100" fillId="0" borderId="0" xfId="0" applyFont="1" applyFill="1" applyBorder="1" applyAlignment="1" applyProtection="1">
      <alignment horizontal="left" vertical="center"/>
    </xf>
    <xf numFmtId="0" fontId="57" fillId="0" borderId="0" xfId="1" applyFont="1" applyFill="1" applyBorder="1" applyAlignment="1" applyProtection="1">
      <alignment vertical="center"/>
    </xf>
    <xf numFmtId="0" fontId="120" fillId="0" borderId="0" xfId="0" applyFont="1" applyFill="1" applyBorder="1" applyAlignment="1" applyProtection="1">
      <alignment vertical="center"/>
    </xf>
    <xf numFmtId="1" fontId="57" fillId="0" borderId="0" xfId="1" applyNumberFormat="1" applyFont="1" applyFill="1" applyBorder="1" applyAlignment="1" applyProtection="1">
      <alignment horizontal="center" vertical="center"/>
    </xf>
    <xf numFmtId="1" fontId="57" fillId="0" borderId="0" xfId="0" applyNumberFormat="1" applyFont="1" applyFill="1" applyBorder="1" applyAlignment="1" applyProtection="1">
      <alignment horizontal="center" vertical="center"/>
    </xf>
    <xf numFmtId="1" fontId="121" fillId="0" borderId="0" xfId="0" applyNumberFormat="1" applyFont="1" applyFill="1" applyBorder="1" applyAlignment="1" applyProtection="1">
      <alignment horizontal="center" vertical="center"/>
    </xf>
    <xf numFmtId="1" fontId="57" fillId="0" borderId="0" xfId="1" applyNumberFormat="1" applyFont="1" applyFill="1" applyBorder="1" applyAlignment="1" applyProtection="1">
      <alignment vertical="center"/>
    </xf>
    <xf numFmtId="3" fontId="57" fillId="0" borderId="0" xfId="0" applyNumberFormat="1" applyFont="1" applyFill="1" applyBorder="1" applyAlignment="1" applyProtection="1">
      <alignment horizontal="center" vertical="center"/>
    </xf>
    <xf numFmtId="3" fontId="121" fillId="0" borderId="0" xfId="0" applyNumberFormat="1" applyFont="1" applyFill="1" applyBorder="1" applyAlignment="1" applyProtection="1">
      <alignment vertical="center"/>
    </xf>
    <xf numFmtId="0" fontId="121" fillId="0" borderId="0" xfId="0" applyFont="1" applyFill="1" applyBorder="1" applyProtection="1"/>
    <xf numFmtId="0" fontId="121" fillId="0" borderId="0" xfId="0" applyFont="1" applyFill="1" applyBorder="1" applyAlignment="1" applyProtection="1">
      <alignment horizontal="center"/>
    </xf>
    <xf numFmtId="0" fontId="121" fillId="0" borderId="0" xfId="0" quotePrefix="1" applyFont="1" applyFill="1" applyBorder="1" applyAlignment="1" applyProtection="1">
      <alignment vertical="center"/>
    </xf>
    <xf numFmtId="165" fontId="57" fillId="0" borderId="0" xfId="0" applyNumberFormat="1" applyFont="1" applyFill="1" applyBorder="1" applyAlignment="1" applyProtection="1">
      <alignment horizontal="center" vertical="center"/>
    </xf>
    <xf numFmtId="0" fontId="121" fillId="0" borderId="0" xfId="0" applyFont="1" applyFill="1" applyBorder="1" applyAlignment="1" applyProtection="1">
      <alignment vertical="top" wrapText="1"/>
    </xf>
    <xf numFmtId="6" fontId="57" fillId="0" borderId="0" xfId="0" applyNumberFormat="1" applyFont="1" applyFill="1" applyBorder="1" applyAlignment="1" applyProtection="1">
      <alignment horizontal="center" vertical="center"/>
    </xf>
    <xf numFmtId="0" fontId="57" fillId="0" borderId="0" xfId="0" applyFont="1" applyFill="1" applyBorder="1" applyProtection="1"/>
    <xf numFmtId="0" fontId="121" fillId="0" borderId="0" xfId="0" applyFont="1" applyFill="1" applyBorder="1" applyAlignment="1" applyProtection="1">
      <alignment horizontal="left" vertical="top" wrapText="1"/>
    </xf>
    <xf numFmtId="0" fontId="57" fillId="0" borderId="0" xfId="3" applyFont="1" applyFill="1" applyBorder="1" applyAlignment="1" applyProtection="1">
      <alignment vertical="top"/>
    </xf>
    <xf numFmtId="0" fontId="122" fillId="0" borderId="0" xfId="0" applyFont="1" applyFill="1" applyBorder="1" applyAlignment="1" applyProtection="1">
      <alignment vertical="center"/>
    </xf>
    <xf numFmtId="0" fontId="121" fillId="0" borderId="0" xfId="0" applyFont="1" applyFill="1" applyBorder="1" applyAlignment="1" applyProtection="1">
      <alignment horizontal="center" vertical="center" wrapText="1"/>
    </xf>
    <xf numFmtId="0" fontId="67" fillId="0" borderId="0" xfId="0" applyFont="1" applyFill="1" applyBorder="1" applyAlignment="1" applyProtection="1">
      <alignment vertical="top" wrapText="1"/>
    </xf>
    <xf numFmtId="3" fontId="125" fillId="0" borderId="0" xfId="0" applyNumberFormat="1" applyFont="1" applyFill="1" applyBorder="1" applyAlignment="1" applyProtection="1"/>
    <xf numFmtId="0" fontId="125" fillId="0" borderId="0" xfId="0" applyFont="1" applyFill="1" applyBorder="1" applyAlignment="1" applyProtection="1">
      <alignment vertical="center"/>
    </xf>
    <xf numFmtId="0" fontId="67" fillId="0" borderId="0" xfId="0" applyFont="1" applyFill="1" applyBorder="1" applyAlignment="1" applyProtection="1">
      <alignment horizontal="left" vertical="center" wrapText="1"/>
    </xf>
    <xf numFmtId="0" fontId="116" fillId="0" borderId="0" xfId="0" applyFont="1" applyFill="1" applyBorder="1" applyAlignment="1" applyProtection="1">
      <alignment horizontal="right" wrapText="1"/>
    </xf>
    <xf numFmtId="0" fontId="67" fillId="0" borderId="0" xfId="0" applyFont="1" applyFill="1" applyBorder="1" applyAlignment="1" applyProtection="1">
      <alignment horizontal="center" vertical="top"/>
    </xf>
    <xf numFmtId="0" fontId="67" fillId="0" borderId="0" xfId="0" applyFont="1" applyFill="1" applyBorder="1" applyAlignment="1" applyProtection="1">
      <alignment horizontal="center"/>
    </xf>
    <xf numFmtId="0" fontId="125" fillId="0" borderId="0" xfId="0" applyFont="1" applyFill="1" applyBorder="1" applyAlignment="1" applyProtection="1">
      <alignment vertical="top"/>
    </xf>
    <xf numFmtId="0" fontId="114" fillId="0" borderId="0" xfId="3" applyFont="1" applyFill="1" applyBorder="1" applyAlignment="1" applyProtection="1">
      <alignment horizontal="center" vertical="center"/>
    </xf>
    <xf numFmtId="0" fontId="126" fillId="0" borderId="0" xfId="3" applyFont="1" applyFill="1" applyBorder="1" applyAlignment="1" applyProtection="1">
      <alignment horizontal="center" vertical="center"/>
    </xf>
    <xf numFmtId="0" fontId="71" fillId="0" borderId="0" xfId="3" applyFont="1" applyFill="1" applyBorder="1" applyAlignment="1" applyProtection="1">
      <alignment horizontal="center" vertical="center"/>
    </xf>
    <xf numFmtId="0" fontId="73" fillId="0" borderId="0" xfId="3" applyFont="1" applyFill="1" applyBorder="1" applyProtection="1"/>
    <xf numFmtId="0" fontId="73" fillId="0" borderId="0" xfId="3" applyFont="1" applyFill="1" applyBorder="1" applyAlignment="1" applyProtection="1">
      <alignment horizontal="center"/>
    </xf>
    <xf numFmtId="0" fontId="73" fillId="0" borderId="0" xfId="3" applyFont="1" applyFill="1" applyBorder="1" applyAlignment="1" applyProtection="1">
      <alignment horizontal="center" vertical="center"/>
    </xf>
    <xf numFmtId="0" fontId="71" fillId="0" borderId="0" xfId="3" applyFont="1" applyFill="1" applyBorder="1" applyAlignment="1" applyProtection="1">
      <alignment wrapText="1"/>
    </xf>
    <xf numFmtId="0" fontId="128" fillId="0" borderId="0" xfId="3" applyFont="1" applyFill="1" applyBorder="1" applyAlignment="1" applyProtection="1">
      <alignment wrapText="1"/>
    </xf>
    <xf numFmtId="0" fontId="128" fillId="0" borderId="0" xfId="3" applyFont="1" applyFill="1" applyBorder="1" applyAlignment="1" applyProtection="1">
      <alignment horizontal="center" wrapText="1"/>
    </xf>
    <xf numFmtId="0" fontId="73" fillId="0" borderId="0" xfId="3" applyFont="1" applyFill="1" applyBorder="1" applyAlignment="1" applyProtection="1">
      <alignment wrapText="1"/>
    </xf>
    <xf numFmtId="0" fontId="128" fillId="0" borderId="0" xfId="3" applyFont="1" applyFill="1" applyBorder="1" applyAlignment="1" applyProtection="1">
      <alignment textRotation="90" wrapText="1"/>
    </xf>
    <xf numFmtId="0" fontId="70" fillId="0" borderId="0" xfId="3" applyFont="1" applyFill="1" applyBorder="1" applyAlignment="1" applyProtection="1">
      <alignment horizontal="left" vertical="center"/>
    </xf>
    <xf numFmtId="0" fontId="128" fillId="0" borderId="0" xfId="3" applyFont="1" applyFill="1" applyBorder="1" applyAlignment="1" applyProtection="1">
      <alignment horizontal="center" vertical="center" wrapText="1"/>
    </xf>
    <xf numFmtId="0" fontId="71" fillId="0" borderId="0" xfId="3" applyFont="1" applyFill="1" applyBorder="1" applyAlignment="1" applyProtection="1">
      <alignment horizontal="center"/>
    </xf>
    <xf numFmtId="0" fontId="128" fillId="0" borderId="0" xfId="3" applyFont="1" applyFill="1" applyBorder="1" applyAlignment="1" applyProtection="1">
      <alignment vertical="center"/>
    </xf>
    <xf numFmtId="0" fontId="129" fillId="0" borderId="0" xfId="3" applyFont="1" applyFill="1" applyBorder="1" applyAlignment="1" applyProtection="1">
      <alignment horizontal="center" vertical="center" wrapText="1"/>
    </xf>
    <xf numFmtId="0" fontId="123" fillId="0" borderId="0" xfId="3" applyFont="1" applyFill="1" applyBorder="1" applyAlignment="1" applyProtection="1">
      <alignment horizontal="center" vertical="center"/>
    </xf>
    <xf numFmtId="0" fontId="70" fillId="0" borderId="0" xfId="3" applyFont="1" applyFill="1" applyBorder="1" applyAlignment="1" applyProtection="1"/>
    <xf numFmtId="38" fontId="73" fillId="0" borderId="0" xfId="6" applyNumberFormat="1" applyFont="1" applyFill="1" applyBorder="1" applyAlignment="1" applyProtection="1">
      <alignment horizontal="center" vertical="center"/>
    </xf>
    <xf numFmtId="3" fontId="73" fillId="0" borderId="0" xfId="3" applyNumberFormat="1" applyFont="1" applyFill="1" applyBorder="1" applyAlignment="1" applyProtection="1">
      <alignment horizontal="center" vertical="center"/>
    </xf>
    <xf numFmtId="10" fontId="73" fillId="0" borderId="0" xfId="3" applyNumberFormat="1" applyFont="1" applyFill="1" applyBorder="1" applyAlignment="1" applyProtection="1">
      <alignment horizontal="center" vertical="center"/>
    </xf>
    <xf numFmtId="3" fontId="71" fillId="0" borderId="0" xfId="3" applyNumberFormat="1" applyFont="1" applyFill="1" applyBorder="1" applyAlignment="1" applyProtection="1">
      <alignment horizontal="center"/>
    </xf>
    <xf numFmtId="0" fontId="70" fillId="0" borderId="0" xfId="3" applyFont="1" applyFill="1" applyBorder="1" applyAlignment="1" applyProtection="1">
      <alignment horizontal="center"/>
    </xf>
    <xf numFmtId="0" fontId="130" fillId="0" borderId="0" xfId="3" applyFont="1" applyFill="1" applyBorder="1" applyAlignment="1" applyProtection="1">
      <alignment vertical="center"/>
    </xf>
    <xf numFmtId="0" fontId="128" fillId="0" borderId="0" xfId="3" applyFont="1" applyFill="1" applyBorder="1" applyAlignment="1" applyProtection="1">
      <alignment horizontal="right" vertical="center"/>
    </xf>
    <xf numFmtId="172" fontId="100" fillId="0" borderId="0" xfId="6" applyNumberFormat="1" applyFont="1" applyFill="1" applyBorder="1" applyAlignment="1" applyProtection="1">
      <alignment horizontal="center" vertical="center"/>
    </xf>
    <xf numFmtId="0" fontId="73" fillId="0" borderId="0" xfId="3" applyFont="1" applyFill="1" applyBorder="1" applyAlignment="1" applyProtection="1">
      <alignment horizontal="right" vertical="center"/>
    </xf>
    <xf numFmtId="2" fontId="128" fillId="0" borderId="0" xfId="3" applyNumberFormat="1" applyFont="1" applyFill="1" applyBorder="1" applyAlignment="1" applyProtection="1">
      <alignment vertical="top"/>
    </xf>
    <xf numFmtId="0" fontId="70" fillId="0" borderId="0" xfId="3" applyFont="1" applyFill="1" applyBorder="1" applyAlignment="1" applyProtection="1">
      <alignment horizontal="right" vertical="center"/>
    </xf>
    <xf numFmtId="38" fontId="70" fillId="0" borderId="0" xfId="3" applyNumberFormat="1" applyFont="1" applyFill="1" applyBorder="1" applyAlignment="1" applyProtection="1">
      <alignment vertical="center"/>
    </xf>
    <xf numFmtId="0" fontId="128" fillId="0" borderId="0" xfId="3" applyFont="1" applyFill="1" applyBorder="1" applyAlignment="1" applyProtection="1">
      <alignment vertical="top" wrapText="1"/>
    </xf>
    <xf numFmtId="0" fontId="112" fillId="0" borderId="0" xfId="3" applyFont="1" applyFill="1" applyBorder="1" applyAlignment="1" applyProtection="1">
      <alignment vertical="center"/>
    </xf>
    <xf numFmtId="0" fontId="112" fillId="0" borderId="0" xfId="3" applyFont="1" applyFill="1" applyBorder="1" applyProtection="1"/>
    <xf numFmtId="0" fontId="132" fillId="0" borderId="0" xfId="3" applyFont="1" applyFill="1" applyBorder="1" applyAlignment="1" applyProtection="1">
      <alignment vertical="center"/>
    </xf>
    <xf numFmtId="38" fontId="112" fillId="0" borderId="0" xfId="6" applyNumberFormat="1" applyFont="1" applyFill="1" applyBorder="1" applyAlignment="1" applyProtection="1">
      <alignment horizontal="right" vertical="center"/>
    </xf>
    <xf numFmtId="38" fontId="70" fillId="0" borderId="0" xfId="6" applyNumberFormat="1" applyFont="1" applyFill="1" applyBorder="1" applyAlignment="1" applyProtection="1">
      <alignment horizontal="right" vertical="center"/>
    </xf>
    <xf numFmtId="38" fontId="71" fillId="0" borderId="0" xfId="3" applyNumberFormat="1" applyFont="1" applyFill="1" applyBorder="1" applyAlignment="1" applyProtection="1">
      <alignment horizontal="right" vertical="center"/>
    </xf>
    <xf numFmtId="0" fontId="128" fillId="0" borderId="0" xfId="3" applyFont="1" applyFill="1" applyBorder="1" applyAlignment="1" applyProtection="1">
      <alignment horizontal="center"/>
    </xf>
    <xf numFmtId="0" fontId="133" fillId="0" borderId="0" xfId="3" applyFont="1" applyFill="1" applyBorder="1" applyAlignment="1" applyProtection="1">
      <alignment horizontal="center" vertical="center"/>
    </xf>
    <xf numFmtId="0" fontId="70" fillId="0" borderId="0" xfId="3" applyNumberFormat="1" applyFont="1" applyFill="1" applyBorder="1" applyAlignment="1" applyProtection="1">
      <alignment horizontal="center" vertical="center"/>
    </xf>
    <xf numFmtId="10" fontId="71" fillId="0" borderId="0" xfId="3" applyNumberFormat="1" applyFont="1" applyFill="1" applyBorder="1" applyAlignment="1" applyProtection="1">
      <alignment horizontal="right" vertical="center"/>
    </xf>
    <xf numFmtId="10" fontId="100" fillId="0" borderId="0" xfId="3" applyNumberFormat="1" applyFont="1" applyFill="1" applyBorder="1" applyAlignment="1" applyProtection="1">
      <alignment horizontal="center"/>
    </xf>
    <xf numFmtId="0" fontId="128" fillId="0" borderId="0" xfId="3" applyFont="1" applyFill="1" applyBorder="1" applyAlignment="1" applyProtection="1">
      <alignment vertical="top"/>
    </xf>
    <xf numFmtId="38" fontId="71" fillId="0" borderId="0" xfId="3" applyNumberFormat="1" applyFont="1" applyFill="1" applyBorder="1" applyProtection="1"/>
    <xf numFmtId="0" fontId="128" fillId="0" borderId="0" xfId="3" applyFont="1" applyFill="1" applyBorder="1" applyAlignment="1" applyProtection="1">
      <alignment vertical="center" wrapText="1"/>
    </xf>
    <xf numFmtId="0" fontId="71" fillId="0" borderId="0" xfId="3" applyFont="1" applyFill="1" applyBorder="1" applyAlignment="1" applyProtection="1">
      <alignment vertical="top"/>
    </xf>
    <xf numFmtId="0" fontId="128" fillId="0" borderId="0" xfId="3" applyFont="1" applyFill="1" applyBorder="1" applyAlignment="1" applyProtection="1"/>
    <xf numFmtId="0" fontId="128" fillId="0" borderId="0" xfId="3" applyFont="1" applyFill="1" applyBorder="1" applyAlignment="1" applyProtection="1">
      <alignment horizontal="left"/>
    </xf>
    <xf numFmtId="0" fontId="127" fillId="0" borderId="0" xfId="3" applyFont="1" applyFill="1" applyBorder="1" applyAlignment="1" applyProtection="1">
      <alignment wrapText="1"/>
    </xf>
    <xf numFmtId="0" fontId="71" fillId="0" borderId="0" xfId="3" applyFont="1" applyFill="1" applyBorder="1" applyAlignment="1" applyProtection="1">
      <alignment horizontal="left"/>
    </xf>
    <xf numFmtId="0" fontId="67" fillId="0" borderId="0" xfId="3" applyFont="1" applyFill="1" applyBorder="1" applyProtection="1"/>
    <xf numFmtId="38" fontId="71" fillId="0" borderId="0" xfId="3" applyNumberFormat="1" applyFont="1" applyFill="1" applyBorder="1" applyAlignment="1" applyProtection="1">
      <alignment vertical="center"/>
    </xf>
    <xf numFmtId="0" fontId="127" fillId="0" borderId="0" xfId="3" applyFont="1" applyFill="1" applyBorder="1" applyAlignment="1" applyProtection="1"/>
    <xf numFmtId="38" fontId="71" fillId="0" borderId="0" xfId="6" applyNumberFormat="1" applyFont="1" applyFill="1" applyBorder="1" applyAlignment="1" applyProtection="1">
      <alignment vertical="center"/>
    </xf>
    <xf numFmtId="3" fontId="71" fillId="0" borderId="0" xfId="3" applyNumberFormat="1" applyFont="1" applyFill="1" applyBorder="1" applyAlignment="1" applyProtection="1">
      <alignment horizontal="center" vertical="center"/>
    </xf>
    <xf numFmtId="38" fontId="70" fillId="0" borderId="0" xfId="6" applyNumberFormat="1" applyFont="1" applyFill="1" applyBorder="1" applyAlignment="1" applyProtection="1">
      <alignment vertical="center"/>
    </xf>
    <xf numFmtId="0" fontId="135" fillId="0" borderId="0" xfId="3" applyFont="1" applyFill="1" applyBorder="1" applyAlignment="1" applyProtection="1">
      <alignment horizontal="right" vertical="center"/>
    </xf>
    <xf numFmtId="0" fontId="136" fillId="0" borderId="0" xfId="3" applyFont="1" applyFill="1" applyBorder="1" applyAlignment="1" applyProtection="1">
      <alignment vertical="center" wrapText="1"/>
    </xf>
    <xf numFmtId="0" fontId="100" fillId="0" borderId="0" xfId="0" applyFont="1" applyFill="1" applyBorder="1" applyAlignment="1" applyProtection="1">
      <alignment vertical="center"/>
    </xf>
    <xf numFmtId="3" fontId="57" fillId="0" borderId="0" xfId="0" applyNumberFormat="1" applyFont="1" applyFill="1" applyBorder="1" applyAlignment="1" applyProtection="1">
      <alignment vertical="center" wrapText="1"/>
    </xf>
    <xf numFmtId="168" fontId="57" fillId="0" borderId="0" xfId="3" applyNumberFormat="1" applyFont="1" applyFill="1" applyBorder="1" applyAlignment="1" applyProtection="1">
      <alignment vertical="center"/>
    </xf>
    <xf numFmtId="0" fontId="57" fillId="0" borderId="0" xfId="3" applyFont="1" applyFill="1" applyBorder="1" applyAlignment="1" applyProtection="1">
      <alignment horizontal="center" vertical="center"/>
    </xf>
    <xf numFmtId="168" fontId="57" fillId="0" borderId="0" xfId="0" applyNumberFormat="1" applyFont="1" applyFill="1" applyBorder="1" applyAlignment="1" applyProtection="1">
      <alignment vertical="center"/>
    </xf>
    <xf numFmtId="167" fontId="57" fillId="0" borderId="0" xfId="5" applyNumberFormat="1" applyFont="1" applyFill="1" applyBorder="1" applyAlignment="1" applyProtection="1">
      <alignment vertical="center"/>
    </xf>
    <xf numFmtId="164" fontId="57" fillId="0" borderId="0" xfId="1" applyNumberFormat="1" applyFont="1" applyFill="1" applyBorder="1" applyAlignment="1" applyProtection="1">
      <alignment vertical="center"/>
    </xf>
    <xf numFmtId="164" fontId="57" fillId="0" borderId="0" xfId="1" applyNumberFormat="1" applyFont="1" applyFill="1" applyBorder="1" applyAlignment="1" applyProtection="1">
      <alignment horizontal="left" vertical="center"/>
    </xf>
    <xf numFmtId="0" fontId="116" fillId="0" borderId="0" xfId="3" applyFont="1" applyFill="1" applyBorder="1" applyAlignment="1" applyProtection="1">
      <alignment vertical="center" wrapText="1"/>
    </xf>
    <xf numFmtId="0" fontId="114" fillId="0" borderId="0" xfId="1" applyFont="1" applyFill="1" applyBorder="1" applyAlignment="1" applyProtection="1">
      <alignment horizontal="left" vertical="center"/>
    </xf>
    <xf numFmtId="0" fontId="125" fillId="0" borderId="0" xfId="1" applyFont="1" applyFill="1" applyBorder="1" applyAlignment="1" applyProtection="1">
      <alignment horizontal="right"/>
    </xf>
    <xf numFmtId="0" fontId="116" fillId="0" borderId="0" xfId="3" quotePrefix="1" applyFont="1" applyFill="1" applyBorder="1" applyAlignment="1" applyProtection="1">
      <alignment horizontal="right" vertical="top"/>
    </xf>
    <xf numFmtId="0" fontId="127" fillId="0" borderId="0" xfId="3" quotePrefix="1" applyFont="1" applyFill="1" applyBorder="1" applyAlignment="1" applyProtection="1"/>
    <xf numFmtId="0" fontId="127" fillId="0" borderId="0" xfId="3" applyFont="1" applyFill="1" applyBorder="1" applyAlignment="1" applyProtection="1">
      <alignment horizontal="center" vertical="center"/>
    </xf>
    <xf numFmtId="0" fontId="127" fillId="0" borderId="0" xfId="3" quotePrefix="1" applyFont="1" applyFill="1" applyBorder="1" applyProtection="1"/>
    <xf numFmtId="0" fontId="127" fillId="0" borderId="0" xfId="3" quotePrefix="1" applyFont="1" applyFill="1" applyBorder="1" applyAlignment="1" applyProtection="1">
      <alignment wrapText="1"/>
    </xf>
    <xf numFmtId="0" fontId="127" fillId="0" borderId="0" xfId="3" applyFont="1" applyFill="1" applyBorder="1" applyAlignment="1" applyProtection="1">
      <alignment vertical="top"/>
    </xf>
    <xf numFmtId="0" fontId="127" fillId="0" borderId="0" xfId="3" quotePrefix="1" applyFont="1" applyFill="1" applyBorder="1" applyAlignment="1" applyProtection="1">
      <alignment horizontal="left" wrapText="1"/>
    </xf>
    <xf numFmtId="0" fontId="127" fillId="0" borderId="0" xfId="3" quotePrefix="1" applyFont="1" applyFill="1" applyBorder="1" applyAlignment="1" applyProtection="1">
      <alignment horizontal="left" vertical="top"/>
    </xf>
    <xf numFmtId="0" fontId="127" fillId="0" borderId="0" xfId="3" applyFont="1" applyFill="1" applyBorder="1" applyAlignment="1" applyProtection="1">
      <alignment horizontal="left" vertical="top" wrapText="1"/>
    </xf>
    <xf numFmtId="0" fontId="137" fillId="0" borderId="0" xfId="3" quotePrefix="1" applyFont="1" applyFill="1" applyBorder="1" applyAlignment="1" applyProtection="1">
      <alignment horizontal="right" vertical="top"/>
    </xf>
    <xf numFmtId="0" fontId="138" fillId="0" borderId="0" xfId="4" applyFont="1" applyFill="1" applyBorder="1" applyAlignment="1" applyProtection="1">
      <alignment vertical="top"/>
    </xf>
    <xf numFmtId="0" fontId="127" fillId="0" borderId="0" xfId="3" applyFont="1" applyFill="1" applyBorder="1" applyAlignment="1" applyProtection="1">
      <alignment horizontal="left" vertical="top"/>
    </xf>
    <xf numFmtId="0" fontId="127" fillId="0" borderId="0" xfId="3" applyFont="1" applyFill="1" applyBorder="1" applyAlignment="1" applyProtection="1">
      <alignment horizontal="right" vertical="top"/>
    </xf>
    <xf numFmtId="0" fontId="114" fillId="0" borderId="0" xfId="1" applyFont="1" applyFill="1" applyBorder="1" applyAlignment="1" applyProtection="1">
      <alignment vertical="center"/>
    </xf>
    <xf numFmtId="0" fontId="67" fillId="0" borderId="0" xfId="1" applyFont="1" applyFill="1" applyBorder="1" applyProtection="1"/>
    <xf numFmtId="0" fontId="126" fillId="0" borderId="0" xfId="1" applyFont="1" applyFill="1" applyBorder="1" applyProtection="1"/>
    <xf numFmtId="0" fontId="126" fillId="0" borderId="0" xfId="3" applyFont="1" applyFill="1" applyBorder="1" applyProtection="1"/>
    <xf numFmtId="0" fontId="126" fillId="0" borderId="0" xfId="1" applyFont="1" applyFill="1" applyBorder="1" applyAlignment="1" applyProtection="1">
      <alignment vertical="top" wrapText="1"/>
    </xf>
    <xf numFmtId="0" fontId="126" fillId="0" borderId="0" xfId="1" applyFont="1" applyFill="1" applyBorder="1" applyAlignment="1" applyProtection="1">
      <alignment horizontal="justify"/>
    </xf>
    <xf numFmtId="0" fontId="126" fillId="0" borderId="0" xfId="3" applyFont="1" applyFill="1" applyBorder="1" applyAlignment="1" applyProtection="1">
      <alignment horizontal="justify"/>
    </xf>
    <xf numFmtId="0" fontId="141" fillId="0" borderId="0" xfId="3" applyFont="1" applyFill="1" applyBorder="1" applyAlignment="1" applyProtection="1">
      <alignment horizontal="justify" vertical="center"/>
    </xf>
    <xf numFmtId="0" fontId="126" fillId="0" borderId="0" xfId="1" applyFont="1" applyFill="1" applyBorder="1" applyAlignment="1" applyProtection="1">
      <alignment vertical="center" wrapText="1"/>
    </xf>
    <xf numFmtId="0" fontId="126" fillId="0" borderId="0" xfId="3" applyFont="1" applyFill="1" applyBorder="1" applyAlignment="1" applyProtection="1">
      <alignment vertical="center"/>
    </xf>
    <xf numFmtId="0" fontId="127" fillId="0" borderId="0" xfId="1" applyFont="1" applyFill="1" applyBorder="1" applyAlignment="1" applyProtection="1">
      <alignment horizontal="left" vertical="top" wrapText="1"/>
    </xf>
    <xf numFmtId="167" fontId="125" fillId="0" borderId="0" xfId="7" applyNumberFormat="1" applyFont="1" applyFill="1" applyBorder="1" applyAlignment="1" applyProtection="1"/>
    <xf numFmtId="0" fontId="127" fillId="0" borderId="0" xfId="3" quotePrefix="1" applyFont="1" applyFill="1" applyBorder="1" applyAlignment="1" applyProtection="1">
      <alignment vertical="center"/>
    </xf>
    <xf numFmtId="0" fontId="114" fillId="0" borderId="0" xfId="1" applyFont="1" applyFill="1" applyBorder="1" applyAlignment="1" applyProtection="1"/>
    <xf numFmtId="0" fontId="139" fillId="0" borderId="0" xfId="1" applyFont="1" applyFill="1" applyBorder="1" applyAlignment="1" applyProtection="1">
      <alignment wrapText="1"/>
    </xf>
    <xf numFmtId="0" fontId="10" fillId="3" borderId="46" xfId="1" applyFont="1" applyFill="1" applyBorder="1" applyAlignment="1" applyProtection="1">
      <alignment horizontal="center" vertical="center"/>
      <protection locked="0"/>
    </xf>
    <xf numFmtId="0" fontId="116" fillId="0" borderId="0" xfId="0" applyFont="1" applyFill="1" applyBorder="1" applyAlignment="1" applyProtection="1">
      <alignment vertical="center"/>
    </xf>
    <xf numFmtId="164" fontId="57" fillId="0" borderId="0" xfId="0" applyNumberFormat="1" applyFont="1" applyFill="1" applyBorder="1" applyAlignment="1" applyProtection="1">
      <alignment vertical="center" wrapText="1"/>
    </xf>
    <xf numFmtId="164" fontId="57" fillId="0" borderId="0" xfId="0" applyNumberFormat="1" applyFont="1" applyFill="1" applyBorder="1" applyAlignment="1" applyProtection="1">
      <alignment vertical="center"/>
    </xf>
    <xf numFmtId="0" fontId="67" fillId="0" borderId="0" xfId="1" applyFont="1" applyFill="1" applyBorder="1" applyAlignment="1" applyProtection="1">
      <alignment vertical="center"/>
    </xf>
    <xf numFmtId="0" fontId="123" fillId="0" borderId="0" xfId="0" applyFont="1" applyFill="1" applyBorder="1" applyAlignment="1" applyProtection="1">
      <alignment vertical="top" wrapText="1"/>
    </xf>
    <xf numFmtId="3" fontId="70" fillId="0" borderId="0" xfId="3" applyNumberFormat="1" applyFont="1" applyFill="1" applyBorder="1" applyAlignment="1" applyProtection="1">
      <alignment vertical="top" wrapText="1"/>
    </xf>
    <xf numFmtId="3" fontId="70" fillId="0" borderId="0" xfId="3" applyNumberFormat="1" applyFont="1" applyFill="1" applyBorder="1" applyAlignment="1" applyProtection="1">
      <alignment horizontal="center" vertical="center"/>
    </xf>
    <xf numFmtId="3" fontId="73" fillId="0" borderId="0" xfId="5" applyNumberFormat="1" applyFont="1" applyFill="1" applyBorder="1" applyAlignment="1" applyProtection="1">
      <alignment horizontal="center" vertical="center"/>
    </xf>
    <xf numFmtId="1" fontId="73" fillId="0" borderId="0" xfId="6" applyNumberFormat="1" applyFont="1" applyFill="1" applyBorder="1" applyAlignment="1" applyProtection="1">
      <alignment horizontal="center" vertical="center"/>
    </xf>
    <xf numFmtId="171" fontId="73" fillId="0" borderId="0" xfId="6" applyNumberFormat="1" applyFont="1" applyFill="1" applyBorder="1" applyAlignment="1" applyProtection="1">
      <alignment horizontal="center" vertical="center"/>
    </xf>
    <xf numFmtId="3" fontId="73" fillId="0" borderId="0" xfId="6" applyNumberFormat="1" applyFont="1" applyFill="1" applyBorder="1" applyAlignment="1" applyProtection="1">
      <alignment horizontal="center" vertical="center"/>
    </xf>
    <xf numFmtId="3" fontId="57" fillId="0" borderId="0" xfId="6" applyNumberFormat="1" applyFont="1" applyFill="1" applyBorder="1" applyAlignment="1" applyProtection="1">
      <alignment horizontal="center" vertical="center"/>
    </xf>
    <xf numFmtId="0" fontId="73" fillId="0" borderId="0" xfId="5" applyNumberFormat="1" applyFont="1" applyFill="1" applyBorder="1" applyAlignment="1" applyProtection="1">
      <alignment horizontal="center" vertical="center"/>
    </xf>
    <xf numFmtId="0" fontId="100" fillId="0" borderId="0" xfId="3" applyFont="1" applyFill="1" applyBorder="1" applyAlignment="1" applyProtection="1">
      <alignment horizontal="center" vertical="center"/>
    </xf>
    <xf numFmtId="0" fontId="67" fillId="0" borderId="0" xfId="3" applyFont="1" applyFill="1" applyBorder="1" applyAlignment="1" applyProtection="1">
      <alignment horizontal="left" vertical="center" wrapText="1"/>
    </xf>
    <xf numFmtId="0" fontId="57" fillId="0" borderId="0" xfId="3" applyFont="1" applyFill="1" applyBorder="1" applyAlignment="1" applyProtection="1">
      <alignment vertical="top" wrapText="1"/>
    </xf>
    <xf numFmtId="3" fontId="125" fillId="0" borderId="0" xfId="1" applyNumberFormat="1" applyFont="1" applyFill="1" applyBorder="1" applyAlignment="1" applyProtection="1"/>
    <xf numFmtId="3" fontId="116" fillId="0" borderId="0" xfId="3" applyNumberFormat="1" applyFont="1" applyFill="1" applyBorder="1" applyAlignment="1" applyProtection="1">
      <alignment vertical="top"/>
    </xf>
    <xf numFmtId="0" fontId="127" fillId="0" borderId="0" xfId="3" quotePrefix="1" applyFont="1" applyFill="1" applyBorder="1" applyAlignment="1" applyProtection="1">
      <alignment vertical="top" wrapText="1"/>
    </xf>
    <xf numFmtId="49" fontId="71" fillId="0" borderId="0" xfId="3" applyNumberFormat="1" applyFont="1" applyFill="1" applyBorder="1" applyAlignment="1" applyProtection="1">
      <alignment vertical="center"/>
    </xf>
    <xf numFmtId="0" fontId="71" fillId="0" borderId="0" xfId="3" applyNumberFormat="1" applyFont="1" applyFill="1" applyBorder="1" applyAlignment="1" applyProtection="1">
      <alignment vertical="center"/>
    </xf>
    <xf numFmtId="0" fontId="116" fillId="0" borderId="0" xfId="3" applyFont="1" applyFill="1" applyBorder="1" applyAlignment="1" applyProtection="1">
      <alignment vertical="top" wrapText="1"/>
    </xf>
    <xf numFmtId="0" fontId="142" fillId="0" borderId="0" xfId="3" applyFont="1" applyFill="1" applyBorder="1" applyAlignment="1" applyProtection="1"/>
    <xf numFmtId="166" fontId="142" fillId="0" borderId="0" xfId="1" applyNumberFormat="1" applyFont="1" applyFill="1" applyBorder="1" applyAlignment="1" applyProtection="1"/>
    <xf numFmtId="0" fontId="127" fillId="0" borderId="0" xfId="1" applyFont="1" applyFill="1" applyBorder="1" applyAlignment="1" applyProtection="1"/>
    <xf numFmtId="0" fontId="142" fillId="0" borderId="0" xfId="1" applyFont="1" applyFill="1" applyBorder="1" applyAlignment="1" applyProtection="1"/>
    <xf numFmtId="0" fontId="67" fillId="0" borderId="0" xfId="3" applyFont="1" applyFill="1" applyBorder="1" applyAlignment="1" applyProtection="1">
      <alignment vertical="top" wrapText="1"/>
    </xf>
    <xf numFmtId="0" fontId="80" fillId="0" borderId="59" xfId="3" applyFont="1" applyFill="1" applyBorder="1" applyAlignment="1" applyProtection="1">
      <alignment vertical="top" wrapText="1"/>
    </xf>
    <xf numFmtId="0" fontId="80" fillId="0" borderId="15" xfId="3" applyFont="1" applyFill="1" applyBorder="1" applyAlignment="1" applyProtection="1">
      <alignment vertical="top" wrapText="1"/>
    </xf>
    <xf numFmtId="0" fontId="80" fillId="0" borderId="58" xfId="3" applyFont="1" applyFill="1" applyBorder="1" applyAlignment="1" applyProtection="1">
      <alignment vertical="top" wrapText="1"/>
    </xf>
    <xf numFmtId="0" fontId="80" fillId="0" borderId="0" xfId="3" applyFont="1" applyFill="1" applyBorder="1" applyAlignment="1" applyProtection="1">
      <alignment vertical="top" wrapText="1"/>
    </xf>
    <xf numFmtId="0" fontId="123" fillId="0" borderId="0" xfId="0" applyFont="1" applyFill="1" applyBorder="1" applyAlignment="1" applyProtection="1">
      <alignment horizontal="left" vertical="top"/>
    </xf>
    <xf numFmtId="172" fontId="130" fillId="0" borderId="0" xfId="6" applyNumberFormat="1" applyFont="1" applyFill="1" applyBorder="1" applyAlignment="1" applyProtection="1">
      <alignment vertical="center"/>
    </xf>
    <xf numFmtId="0" fontId="115" fillId="0" borderId="0" xfId="3" applyFont="1" applyFill="1" applyBorder="1" applyAlignment="1" applyProtection="1">
      <alignment vertical="center"/>
    </xf>
    <xf numFmtId="0" fontId="136" fillId="0" borderId="0" xfId="3" applyFont="1" applyFill="1" applyBorder="1" applyAlignment="1" applyProtection="1">
      <alignment vertical="center"/>
    </xf>
    <xf numFmtId="0" fontId="125" fillId="0" borderId="0" xfId="3" applyFont="1" applyFill="1" applyBorder="1" applyAlignment="1" applyProtection="1"/>
    <xf numFmtId="0" fontId="126" fillId="0" borderId="0" xfId="1" applyFont="1" applyFill="1" applyBorder="1" applyAlignment="1" applyProtection="1">
      <alignment vertical="top"/>
    </xf>
    <xf numFmtId="0" fontId="126" fillId="0" borderId="0" xfId="1" applyFont="1" applyFill="1" applyBorder="1" applyAlignment="1" applyProtection="1">
      <alignment vertical="center"/>
    </xf>
    <xf numFmtId="0" fontId="116" fillId="0" borderId="0" xfId="3" applyFont="1" applyFill="1" applyBorder="1" applyAlignment="1" applyProtection="1">
      <alignment vertical="center"/>
    </xf>
    <xf numFmtId="0" fontId="139" fillId="0" borderId="0" xfId="1" applyFont="1" applyFill="1" applyBorder="1" applyAlignment="1" applyProtection="1"/>
    <xf numFmtId="0" fontId="62" fillId="4" borderId="0" xfId="2" applyFont="1" applyFill="1" applyAlignment="1">
      <alignment horizontal="center"/>
    </xf>
    <xf numFmtId="0" fontId="22" fillId="0" borderId="0" xfId="2" applyFont="1" applyAlignment="1">
      <alignment horizontal="justify" vertical="center" wrapText="1"/>
    </xf>
    <xf numFmtId="0" fontId="22" fillId="0" borderId="0" xfId="2" applyFont="1" applyAlignment="1">
      <alignment horizontal="justify" vertical="top" wrapText="1"/>
    </xf>
    <xf numFmtId="0" fontId="21" fillId="0" borderId="0" xfId="2" applyFont="1" applyAlignment="1">
      <alignment horizontal="center" vertical="center" wrapText="1"/>
    </xf>
    <xf numFmtId="0" fontId="13" fillId="0" borderId="0" xfId="2" applyFont="1" applyAlignment="1">
      <alignment horizontal="justify" vertical="center" wrapText="1"/>
    </xf>
    <xf numFmtId="0" fontId="17" fillId="0" borderId="0" xfId="2" applyFont="1" applyAlignment="1">
      <alignment horizontal="center" wrapText="1"/>
    </xf>
    <xf numFmtId="0" fontId="22" fillId="0" borderId="0" xfId="2" applyFont="1" applyAlignment="1">
      <alignment horizontal="left" vertical="center" wrapText="1"/>
    </xf>
    <xf numFmtId="0" fontId="22" fillId="0" borderId="0" xfId="2" applyFont="1" applyAlignment="1">
      <alignment horizontal="left" vertical="top" wrapText="1"/>
    </xf>
    <xf numFmtId="0" fontId="17" fillId="0" borderId="0" xfId="2" applyFont="1" applyAlignment="1">
      <alignment horizontal="center" vertical="center"/>
    </xf>
    <xf numFmtId="0" fontId="22" fillId="0" borderId="0" xfId="2" applyFont="1" applyAlignment="1">
      <alignment horizontal="center" vertical="center"/>
    </xf>
    <xf numFmtId="3" fontId="15" fillId="3" borderId="7" xfId="0" applyNumberFormat="1" applyFont="1" applyFill="1" applyBorder="1" applyAlignment="1" applyProtection="1">
      <alignment horizontal="center" vertical="center" wrapText="1"/>
      <protection locked="0"/>
    </xf>
    <xf numFmtId="0" fontId="16" fillId="3" borderId="116" xfId="0" applyFont="1" applyFill="1" applyBorder="1" applyAlignment="1" applyProtection="1">
      <alignment horizontal="left" vertical="center"/>
      <protection locked="0"/>
    </xf>
    <xf numFmtId="0" fontId="16" fillId="3" borderId="114" xfId="0" applyFont="1" applyFill="1" applyBorder="1" applyAlignment="1" applyProtection="1">
      <alignment horizontal="left" vertical="center"/>
      <protection locked="0"/>
    </xf>
    <xf numFmtId="0" fontId="16" fillId="3" borderId="115" xfId="0" applyFont="1" applyFill="1" applyBorder="1" applyAlignment="1" applyProtection="1">
      <alignment horizontal="left" vertical="center"/>
      <protection locked="0"/>
    </xf>
    <xf numFmtId="0" fontId="16" fillId="0" borderId="11"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9" fillId="0" borderId="0" xfId="0" applyFont="1" applyBorder="1" applyAlignment="1" applyProtection="1">
      <alignment horizontal="center" wrapText="1"/>
    </xf>
    <xf numFmtId="0" fontId="19" fillId="0" borderId="107" xfId="0" applyFont="1" applyBorder="1" applyAlignment="1" applyProtection="1">
      <alignment horizontal="center" wrapText="1"/>
    </xf>
    <xf numFmtId="0" fontId="111" fillId="0" borderId="0" xfId="0" applyFont="1" applyBorder="1" applyAlignment="1" applyProtection="1">
      <alignment horizontal="center" wrapText="1"/>
    </xf>
    <xf numFmtId="0" fontId="111" fillId="0" borderId="107" xfId="0" applyFont="1" applyBorder="1" applyAlignment="1" applyProtection="1">
      <alignment horizontal="center" wrapText="1"/>
    </xf>
    <xf numFmtId="0" fontId="19" fillId="0" borderId="72" xfId="0" applyFont="1" applyBorder="1" applyAlignment="1" applyProtection="1">
      <alignment horizontal="left" vertical="top" wrapText="1"/>
    </xf>
    <xf numFmtId="0" fontId="19" fillId="0" borderId="11" xfId="0" applyFont="1" applyBorder="1" applyAlignment="1" applyProtection="1">
      <alignment horizontal="left" vertical="top" wrapText="1"/>
    </xf>
    <xf numFmtId="0" fontId="58" fillId="0" borderId="107" xfId="0" applyFont="1" applyBorder="1" applyAlignment="1" applyProtection="1">
      <alignment horizontal="center"/>
    </xf>
    <xf numFmtId="0" fontId="1" fillId="3" borderId="3"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58" fillId="3" borderId="22" xfId="0" applyFont="1" applyFill="1" applyBorder="1" applyAlignment="1" applyProtection="1">
      <alignment horizontal="left" vertical="center" wrapText="1"/>
      <protection locked="0"/>
    </xf>
    <xf numFmtId="0" fontId="58" fillId="3" borderId="7" xfId="0" applyFont="1" applyFill="1" applyBorder="1" applyAlignment="1" applyProtection="1">
      <alignment horizontal="left" vertical="center" wrapText="1"/>
      <protection locked="0"/>
    </xf>
    <xf numFmtId="0" fontId="59" fillId="3" borderId="60" xfId="1" applyFont="1" applyFill="1" applyBorder="1" applyAlignment="1" applyProtection="1">
      <alignment horizontal="left" vertical="center"/>
      <protection locked="0"/>
    </xf>
    <xf numFmtId="0" fontId="59" fillId="3" borderId="5" xfId="1" applyFont="1" applyFill="1" applyBorder="1" applyAlignment="1" applyProtection="1">
      <alignment horizontal="left" vertical="center"/>
      <protection locked="0"/>
    </xf>
    <xf numFmtId="0" fontId="59" fillId="3" borderId="61" xfId="1"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58" fillId="3" borderId="22" xfId="0" applyFont="1" applyFill="1" applyBorder="1" applyAlignment="1" applyProtection="1">
      <alignment horizontal="center" vertical="center"/>
      <protection locked="0"/>
    </xf>
    <xf numFmtId="0" fontId="2" fillId="3" borderId="3" xfId="1" applyFont="1" applyFill="1" applyBorder="1" applyAlignment="1" applyProtection="1">
      <alignment horizontal="left" vertical="center"/>
      <protection locked="0"/>
    </xf>
    <xf numFmtId="0" fontId="15" fillId="3" borderId="3" xfId="1" applyFont="1" applyFill="1" applyBorder="1" applyAlignment="1" applyProtection="1">
      <alignment horizontal="left" vertical="center"/>
      <protection locked="0"/>
    </xf>
    <xf numFmtId="0" fontId="19" fillId="0" borderId="80" xfId="0" applyFont="1" applyBorder="1" applyAlignment="1" applyProtection="1">
      <alignment horizontal="left" vertical="top" wrapText="1"/>
    </xf>
    <xf numFmtId="0" fontId="58" fillId="0" borderId="1" xfId="0" applyFont="1" applyBorder="1" applyAlignment="1" applyProtection="1">
      <alignment horizontal="center"/>
    </xf>
    <xf numFmtId="0" fontId="15" fillId="3" borderId="7" xfId="1" applyFont="1" applyFill="1" applyBorder="1" applyAlignment="1" applyProtection="1">
      <alignment horizontal="left" vertical="center"/>
      <protection locked="0"/>
    </xf>
    <xf numFmtId="0" fontId="64" fillId="0" borderId="0" xfId="0" applyFont="1" applyAlignment="1" applyProtection="1">
      <alignment horizontal="center" vertical="center"/>
    </xf>
    <xf numFmtId="1" fontId="15" fillId="3" borderId="43" xfId="1" applyNumberFormat="1" applyFont="1" applyFill="1" applyBorder="1" applyAlignment="1" applyProtection="1">
      <alignment horizontal="center" vertical="center"/>
      <protection locked="0"/>
    </xf>
    <xf numFmtId="1" fontId="15" fillId="3" borderId="31" xfId="1" applyNumberFormat="1" applyFont="1" applyFill="1" applyBorder="1" applyAlignment="1" applyProtection="1">
      <alignment horizontal="center" vertical="center"/>
      <protection locked="0"/>
    </xf>
    <xf numFmtId="0" fontId="24" fillId="0" borderId="0"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3" fontId="19" fillId="0" borderId="10" xfId="0" applyNumberFormat="1" applyFont="1" applyFill="1" applyBorder="1" applyAlignment="1" applyProtection="1">
      <alignment horizontal="center" vertical="center"/>
    </xf>
    <xf numFmtId="3" fontId="19" fillId="0" borderId="1" xfId="0" applyNumberFormat="1" applyFont="1" applyFill="1" applyBorder="1" applyAlignment="1" applyProtection="1">
      <alignment horizontal="center" vertical="center"/>
    </xf>
    <xf numFmtId="0" fontId="19" fillId="0" borderId="18" xfId="0" applyFont="1" applyBorder="1" applyAlignment="1" applyProtection="1">
      <alignment horizontal="center" vertical="center"/>
    </xf>
    <xf numFmtId="0" fontId="4" fillId="3" borderId="15" xfId="0" applyFont="1" applyFill="1" applyBorder="1" applyAlignment="1" applyProtection="1">
      <alignment horizontal="left" vertical="center"/>
      <protection locked="0"/>
    </xf>
    <xf numFmtId="164" fontId="1" fillId="3" borderId="5" xfId="1" applyNumberFormat="1" applyFont="1" applyFill="1" applyBorder="1" applyAlignment="1" applyProtection="1">
      <alignment horizontal="left" vertical="center"/>
      <protection locked="0"/>
    </xf>
    <xf numFmtId="0" fontId="1" fillId="3" borderId="15" xfId="1" applyFont="1" applyFill="1" applyBorder="1" applyAlignment="1" applyProtection="1">
      <alignment horizontal="left" vertical="center"/>
      <protection locked="0"/>
    </xf>
    <xf numFmtId="0" fontId="108" fillId="0" borderId="15" xfId="0" applyFont="1" applyFill="1" applyBorder="1" applyAlignment="1" applyProtection="1">
      <alignment horizontal="center" vertical="center"/>
    </xf>
    <xf numFmtId="0" fontId="17" fillId="0" borderId="0" xfId="0" applyFont="1" applyAlignment="1" applyProtection="1">
      <alignment horizontal="center"/>
    </xf>
    <xf numFmtId="0" fontId="8" fillId="3" borderId="15"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54" fillId="0" borderId="0" xfId="0" applyFont="1" applyAlignment="1" applyProtection="1">
      <alignment horizontal="center" vertical="center" wrapText="1"/>
    </xf>
    <xf numFmtId="0" fontId="62" fillId="4" borderId="42" xfId="0" applyFont="1" applyFill="1" applyBorder="1" applyAlignment="1" applyProtection="1">
      <alignment horizontal="center" vertical="center"/>
      <protection locked="0"/>
    </xf>
    <xf numFmtId="0" fontId="62" fillId="4" borderId="30" xfId="0" applyFont="1" applyFill="1" applyBorder="1" applyAlignment="1" applyProtection="1">
      <alignment horizontal="center" vertical="center"/>
      <protection locked="0"/>
    </xf>
    <xf numFmtId="0" fontId="15" fillId="3" borderId="42"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30" xfId="0" applyFont="1" applyFill="1" applyBorder="1" applyAlignment="1" applyProtection="1">
      <alignment horizontal="left" vertical="center" wrapText="1"/>
      <protection locked="0"/>
    </xf>
    <xf numFmtId="0" fontId="16" fillId="3" borderId="42"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center" wrapText="1"/>
      <protection locked="0"/>
    </xf>
    <xf numFmtId="0" fontId="16" fillId="3" borderId="30" xfId="0" applyFont="1" applyFill="1" applyBorder="1" applyAlignment="1" applyProtection="1">
      <alignment horizontal="left" vertical="center" wrapText="1"/>
      <protection locked="0"/>
    </xf>
    <xf numFmtId="164" fontId="15" fillId="3" borderId="1" xfId="0" applyNumberFormat="1" applyFont="1" applyFill="1" applyBorder="1" applyAlignment="1" applyProtection="1">
      <alignment horizontal="left" vertical="center" wrapText="1"/>
      <protection locked="0"/>
    </xf>
    <xf numFmtId="0" fontId="16" fillId="0" borderId="0" xfId="0" applyFont="1" applyAlignment="1" applyProtection="1">
      <alignment horizontal="center" vertical="center"/>
    </xf>
    <xf numFmtId="0" fontId="25" fillId="2" borderId="0" xfId="1" applyFont="1" applyFill="1" applyBorder="1" applyAlignment="1" applyProtection="1">
      <alignment horizontal="center" vertical="center"/>
    </xf>
    <xf numFmtId="0" fontId="10" fillId="3" borderId="58"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0" fillId="3" borderId="70" xfId="0" applyFont="1" applyFill="1" applyBorder="1" applyAlignment="1" applyProtection="1">
      <alignment horizontal="left" vertical="center" wrapText="1"/>
      <protection locked="0"/>
    </xf>
    <xf numFmtId="0" fontId="15" fillId="3" borderId="59" xfId="0" applyFont="1" applyFill="1" applyBorder="1" applyAlignment="1" applyProtection="1">
      <alignment horizontal="left" vertical="center" wrapText="1"/>
      <protection locked="0"/>
    </xf>
    <xf numFmtId="0" fontId="58" fillId="5" borderId="7" xfId="0" applyFont="1" applyFill="1" applyBorder="1" applyAlignment="1" applyProtection="1">
      <alignment horizontal="left" vertical="center"/>
      <protection locked="0"/>
    </xf>
    <xf numFmtId="0" fontId="19" fillId="0" borderId="0" xfId="0" applyFont="1" applyBorder="1" applyAlignment="1" applyProtection="1">
      <alignment horizontal="center"/>
    </xf>
    <xf numFmtId="0" fontId="19" fillId="0" borderId="107" xfId="0" applyFont="1" applyBorder="1" applyAlignment="1" applyProtection="1">
      <alignment horizontal="center"/>
    </xf>
    <xf numFmtId="0" fontId="20" fillId="0" borderId="0" xfId="0" applyFont="1" applyBorder="1" applyAlignment="1" applyProtection="1">
      <alignment horizontal="center" vertical="top"/>
    </xf>
    <xf numFmtId="0" fontId="1" fillId="0" borderId="0" xfId="0" applyFont="1" applyBorder="1" applyAlignment="1" applyProtection="1">
      <alignment horizontal="left" vertical="center"/>
    </xf>
    <xf numFmtId="0" fontId="13" fillId="0" borderId="0" xfId="0" applyFont="1" applyBorder="1" applyAlignment="1" applyProtection="1">
      <alignment horizontal="left" vertical="center"/>
    </xf>
    <xf numFmtId="164" fontId="15" fillId="3" borderId="5" xfId="0" applyNumberFormat="1" applyFont="1" applyFill="1" applyBorder="1" applyAlignment="1" applyProtection="1">
      <alignment horizontal="left" vertical="center"/>
      <protection locked="0"/>
    </xf>
    <xf numFmtId="0" fontId="58" fillId="3" borderId="7" xfId="0"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168" fontId="1" fillId="3" borderId="7" xfId="0" applyNumberFormat="1" applyFont="1" applyFill="1" applyBorder="1" applyAlignment="1" applyProtection="1">
      <alignment horizontal="center" vertical="center"/>
      <protection locked="0"/>
    </xf>
    <xf numFmtId="168" fontId="15" fillId="3" borderId="7" xfId="0" applyNumberFormat="1" applyFont="1" applyFill="1" applyBorder="1" applyAlignment="1" applyProtection="1">
      <alignment horizontal="center" vertical="center"/>
      <protection locked="0"/>
    </xf>
    <xf numFmtId="1" fontId="15" fillId="3" borderId="42" xfId="1" applyNumberFormat="1" applyFont="1" applyFill="1" applyBorder="1" applyAlignment="1" applyProtection="1">
      <alignment horizontal="center" vertical="center"/>
      <protection locked="0"/>
    </xf>
    <xf numFmtId="1" fontId="15" fillId="3" borderId="30" xfId="1" applyNumberFormat="1" applyFont="1" applyFill="1" applyBorder="1" applyAlignment="1" applyProtection="1">
      <alignment horizontal="center" vertical="center"/>
      <protection locked="0"/>
    </xf>
    <xf numFmtId="168" fontId="1" fillId="3" borderId="70" xfId="0" applyNumberFormat="1" applyFont="1" applyFill="1" applyBorder="1" applyAlignment="1" applyProtection="1">
      <alignment horizontal="center" vertical="center"/>
      <protection locked="0"/>
    </xf>
    <xf numFmtId="168" fontId="1" fillId="3" borderId="59"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left" vertical="center" wrapText="1"/>
      <protection locked="0"/>
    </xf>
    <xf numFmtId="0" fontId="15" fillId="3" borderId="15" xfId="1" applyFont="1" applyFill="1" applyBorder="1" applyAlignment="1" applyProtection="1">
      <alignment horizontal="left" vertical="center"/>
      <protection locked="0"/>
    </xf>
    <xf numFmtId="164" fontId="15" fillId="3" borderId="5" xfId="1" applyNumberFormat="1" applyFont="1" applyFill="1" applyBorder="1" applyAlignment="1" applyProtection="1">
      <alignment horizontal="left" vertical="center"/>
      <protection locked="0"/>
    </xf>
    <xf numFmtId="1" fontId="15" fillId="0" borderId="44" xfId="1" applyNumberFormat="1" applyFont="1" applyFill="1" applyBorder="1" applyAlignment="1" applyProtection="1">
      <alignment horizontal="center" vertical="center"/>
    </xf>
    <xf numFmtId="1" fontId="15" fillId="0" borderId="13" xfId="1" applyNumberFormat="1" applyFont="1" applyFill="1" applyBorder="1" applyAlignment="1" applyProtection="1">
      <alignment horizontal="center" vertical="center"/>
    </xf>
    <xf numFmtId="0" fontId="21" fillId="0" borderId="0" xfId="0" applyFont="1" applyAlignment="1" applyProtection="1">
      <alignment horizontal="center" vertical="center"/>
    </xf>
    <xf numFmtId="0" fontId="60" fillId="0" borderId="0" xfId="0" applyFont="1" applyBorder="1" applyAlignment="1" applyProtection="1">
      <alignment horizontal="left" wrapText="1"/>
    </xf>
    <xf numFmtId="0" fontId="58" fillId="0" borderId="0" xfId="0" applyFont="1" applyAlignment="1" applyProtection="1">
      <alignment horizontal="center" vertical="center"/>
    </xf>
    <xf numFmtId="0" fontId="21" fillId="0" borderId="0" xfId="0" applyFont="1" applyAlignment="1" applyProtection="1">
      <alignment horizontal="center" vertical="top" wrapText="1"/>
    </xf>
    <xf numFmtId="0" fontId="21" fillId="0" borderId="0" xfId="0" applyFont="1" applyAlignment="1" applyProtection="1">
      <alignment horizontal="center" vertical="top"/>
    </xf>
    <xf numFmtId="0" fontId="18" fillId="3" borderId="5" xfId="0" applyFont="1" applyFill="1" applyBorder="1" applyAlignment="1" applyProtection="1">
      <alignment horizontal="left" vertical="center" wrapText="1"/>
    </xf>
    <xf numFmtId="0" fontId="18" fillId="3" borderId="20" xfId="0" applyFont="1" applyFill="1" applyBorder="1" applyAlignment="1" applyProtection="1">
      <alignment horizontal="left" vertical="center" wrapText="1"/>
    </xf>
    <xf numFmtId="0" fontId="36" fillId="3" borderId="42" xfId="0" applyFont="1" applyFill="1" applyBorder="1" applyAlignment="1" applyProtection="1">
      <alignment horizontal="left" vertical="top" wrapText="1"/>
      <protection locked="0"/>
    </xf>
    <xf numFmtId="0" fontId="36" fillId="3" borderId="7" xfId="0" applyFont="1" applyFill="1" applyBorder="1" applyAlignment="1" applyProtection="1">
      <alignment horizontal="left" vertical="top" wrapText="1"/>
      <protection locked="0"/>
    </xf>
    <xf numFmtId="0" fontId="36" fillId="3" borderId="30" xfId="0" applyFont="1" applyFill="1" applyBorder="1" applyAlignment="1" applyProtection="1">
      <alignment horizontal="left" vertical="top" wrapText="1"/>
      <protection locked="0"/>
    </xf>
    <xf numFmtId="3" fontId="21" fillId="0" borderId="1" xfId="0" applyNumberFormat="1" applyFont="1" applyFill="1" applyBorder="1" applyAlignment="1" applyProtection="1">
      <alignment horizontal="left"/>
    </xf>
    <xf numFmtId="0" fontId="19" fillId="0" borderId="117" xfId="0" applyFont="1" applyBorder="1" applyAlignment="1" applyProtection="1">
      <alignment horizontal="left" vertical="top" wrapText="1"/>
    </xf>
    <xf numFmtId="0" fontId="16" fillId="0" borderId="8"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16" fillId="0" borderId="10" xfId="0" applyFont="1" applyBorder="1" applyAlignment="1" applyProtection="1">
      <alignment horizontal="center" vertical="top" wrapText="1"/>
    </xf>
    <xf numFmtId="0" fontId="38" fillId="0" borderId="0" xfId="3" applyFont="1" applyBorder="1" applyAlignment="1" applyProtection="1">
      <alignment horizontal="justify" vertical="top" wrapText="1"/>
      <protection locked="0"/>
    </xf>
    <xf numFmtId="0" fontId="51" fillId="0" borderId="0" xfId="3" applyFont="1" applyFill="1" applyAlignment="1" applyProtection="1">
      <alignment horizontal="center" vertical="center" wrapText="1"/>
    </xf>
    <xf numFmtId="0" fontId="24" fillId="5" borderId="46" xfId="3" applyFont="1" applyFill="1" applyBorder="1" applyAlignment="1" applyProtection="1">
      <alignment horizontal="left" vertical="top" wrapText="1"/>
      <protection locked="0"/>
    </xf>
    <xf numFmtId="0" fontId="24" fillId="10" borderId="46" xfId="3" applyFont="1" applyFill="1" applyBorder="1" applyAlignment="1" applyProtection="1">
      <alignment horizontal="left" vertical="top" wrapText="1"/>
      <protection locked="0"/>
    </xf>
    <xf numFmtId="0" fontId="51" fillId="0" borderId="11" xfId="3" applyFont="1" applyFill="1" applyBorder="1" applyAlignment="1" applyProtection="1">
      <alignment horizontal="center" vertical="center" wrapText="1"/>
    </xf>
    <xf numFmtId="0" fontId="37" fillId="9" borderId="6" xfId="3" applyFont="1" applyFill="1" applyBorder="1" applyAlignment="1" applyProtection="1">
      <alignment horizontal="left" vertical="top" wrapText="1"/>
      <protection locked="0"/>
    </xf>
    <xf numFmtId="0" fontId="37" fillId="9" borderId="7" xfId="3" applyFont="1" applyFill="1" applyBorder="1" applyAlignment="1" applyProtection="1">
      <alignment horizontal="left" vertical="top" wrapText="1"/>
      <protection locked="0"/>
    </xf>
    <xf numFmtId="0" fontId="37" fillId="9" borderId="67" xfId="3" applyFont="1" applyFill="1" applyBorder="1" applyAlignment="1" applyProtection="1">
      <alignment horizontal="left" vertical="top" wrapText="1"/>
      <protection locked="0"/>
    </xf>
    <xf numFmtId="0" fontId="37" fillId="9" borderId="4" xfId="3" applyFont="1" applyFill="1" applyBorder="1" applyAlignment="1" applyProtection="1">
      <alignment horizontal="left" vertical="top" wrapText="1"/>
      <protection locked="0"/>
    </xf>
    <xf numFmtId="0" fontId="37" fillId="9" borderId="5" xfId="3" applyFont="1" applyFill="1" applyBorder="1" applyAlignment="1" applyProtection="1">
      <alignment horizontal="left" vertical="top" wrapText="1"/>
      <protection locked="0"/>
    </xf>
    <xf numFmtId="0" fontId="37" fillId="9" borderId="20" xfId="3" applyFont="1" applyFill="1" applyBorder="1" applyAlignment="1" applyProtection="1">
      <alignment horizontal="left" vertical="top" wrapText="1"/>
      <protection locked="0"/>
    </xf>
    <xf numFmtId="0" fontId="37" fillId="9" borderId="2" xfId="3" applyFont="1" applyFill="1" applyBorder="1" applyAlignment="1" applyProtection="1">
      <alignment horizontal="left" vertical="top" wrapText="1"/>
      <protection locked="0"/>
    </xf>
    <xf numFmtId="0" fontId="37" fillId="9" borderId="3" xfId="3" applyFont="1" applyFill="1" applyBorder="1" applyAlignment="1" applyProtection="1">
      <alignment horizontal="left" vertical="top" wrapText="1"/>
      <protection locked="0"/>
    </xf>
    <xf numFmtId="0" fontId="37" fillId="9" borderId="66" xfId="3" applyFont="1" applyFill="1" applyBorder="1" applyAlignment="1" applyProtection="1">
      <alignment horizontal="left" vertical="top" wrapText="1"/>
      <protection locked="0"/>
    </xf>
    <xf numFmtId="38" fontId="93" fillId="0" borderId="50" xfId="3" applyNumberFormat="1" applyFont="1" applyFill="1" applyBorder="1" applyAlignment="1" applyProtection="1">
      <alignment horizontal="center" vertical="center"/>
    </xf>
    <xf numFmtId="38" fontId="93" fillId="0" borderId="49" xfId="3" applyNumberFormat="1" applyFont="1" applyFill="1" applyBorder="1" applyAlignment="1" applyProtection="1">
      <alignment horizontal="center" vertical="center"/>
    </xf>
    <xf numFmtId="38" fontId="93" fillId="0" borderId="48" xfId="3" applyNumberFormat="1" applyFont="1" applyFill="1" applyBorder="1" applyAlignment="1" applyProtection="1">
      <alignment horizontal="center" vertical="center"/>
    </xf>
    <xf numFmtId="0" fontId="37" fillId="0" borderId="0" xfId="3" applyFont="1" applyFill="1" applyAlignment="1" applyProtection="1">
      <alignment horizontal="center" vertical="center" wrapText="1"/>
    </xf>
    <xf numFmtId="0" fontId="74" fillId="0" borderId="0" xfId="3" applyFont="1" applyFill="1" applyAlignment="1" applyProtection="1">
      <alignment horizontal="left" vertical="center"/>
    </xf>
    <xf numFmtId="0" fontId="38" fillId="0" borderId="1" xfId="3" applyFont="1" applyFill="1" applyBorder="1" applyAlignment="1" applyProtection="1">
      <alignment horizontal="left"/>
    </xf>
    <xf numFmtId="0" fontId="37" fillId="0" borderId="22" xfId="3" applyFont="1" applyFill="1" applyBorder="1" applyAlignment="1" applyProtection="1">
      <alignment horizontal="left" vertical="top" wrapText="1"/>
    </xf>
    <xf numFmtId="0" fontId="37" fillId="0" borderId="0" xfId="3" applyFont="1" applyFill="1" applyBorder="1" applyAlignment="1" applyProtection="1">
      <alignment horizontal="left" vertical="top" wrapText="1"/>
    </xf>
    <xf numFmtId="0" fontId="72" fillId="0" borderId="0" xfId="3" applyFont="1" applyFill="1" applyBorder="1" applyAlignment="1" applyProtection="1">
      <alignment horizontal="left" vertical="top" wrapText="1"/>
    </xf>
    <xf numFmtId="0" fontId="89" fillId="0" borderId="0" xfId="3" applyFont="1" applyFill="1" applyAlignment="1" applyProtection="1">
      <alignment horizontal="right"/>
    </xf>
    <xf numFmtId="0" fontId="37" fillId="0" borderId="0" xfId="3" applyFont="1" applyFill="1" applyAlignment="1" applyProtection="1">
      <alignment horizontal="left" vertical="top" wrapText="1"/>
    </xf>
    <xf numFmtId="0" fontId="74" fillId="0" borderId="43" xfId="3" applyFont="1" applyFill="1" applyBorder="1" applyAlignment="1" applyProtection="1">
      <alignment horizontal="left" vertical="top" wrapText="1"/>
    </xf>
    <xf numFmtId="0" fontId="74" fillId="0" borderId="22" xfId="3" applyFont="1" applyFill="1" applyBorder="1" applyAlignment="1" applyProtection="1">
      <alignment horizontal="left" vertical="top" wrapText="1"/>
    </xf>
    <xf numFmtId="0" fontId="74" fillId="0" borderId="52" xfId="3" applyFont="1" applyFill="1" applyBorder="1" applyAlignment="1" applyProtection="1">
      <alignment horizontal="left" vertical="top" wrapText="1"/>
    </xf>
    <xf numFmtId="0" fontId="74" fillId="0" borderId="0" xfId="3" applyFont="1" applyFill="1" applyBorder="1" applyAlignment="1" applyProtection="1">
      <alignment horizontal="left" vertical="top" wrapText="1"/>
    </xf>
    <xf numFmtId="0" fontId="79" fillId="0" borderId="0" xfId="3" applyFont="1" applyFill="1" applyAlignment="1" applyProtection="1">
      <alignment horizontal="center" vertical="top" wrapText="1"/>
    </xf>
    <xf numFmtId="0" fontId="53" fillId="0" borderId="11" xfId="3" applyFont="1" applyFill="1" applyBorder="1" applyAlignment="1" applyProtection="1">
      <alignment horizontal="left" vertical="center" wrapText="1"/>
    </xf>
    <xf numFmtId="0" fontId="53" fillId="0" borderId="0" xfId="3" applyFont="1" applyFill="1" applyBorder="1" applyAlignment="1" applyProtection="1">
      <alignment horizontal="left" vertical="center" wrapText="1"/>
    </xf>
    <xf numFmtId="0" fontId="87" fillId="0" borderId="8" xfId="3" applyFont="1" applyFill="1" applyBorder="1" applyAlignment="1" applyProtection="1">
      <alignment horizontal="center" vertical="center"/>
    </xf>
    <xf numFmtId="0" fontId="87" fillId="0" borderId="9" xfId="3" applyFont="1" applyFill="1" applyBorder="1" applyAlignment="1" applyProtection="1">
      <alignment horizontal="center" vertical="center"/>
    </xf>
    <xf numFmtId="172" fontId="87" fillId="0" borderId="18" xfId="6" applyNumberFormat="1" applyFont="1" applyFill="1" applyBorder="1" applyAlignment="1" applyProtection="1">
      <alignment horizontal="right" vertical="center" wrapText="1"/>
    </xf>
    <xf numFmtId="172" fontId="87" fillId="0" borderId="0" xfId="6" applyNumberFormat="1" applyFont="1" applyFill="1" applyBorder="1" applyAlignment="1" applyProtection="1">
      <alignment horizontal="right" vertical="center" wrapText="1"/>
    </xf>
    <xf numFmtId="2" fontId="89" fillId="0" borderId="10" xfId="3" applyNumberFormat="1" applyFont="1" applyFill="1" applyBorder="1" applyAlignment="1" applyProtection="1">
      <alignment horizontal="center" vertical="top"/>
    </xf>
    <xf numFmtId="2" fontId="89" fillId="0" borderId="24" xfId="3" applyNumberFormat="1" applyFont="1" applyFill="1" applyBorder="1" applyAlignment="1" applyProtection="1">
      <alignment horizontal="center" vertical="top"/>
    </xf>
    <xf numFmtId="0" fontId="91" fillId="0" borderId="0" xfId="3" applyFont="1" applyFill="1" applyAlignment="1" applyProtection="1">
      <alignment horizontal="left" vertical="center" wrapText="1"/>
    </xf>
    <xf numFmtId="0" fontId="53" fillId="0" borderId="0" xfId="3" applyFont="1" applyAlignment="1">
      <alignment horizontal="left" vertical="center" wrapText="1"/>
    </xf>
    <xf numFmtId="0" fontId="71" fillId="0" borderId="0" xfId="3" applyFont="1" applyFill="1" applyAlignment="1" applyProtection="1">
      <alignment horizontal="center" wrapText="1"/>
    </xf>
    <xf numFmtId="0" fontId="74" fillId="0" borderId="0" xfId="3" applyFont="1" applyFill="1" applyAlignment="1" applyProtection="1">
      <alignment horizontal="left"/>
    </xf>
    <xf numFmtId="0" fontId="77" fillId="0" borderId="0" xfId="3" applyFont="1" applyFill="1" applyAlignment="1" applyProtection="1">
      <alignment horizontal="center" wrapText="1"/>
    </xf>
    <xf numFmtId="3" fontId="80" fillId="3" borderId="8" xfId="3" applyNumberFormat="1" applyFont="1" applyFill="1" applyBorder="1" applyAlignment="1" applyProtection="1">
      <alignment horizontal="left" vertical="top" wrapText="1"/>
      <protection locked="0"/>
    </xf>
    <xf numFmtId="3" fontId="80" fillId="3" borderId="9" xfId="3" applyNumberFormat="1" applyFont="1" applyFill="1" applyBorder="1" applyAlignment="1" applyProtection="1">
      <alignment horizontal="left" vertical="top" wrapText="1"/>
      <protection locked="0"/>
    </xf>
    <xf numFmtId="3" fontId="80" fillId="3" borderId="10" xfId="3" applyNumberFormat="1" applyFont="1" applyFill="1" applyBorder="1" applyAlignment="1" applyProtection="1">
      <alignment horizontal="left" vertical="top" wrapText="1"/>
      <protection locked="0"/>
    </xf>
    <xf numFmtId="3" fontId="80" fillId="3" borderId="24" xfId="3" applyNumberFormat="1" applyFont="1" applyFill="1" applyBorder="1" applyAlignment="1" applyProtection="1">
      <alignment horizontal="left" vertical="top" wrapText="1"/>
      <protection locked="0"/>
    </xf>
    <xf numFmtId="0" fontId="74" fillId="0" borderId="0" xfId="3" applyFont="1" applyFill="1" applyAlignment="1" applyProtection="1">
      <alignment horizontal="center" vertical="center"/>
    </xf>
    <xf numFmtId="0" fontId="53" fillId="0" borderId="0" xfId="3" applyFont="1" applyFill="1" applyAlignment="1" applyProtection="1">
      <alignment horizontal="center" vertical="center" wrapText="1"/>
    </xf>
    <xf numFmtId="0" fontId="53" fillId="0" borderId="1" xfId="3" applyFont="1" applyFill="1" applyBorder="1" applyAlignment="1" applyProtection="1">
      <alignment horizontal="center" vertical="center" wrapText="1"/>
    </xf>
    <xf numFmtId="0" fontId="77" fillId="0" borderId="0" xfId="3" applyFont="1" applyFill="1" applyAlignment="1" applyProtection="1">
      <alignment horizontal="center" vertical="center"/>
    </xf>
    <xf numFmtId="0" fontId="71" fillId="0" borderId="0" xfId="3" applyFont="1" applyFill="1" applyAlignment="1" applyProtection="1">
      <alignment horizontal="center" vertical="center" wrapText="1"/>
    </xf>
    <xf numFmtId="0" fontId="79" fillId="0" borderId="0" xfId="3" applyFont="1" applyFill="1" applyAlignment="1" applyProtection="1">
      <alignment horizontal="center" textRotation="90" wrapText="1"/>
    </xf>
    <xf numFmtId="49" fontId="80" fillId="4" borderId="0" xfId="3" quotePrefix="1" applyNumberFormat="1" applyFont="1" applyFill="1" applyBorder="1" applyAlignment="1" applyProtection="1">
      <alignment horizontal="center" vertical="center" wrapText="1"/>
    </xf>
    <xf numFmtId="0" fontId="80" fillId="4" borderId="0" xfId="3" applyNumberFormat="1" applyFont="1" applyFill="1" applyBorder="1" applyAlignment="1" applyProtection="1">
      <alignment horizontal="center" vertical="center" wrapText="1"/>
    </xf>
    <xf numFmtId="0" fontId="73" fillId="0" borderId="0" xfId="3" applyFont="1" applyFill="1" applyAlignment="1" applyProtection="1">
      <alignment horizontal="center" wrapText="1"/>
    </xf>
    <xf numFmtId="0" fontId="77" fillId="0" borderId="1" xfId="3" applyFont="1" applyFill="1" applyBorder="1" applyAlignment="1" applyProtection="1">
      <alignment horizontal="center" wrapText="1"/>
    </xf>
    <xf numFmtId="0" fontId="68" fillId="6" borderId="44" xfId="3" applyFont="1" applyFill="1" applyBorder="1" applyAlignment="1" applyProtection="1">
      <alignment horizontal="center" vertical="center"/>
    </xf>
    <xf numFmtId="0" fontId="68" fillId="6" borderId="45" xfId="3" applyFont="1" applyFill="1" applyBorder="1" applyAlignment="1" applyProtection="1">
      <alignment horizontal="center" vertical="center"/>
    </xf>
    <xf numFmtId="0" fontId="68" fillId="6" borderId="13" xfId="3" applyFont="1" applyFill="1" applyBorder="1" applyAlignment="1" applyProtection="1">
      <alignment horizontal="center" vertical="center"/>
    </xf>
    <xf numFmtId="0" fontId="70" fillId="7" borderId="0" xfId="3" applyFont="1" applyFill="1" applyAlignment="1" applyProtection="1">
      <alignment horizontal="center" vertical="center"/>
    </xf>
    <xf numFmtId="0" fontId="16" fillId="0" borderId="15" xfId="0" applyFont="1" applyFill="1" applyBorder="1" applyAlignment="1" applyProtection="1">
      <alignment horizontal="center" vertical="center" wrapText="1"/>
    </xf>
    <xf numFmtId="0" fontId="56" fillId="0" borderId="0" xfId="0" applyFont="1" applyAlignment="1" applyProtection="1">
      <alignment horizontal="center" vertical="center"/>
    </xf>
    <xf numFmtId="3" fontId="15" fillId="0" borderId="7"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protection locked="0"/>
    </xf>
    <xf numFmtId="0" fontId="8"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164" fontId="10" fillId="0" borderId="22" xfId="1" applyNumberFormat="1" applyFont="1" applyFill="1" applyBorder="1" applyAlignment="1" applyProtection="1">
      <alignment horizontal="left" vertical="center"/>
    </xf>
    <xf numFmtId="168" fontId="15" fillId="0" borderId="15" xfId="0" applyNumberFormat="1"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24" fillId="0" borderId="112" xfId="3" applyFont="1" applyBorder="1" applyAlignment="1" applyProtection="1">
      <alignment horizontal="center" vertical="center"/>
    </xf>
    <xf numFmtId="0" fontId="24" fillId="0" borderId="113" xfId="3" applyFont="1" applyBorder="1" applyAlignment="1" applyProtection="1">
      <alignment horizontal="center" vertical="center"/>
    </xf>
    <xf numFmtId="167" fontId="24" fillId="2" borderId="110" xfId="5" applyNumberFormat="1" applyFont="1" applyFill="1" applyBorder="1" applyAlignment="1" applyProtection="1">
      <alignment horizontal="center" vertical="center"/>
    </xf>
    <xf numFmtId="167" fontId="24" fillId="2" borderId="111" xfId="5" applyNumberFormat="1" applyFont="1" applyFill="1" applyBorder="1" applyAlignment="1" applyProtection="1">
      <alignment horizontal="center" vertical="center"/>
    </xf>
    <xf numFmtId="1" fontId="15" fillId="0" borderId="28" xfId="1" applyNumberFormat="1" applyFont="1" applyFill="1" applyBorder="1" applyAlignment="1" applyProtection="1">
      <alignment horizontal="center" vertical="center"/>
    </xf>
    <xf numFmtId="1" fontId="15" fillId="0" borderId="29" xfId="1" applyNumberFormat="1"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15" fillId="0" borderId="7" xfId="0" applyFont="1" applyFill="1" applyBorder="1" applyAlignment="1" applyProtection="1">
      <alignment horizontal="left" vertical="center" wrapText="1"/>
    </xf>
    <xf numFmtId="0" fontId="10" fillId="0" borderId="7" xfId="1" applyFont="1" applyFill="1" applyBorder="1" applyAlignment="1" applyProtection="1">
      <alignment horizontal="left" vertical="center"/>
    </xf>
    <xf numFmtId="0" fontId="10" fillId="0" borderId="42" xfId="1" applyFont="1" applyFill="1" applyBorder="1" applyAlignment="1" applyProtection="1">
      <alignment horizontal="left" vertical="center"/>
    </xf>
    <xf numFmtId="0" fontId="10" fillId="0" borderId="15" xfId="1" applyFont="1" applyFill="1" applyBorder="1" applyAlignment="1" applyProtection="1">
      <alignment horizontal="left" vertical="center"/>
    </xf>
    <xf numFmtId="0" fontId="10" fillId="0" borderId="58" xfId="1" applyFont="1" applyFill="1" applyBorder="1" applyAlignment="1" applyProtection="1">
      <alignment horizontal="left" vertical="center"/>
    </xf>
    <xf numFmtId="1" fontId="15" fillId="0" borderId="90" xfId="1" applyNumberFormat="1" applyFont="1" applyFill="1" applyBorder="1" applyAlignment="1" applyProtection="1">
      <alignment horizontal="center" vertical="center"/>
    </xf>
    <xf numFmtId="1" fontId="15" fillId="0" borderId="91" xfId="1" applyNumberFormat="1" applyFont="1" applyFill="1" applyBorder="1" applyAlignment="1" applyProtection="1">
      <alignment horizontal="center" vertical="center"/>
    </xf>
    <xf numFmtId="1" fontId="15" fillId="0" borderId="77" xfId="1" applyNumberFormat="1" applyFont="1" applyFill="1" applyBorder="1" applyAlignment="1" applyProtection="1">
      <alignment horizontal="center" vertical="center"/>
    </xf>
    <xf numFmtId="1" fontId="15" fillId="0" borderId="93" xfId="1" applyNumberFormat="1" applyFont="1" applyFill="1" applyBorder="1" applyAlignment="1" applyProtection="1">
      <alignment horizontal="center" vertical="center"/>
    </xf>
    <xf numFmtId="0" fontId="15" fillId="0" borderId="42"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0" fillId="0" borderId="3" xfId="1" applyFont="1" applyFill="1" applyBorder="1" applyAlignment="1" applyProtection="1">
      <alignment horizontal="left" vertical="center"/>
    </xf>
    <xf numFmtId="0" fontId="41" fillId="2" borderId="0" xfId="1" applyFont="1" applyFill="1" applyAlignment="1" applyProtection="1">
      <alignment horizontal="justify" vertical="top" wrapText="1"/>
    </xf>
    <xf numFmtId="0" fontId="41" fillId="2" borderId="0" xfId="1" applyFont="1" applyFill="1" applyAlignment="1" applyProtection="1">
      <alignment horizontal="left" vertical="center" wrapText="1"/>
    </xf>
    <xf numFmtId="166" fontId="39" fillId="2" borderId="1" xfId="1" applyNumberFormat="1" applyFont="1" applyFill="1" applyBorder="1" applyAlignment="1" applyProtection="1">
      <alignment horizontal="left"/>
      <protection locked="0"/>
    </xf>
    <xf numFmtId="0" fontId="48" fillId="2" borderId="1" xfId="3" applyFont="1" applyFill="1" applyBorder="1" applyAlignment="1" applyProtection="1">
      <alignment horizontal="left"/>
      <protection locked="0"/>
    </xf>
    <xf numFmtId="0" fontId="22" fillId="2" borderId="1" xfId="1" applyFont="1" applyFill="1" applyBorder="1" applyAlignment="1" applyProtection="1">
      <alignment horizontal="left"/>
      <protection locked="0"/>
    </xf>
    <xf numFmtId="0" fontId="39" fillId="2" borderId="1" xfId="1" applyFont="1" applyFill="1" applyBorder="1" applyAlignment="1" applyProtection="1">
      <alignment horizontal="left"/>
      <protection locked="0"/>
    </xf>
    <xf numFmtId="0" fontId="41" fillId="2" borderId="0" xfId="1" applyFont="1" applyFill="1" applyAlignment="1" applyProtection="1">
      <alignment horizontal="left" vertical="top" wrapText="1"/>
    </xf>
    <xf numFmtId="0" fontId="17" fillId="2" borderId="0" xfId="1" applyFont="1" applyFill="1" applyAlignment="1" applyProtection="1">
      <alignment horizontal="center" vertical="center"/>
    </xf>
    <xf numFmtId="0" fontId="38" fillId="3" borderId="44" xfId="3" applyFont="1" applyFill="1" applyBorder="1" applyAlignment="1" applyProtection="1">
      <alignment horizontal="left" vertical="top" wrapText="1"/>
      <protection locked="0"/>
    </xf>
    <xf numFmtId="0" fontId="38" fillId="3" borderId="45" xfId="3" applyFont="1" applyFill="1" applyBorder="1" applyAlignment="1" applyProtection="1">
      <alignment horizontal="left" vertical="top" wrapText="1"/>
      <protection locked="0"/>
    </xf>
    <xf numFmtId="0" fontId="38" fillId="3" borderId="13" xfId="3" applyFont="1" applyFill="1" applyBorder="1" applyAlignment="1" applyProtection="1">
      <alignment horizontal="left" vertical="top" wrapText="1"/>
      <protection locked="0"/>
    </xf>
    <xf numFmtId="49" fontId="37" fillId="3" borderId="1" xfId="3" applyNumberFormat="1" applyFont="1" applyFill="1" applyBorder="1" applyAlignment="1" applyProtection="1">
      <alignment horizontal="left" vertical="center"/>
      <protection locked="0"/>
    </xf>
    <xf numFmtId="0" fontId="47" fillId="2" borderId="0" xfId="4" applyFill="1" applyAlignment="1" applyProtection="1">
      <alignment horizontal="left" vertical="top"/>
    </xf>
    <xf numFmtId="0" fontId="38" fillId="2" borderId="0" xfId="3" applyFont="1" applyFill="1" applyAlignment="1" applyProtection="1">
      <alignment horizontal="left" vertical="top" wrapText="1"/>
    </xf>
    <xf numFmtId="0" fontId="38" fillId="2" borderId="0" xfId="3" applyFont="1" applyFill="1" applyAlignment="1" applyProtection="1">
      <alignment horizontal="justify" vertical="top" wrapText="1"/>
    </xf>
    <xf numFmtId="0" fontId="46" fillId="3" borderId="1" xfId="3" applyFont="1" applyFill="1" applyBorder="1" applyAlignment="1" applyProtection="1">
      <alignment horizontal="left" vertical="top" wrapText="1"/>
      <protection locked="0"/>
    </xf>
    <xf numFmtId="3" fontId="21" fillId="3" borderId="50" xfId="1" applyNumberFormat="1" applyFont="1" applyFill="1" applyBorder="1" applyAlignment="1" applyProtection="1">
      <alignment horizontal="left"/>
      <protection locked="0"/>
    </xf>
    <xf numFmtId="3" fontId="21" fillId="3" borderId="49" xfId="1" applyNumberFormat="1" applyFont="1" applyFill="1" applyBorder="1" applyAlignment="1" applyProtection="1">
      <alignment horizontal="left"/>
      <protection locked="0"/>
    </xf>
    <xf numFmtId="3" fontId="21" fillId="3" borderId="48" xfId="1" applyNumberFormat="1" applyFont="1" applyFill="1" applyBorder="1" applyAlignment="1" applyProtection="1">
      <alignment horizontal="left"/>
      <protection locked="0"/>
    </xf>
    <xf numFmtId="3" fontId="46" fillId="3" borderId="1" xfId="3" applyNumberFormat="1" applyFont="1" applyFill="1" applyBorder="1" applyAlignment="1" applyProtection="1">
      <alignment horizontal="left" vertical="top"/>
      <protection locked="0"/>
    </xf>
    <xf numFmtId="0" fontId="38" fillId="3" borderId="1" xfId="3" quotePrefix="1" applyFont="1" applyFill="1" applyBorder="1" applyAlignment="1" applyProtection="1">
      <alignment horizontal="left" vertical="top" wrapText="1"/>
      <protection locked="0"/>
    </xf>
    <xf numFmtId="0" fontId="61" fillId="2" borderId="0" xfId="3" applyFont="1" applyFill="1" applyBorder="1" applyAlignment="1" applyProtection="1">
      <alignment horizontal="center" wrapText="1"/>
    </xf>
    <xf numFmtId="0" fontId="38" fillId="2" borderId="0" xfId="3" applyFont="1" applyFill="1" applyBorder="1" applyAlignment="1" applyProtection="1">
      <alignment horizontal="justify" vertical="top" wrapText="1"/>
    </xf>
    <xf numFmtId="0" fontId="49" fillId="2" borderId="0" xfId="3" applyFont="1" applyFill="1" applyBorder="1" applyAlignment="1" applyProtection="1">
      <alignment horizontal="center"/>
    </xf>
    <xf numFmtId="0" fontId="62" fillId="0" borderId="44" xfId="3" applyFont="1" applyFill="1" applyBorder="1" applyAlignment="1" applyProtection="1">
      <alignment horizontal="justify" vertical="center" wrapText="1"/>
    </xf>
    <xf numFmtId="0" fontId="62" fillId="0" borderId="45" xfId="3" applyFont="1" applyFill="1" applyBorder="1" applyAlignment="1" applyProtection="1">
      <alignment horizontal="justify" vertical="center" wrapText="1"/>
    </xf>
    <xf numFmtId="0" fontId="62" fillId="0" borderId="13" xfId="3" applyFont="1" applyFill="1" applyBorder="1" applyAlignment="1" applyProtection="1">
      <alignment horizontal="justify" vertical="center" wrapText="1"/>
    </xf>
    <xf numFmtId="168" fontId="24" fillId="0" borderId="15" xfId="3" applyNumberFormat="1" applyFont="1" applyFill="1" applyBorder="1" applyAlignment="1" applyProtection="1">
      <alignment horizontal="left" vertical="center"/>
    </xf>
    <xf numFmtId="0" fontId="24" fillId="0" borderId="42" xfId="3" applyFont="1" applyFill="1" applyBorder="1" applyAlignment="1" applyProtection="1">
      <alignment horizontal="left" vertical="center"/>
    </xf>
    <xf numFmtId="0" fontId="24" fillId="0" borderId="30" xfId="3" applyFont="1" applyFill="1" applyBorder="1" applyAlignment="1" applyProtection="1">
      <alignment horizontal="left" vertical="center"/>
    </xf>
    <xf numFmtId="0" fontId="10" fillId="0" borderId="30" xfId="1" applyFont="1" applyFill="1" applyBorder="1" applyAlignment="1" applyProtection="1">
      <alignment horizontal="left" vertical="center"/>
    </xf>
    <xf numFmtId="0" fontId="10" fillId="0" borderId="22" xfId="0" applyFont="1" applyFill="1" applyBorder="1" applyAlignment="1" applyProtection="1">
      <alignment horizontal="left" vertical="center" wrapText="1"/>
    </xf>
    <xf numFmtId="0" fontId="10" fillId="0" borderId="31" xfId="0" applyFont="1" applyFill="1" applyBorder="1" applyAlignment="1" applyProtection="1">
      <alignment horizontal="left" vertical="center" wrapText="1"/>
    </xf>
    <xf numFmtId="0" fontId="10" fillId="0" borderId="42"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53" fillId="0" borderId="15" xfId="0" applyFont="1" applyFill="1" applyBorder="1" applyAlignment="1" applyProtection="1">
      <alignment horizontal="left" vertical="center"/>
    </xf>
    <xf numFmtId="0" fontId="53" fillId="0" borderId="7" xfId="0" applyFont="1" applyFill="1" applyBorder="1" applyAlignment="1" applyProtection="1">
      <alignment horizontal="left" vertical="center"/>
    </xf>
    <xf numFmtId="3" fontId="21" fillId="3" borderId="50" xfId="1" applyNumberFormat="1" applyFont="1" applyFill="1" applyBorder="1" applyAlignment="1" applyProtection="1">
      <alignment horizontal="center"/>
      <protection locked="0"/>
    </xf>
    <xf numFmtId="3" fontId="21" fillId="3" borderId="49" xfId="1" applyNumberFormat="1" applyFont="1" applyFill="1" applyBorder="1" applyAlignment="1" applyProtection="1">
      <alignment horizontal="center"/>
      <protection locked="0"/>
    </xf>
    <xf numFmtId="3" fontId="21" fillId="3" borderId="48" xfId="1" applyNumberFormat="1" applyFont="1" applyFill="1" applyBorder="1" applyAlignment="1" applyProtection="1">
      <alignment horizontal="center"/>
      <protection locked="0"/>
    </xf>
    <xf numFmtId="0" fontId="3" fillId="0" borderId="1" xfId="1" applyFont="1" applyFill="1" applyBorder="1" applyAlignment="1" applyProtection="1">
      <alignment horizontal="left" vertical="center"/>
    </xf>
    <xf numFmtId="0" fontId="3" fillId="3" borderId="46" xfId="1" applyFont="1" applyFill="1" applyBorder="1" applyAlignment="1" applyProtection="1">
      <alignment horizontal="center" vertical="center"/>
      <protection locked="0"/>
    </xf>
    <xf numFmtId="0" fontId="43" fillId="2" borderId="0" xfId="1" applyFont="1" applyFill="1" applyAlignment="1" applyProtection="1">
      <alignment horizontal="left" wrapText="1"/>
    </xf>
    <xf numFmtId="167" fontId="21" fillId="0" borderId="50" xfId="7" applyNumberFormat="1" applyFont="1" applyFill="1" applyBorder="1" applyAlignment="1" applyProtection="1">
      <alignment horizontal="center"/>
    </xf>
    <xf numFmtId="167" fontId="21" fillId="0" borderId="49" xfId="7" applyNumberFormat="1" applyFont="1" applyFill="1" applyBorder="1" applyAlignment="1" applyProtection="1">
      <alignment horizontal="center"/>
    </xf>
    <xf numFmtId="167" fontId="21" fillId="0" borderId="48" xfId="7" applyNumberFormat="1" applyFont="1" applyFill="1" applyBorder="1" applyAlignment="1" applyProtection="1">
      <alignment horizontal="center"/>
    </xf>
    <xf numFmtId="3" fontId="46" fillId="3" borderId="46" xfId="3" applyNumberFormat="1" applyFont="1" applyFill="1" applyBorder="1" applyAlignment="1" applyProtection="1">
      <alignment horizontal="center" vertical="center"/>
      <protection locked="0"/>
    </xf>
    <xf numFmtId="0" fontId="53" fillId="3" borderId="44" xfId="3" applyFont="1" applyFill="1" applyBorder="1" applyAlignment="1" applyProtection="1">
      <alignment horizontal="left" vertical="top" wrapText="1"/>
      <protection locked="0"/>
    </xf>
    <xf numFmtId="0" fontId="53" fillId="3" borderId="45" xfId="3" applyFont="1" applyFill="1" applyBorder="1" applyAlignment="1" applyProtection="1">
      <alignment horizontal="left" vertical="top" wrapText="1"/>
      <protection locked="0"/>
    </xf>
    <xf numFmtId="0" fontId="53" fillId="3" borderId="13" xfId="3" applyFont="1" applyFill="1" applyBorder="1" applyAlignment="1" applyProtection="1">
      <alignment horizontal="left" vertical="top" wrapText="1"/>
      <protection locked="0"/>
    </xf>
    <xf numFmtId="0" fontId="17" fillId="2" borderId="0" xfId="1" applyFont="1" applyFill="1" applyAlignment="1" applyProtection="1">
      <alignment horizontal="center"/>
    </xf>
    <xf numFmtId="0" fontId="62" fillId="0" borderId="44" xfId="3" applyFont="1" applyFill="1" applyBorder="1" applyAlignment="1" applyProtection="1">
      <alignment horizontal="center" vertical="center" wrapText="1"/>
    </xf>
    <xf numFmtId="0" fontId="62" fillId="0" borderId="45" xfId="3" applyFont="1" applyFill="1" applyBorder="1" applyAlignment="1" applyProtection="1">
      <alignment horizontal="center" vertical="center" wrapText="1"/>
    </xf>
    <xf numFmtId="0" fontId="62" fillId="0" borderId="13" xfId="3" applyFont="1" applyFill="1" applyBorder="1" applyAlignment="1" applyProtection="1">
      <alignment horizontal="center" vertical="center" wrapText="1"/>
    </xf>
    <xf numFmtId="0" fontId="65" fillId="2" borderId="0" xfId="3" applyFont="1" applyFill="1" applyAlignment="1" applyProtection="1">
      <alignment horizontal="left" vertical="center" wrapText="1"/>
    </xf>
    <xf numFmtId="0" fontId="24" fillId="3" borderId="44" xfId="3" applyFont="1" applyFill="1" applyBorder="1" applyAlignment="1" applyProtection="1">
      <alignment horizontal="left" vertical="top" wrapText="1"/>
      <protection locked="0"/>
    </xf>
    <xf numFmtId="0" fontId="24" fillId="3" borderId="45" xfId="3" applyFont="1" applyFill="1" applyBorder="1" applyAlignment="1" applyProtection="1">
      <alignment horizontal="left" vertical="top" wrapText="1"/>
      <protection locked="0"/>
    </xf>
    <xf numFmtId="0" fontId="24" fillId="3" borderId="13" xfId="3" applyFont="1" applyFill="1" applyBorder="1" applyAlignment="1" applyProtection="1">
      <alignment horizontal="left" vertical="top" wrapText="1"/>
      <protection locked="0"/>
    </xf>
    <xf numFmtId="1" fontId="27" fillId="0" borderId="50" xfId="0" applyNumberFormat="1" applyFont="1" applyFill="1" applyBorder="1" applyAlignment="1" applyProtection="1">
      <alignment horizontal="center" vertical="center"/>
    </xf>
    <xf numFmtId="1" fontId="27" fillId="0" borderId="49" xfId="0" applyNumberFormat="1" applyFont="1" applyFill="1" applyBorder="1" applyAlignment="1" applyProtection="1">
      <alignment horizontal="center" vertical="center"/>
    </xf>
    <xf numFmtId="168" fontId="15" fillId="0" borderId="7" xfId="0" applyNumberFormat="1" applyFont="1" applyFill="1" applyBorder="1" applyAlignment="1" applyProtection="1">
      <alignment horizontal="center" vertical="center"/>
    </xf>
    <xf numFmtId="167" fontId="24" fillId="2" borderId="59" xfId="5" applyNumberFormat="1" applyFont="1" applyFill="1" applyBorder="1" applyAlignment="1" applyProtection="1">
      <alignment horizontal="center" vertical="center"/>
    </xf>
    <xf numFmtId="167" fontId="24" fillId="2" borderId="58" xfId="5" applyNumberFormat="1" applyFont="1" applyFill="1" applyBorder="1" applyAlignment="1" applyProtection="1">
      <alignment horizontal="center" vertical="center"/>
    </xf>
    <xf numFmtId="0" fontId="24" fillId="0" borderId="52" xfId="3" applyFont="1" applyBorder="1" applyAlignment="1" applyProtection="1">
      <alignment horizontal="center" vertical="center"/>
    </xf>
    <xf numFmtId="0" fontId="24" fillId="0" borderId="56" xfId="3" applyFont="1" applyBorder="1" applyAlignment="1" applyProtection="1">
      <alignment horizontal="center" vertical="center"/>
    </xf>
    <xf numFmtId="164" fontId="10" fillId="0" borderId="7" xfId="1" applyNumberFormat="1" applyFont="1" applyFill="1" applyBorder="1" applyAlignment="1" applyProtection="1">
      <alignment horizontal="center" vertical="center"/>
    </xf>
    <xf numFmtId="1" fontId="24" fillId="0" borderId="6" xfId="0" applyNumberFormat="1" applyFont="1" applyFill="1" applyBorder="1" applyAlignment="1" applyProtection="1">
      <alignment horizontal="center" vertical="center"/>
    </xf>
    <xf numFmtId="1" fontId="24" fillId="0" borderId="67" xfId="0" applyNumberFormat="1" applyFont="1" applyFill="1" applyBorder="1" applyAlignment="1" applyProtection="1">
      <alignment horizontal="center" vertical="center"/>
    </xf>
    <xf numFmtId="0" fontId="10" fillId="0" borderId="0" xfId="1" applyFont="1" applyFill="1" applyBorder="1" applyAlignment="1" applyProtection="1">
      <alignment horizontal="left" vertical="center"/>
    </xf>
    <xf numFmtId="0" fontId="10" fillId="0" borderId="15" xfId="0" applyFont="1" applyFill="1" applyBorder="1" applyAlignment="1" applyProtection="1">
      <alignment horizontal="left" vertical="center" wrapText="1"/>
    </xf>
    <xf numFmtId="0" fontId="10" fillId="0" borderId="56" xfId="0" applyFont="1" applyFill="1" applyBorder="1" applyAlignment="1" applyProtection="1">
      <alignment horizontal="left" vertical="center" wrapText="1"/>
    </xf>
    <xf numFmtId="0" fontId="10" fillId="0" borderId="59" xfId="0" applyFont="1" applyFill="1" applyBorder="1" applyAlignment="1" applyProtection="1">
      <alignment horizontal="left" vertical="center" wrapText="1"/>
    </xf>
    <xf numFmtId="0" fontId="10" fillId="0" borderId="27" xfId="1" applyFont="1" applyFill="1" applyBorder="1" applyAlignment="1" applyProtection="1">
      <alignment horizontal="center" vertical="center"/>
    </xf>
    <xf numFmtId="0" fontId="10" fillId="0" borderId="69" xfId="1" applyFont="1" applyFill="1" applyBorder="1" applyAlignment="1" applyProtection="1">
      <alignment horizontal="center" vertical="center"/>
    </xf>
    <xf numFmtId="0" fontId="10" fillId="0" borderId="42" xfId="1" applyFont="1" applyFill="1" applyBorder="1" applyAlignment="1" applyProtection="1">
      <alignment horizontal="center" vertical="center"/>
    </xf>
    <xf numFmtId="0" fontId="10" fillId="0" borderId="7" xfId="1" applyFont="1" applyFill="1" applyBorder="1" applyAlignment="1" applyProtection="1">
      <alignment horizontal="center" vertical="center"/>
    </xf>
    <xf numFmtId="0" fontId="10" fillId="0" borderId="30" xfId="1" applyFont="1" applyFill="1" applyBorder="1" applyAlignment="1" applyProtection="1">
      <alignment horizontal="center" vertical="center"/>
    </xf>
    <xf numFmtId="1" fontId="24" fillId="0" borderId="21" xfId="0" applyNumberFormat="1" applyFont="1" applyFill="1" applyBorder="1" applyAlignment="1" applyProtection="1">
      <alignment horizontal="center" vertical="center"/>
    </xf>
    <xf numFmtId="1" fontId="24" fillId="0" borderId="51" xfId="0" applyNumberFormat="1" applyFont="1" applyFill="1" applyBorder="1" applyAlignment="1" applyProtection="1">
      <alignment horizontal="center" vertical="center"/>
    </xf>
    <xf numFmtId="0" fontId="15" fillId="0" borderId="60"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61" xfId="0" applyFont="1" applyFill="1" applyBorder="1" applyAlignment="1" applyProtection="1">
      <alignment horizontal="left" vertical="center" wrapText="1"/>
    </xf>
    <xf numFmtId="0" fontId="53" fillId="0" borderId="0" xfId="0" applyFont="1" applyAlignment="1" applyProtection="1">
      <alignment horizontal="center" vertical="center"/>
    </xf>
    <xf numFmtId="164" fontId="10" fillId="0" borderId="15" xfId="1" applyNumberFormat="1" applyFont="1" applyFill="1" applyBorder="1" applyAlignment="1" applyProtection="1">
      <alignment horizontal="center" vertical="center"/>
    </xf>
    <xf numFmtId="1" fontId="24" fillId="0" borderId="2" xfId="0" applyNumberFormat="1" applyFont="1" applyFill="1" applyBorder="1" applyAlignment="1" applyProtection="1">
      <alignment horizontal="center" vertical="center"/>
    </xf>
    <xf numFmtId="1" fontId="24" fillId="0" borderId="66" xfId="0" applyNumberFormat="1" applyFont="1" applyFill="1" applyBorder="1" applyAlignment="1" applyProtection="1">
      <alignment horizontal="center" vertical="center"/>
    </xf>
    <xf numFmtId="0" fontId="24" fillId="0" borderId="8"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2" borderId="0" xfId="3" applyFont="1" applyFill="1" applyAlignment="1" applyProtection="1">
      <alignment vertical="top" wrapText="1"/>
    </xf>
    <xf numFmtId="169" fontId="24" fillId="3" borderId="44" xfId="3" applyNumberFormat="1" applyFont="1" applyFill="1" applyBorder="1" applyAlignment="1" applyProtection="1">
      <alignment horizontal="center" vertical="center" wrapText="1"/>
      <protection locked="0"/>
    </xf>
    <xf numFmtId="169" fontId="24" fillId="3" borderId="13" xfId="3" applyNumberFormat="1" applyFont="1" applyFill="1" applyBorder="1" applyAlignment="1" applyProtection="1">
      <alignment horizontal="center" vertical="center" wrapText="1"/>
      <protection locked="0"/>
    </xf>
    <xf numFmtId="10" fontId="24" fillId="3" borderId="44" xfId="3" applyNumberFormat="1" applyFont="1" applyFill="1" applyBorder="1" applyAlignment="1" applyProtection="1">
      <alignment horizontal="center" vertical="center" wrapText="1"/>
      <protection locked="0"/>
    </xf>
    <xf numFmtId="10" fontId="24" fillId="3" borderId="13" xfId="3" applyNumberFormat="1" applyFont="1" applyFill="1" applyBorder="1" applyAlignment="1" applyProtection="1">
      <alignment horizontal="center" vertical="center" wrapText="1"/>
      <protection locked="0"/>
    </xf>
    <xf numFmtId="170" fontId="17" fillId="3" borderId="44" xfId="1" applyNumberFormat="1" applyFont="1" applyFill="1" applyBorder="1" applyAlignment="1" applyProtection="1">
      <alignment horizontal="center" vertical="center"/>
      <protection locked="0"/>
    </xf>
    <xf numFmtId="170" fontId="17" fillId="3" borderId="45" xfId="1" applyNumberFormat="1" applyFont="1" applyFill="1" applyBorder="1" applyAlignment="1" applyProtection="1">
      <alignment horizontal="center" vertical="center"/>
      <protection locked="0"/>
    </xf>
    <xf numFmtId="170" fontId="17" fillId="3" borderId="13" xfId="1" applyNumberFormat="1" applyFont="1" applyFill="1" applyBorder="1" applyAlignment="1" applyProtection="1">
      <alignment horizontal="center" vertical="center"/>
      <protection locked="0"/>
    </xf>
    <xf numFmtId="0" fontId="66" fillId="0" borderId="8" xfId="3" applyFont="1" applyFill="1" applyBorder="1" applyAlignment="1" applyProtection="1">
      <alignment horizontal="center" vertical="center" wrapText="1"/>
    </xf>
    <xf numFmtId="0" fontId="66" fillId="0" borderId="18" xfId="3" applyFont="1" applyFill="1" applyBorder="1" applyAlignment="1" applyProtection="1">
      <alignment horizontal="center" vertical="center" wrapText="1"/>
    </xf>
    <xf numFmtId="0" fontId="66" fillId="0" borderId="9" xfId="3" applyFont="1" applyFill="1" applyBorder="1" applyAlignment="1" applyProtection="1">
      <alignment horizontal="center" vertical="center" wrapText="1"/>
    </xf>
    <xf numFmtId="0" fontId="66" fillId="0" borderId="11" xfId="3" applyFont="1" applyFill="1" applyBorder="1" applyAlignment="1" applyProtection="1">
      <alignment horizontal="center" vertical="center" wrapText="1"/>
    </xf>
    <xf numFmtId="0" fontId="66" fillId="0" borderId="0" xfId="3" applyFont="1" applyFill="1" applyBorder="1" applyAlignment="1" applyProtection="1">
      <alignment horizontal="center" vertical="center" wrapText="1"/>
    </xf>
    <xf numFmtId="0" fontId="66" fillId="0" borderId="12" xfId="3" applyFont="1" applyFill="1" applyBorder="1" applyAlignment="1" applyProtection="1">
      <alignment horizontal="center" vertical="center" wrapText="1"/>
    </xf>
    <xf numFmtId="0" fontId="66" fillId="0" borderId="10" xfId="3" applyFont="1" applyFill="1" applyBorder="1" applyAlignment="1" applyProtection="1">
      <alignment horizontal="center" vertical="center" wrapText="1"/>
    </xf>
    <xf numFmtId="0" fontId="66" fillId="0" borderId="1" xfId="3" applyFont="1" applyFill="1" applyBorder="1" applyAlignment="1" applyProtection="1">
      <alignment horizontal="center" vertical="center" wrapText="1"/>
    </xf>
    <xf numFmtId="0" fontId="66" fillId="0" borderId="24" xfId="3" applyFont="1" applyFill="1" applyBorder="1" applyAlignment="1" applyProtection="1">
      <alignment horizontal="center" vertical="center" wrapText="1"/>
    </xf>
    <xf numFmtId="169" fontId="24" fillId="2" borderId="50" xfId="3" applyNumberFormat="1" applyFont="1" applyFill="1" applyBorder="1" applyAlignment="1" applyProtection="1">
      <alignment horizontal="center" vertical="center" wrapText="1"/>
    </xf>
    <xf numFmtId="169" fontId="24" fillId="2" borderId="48" xfId="3" applyNumberFormat="1" applyFont="1" applyFill="1" applyBorder="1" applyAlignment="1" applyProtection="1">
      <alignment horizontal="center" vertical="center" wrapText="1"/>
    </xf>
    <xf numFmtId="10" fontId="24" fillId="2" borderId="50" xfId="3" applyNumberFormat="1" applyFont="1" applyFill="1" applyBorder="1" applyAlignment="1" applyProtection="1">
      <alignment horizontal="center" vertical="center" wrapText="1"/>
    </xf>
    <xf numFmtId="10" fontId="24" fillId="2" borderId="48" xfId="3" applyNumberFormat="1" applyFont="1" applyFill="1" applyBorder="1" applyAlignment="1" applyProtection="1">
      <alignment horizontal="center" vertical="center" wrapText="1"/>
    </xf>
    <xf numFmtId="3" fontId="20" fillId="0" borderId="0" xfId="1" applyNumberFormat="1" applyFont="1" applyFill="1" applyBorder="1" applyAlignment="1" applyProtection="1">
      <alignment horizontal="left" wrapText="1"/>
    </xf>
    <xf numFmtId="3" fontId="16" fillId="0" borderId="46" xfId="1" applyNumberFormat="1" applyFont="1" applyFill="1" applyBorder="1" applyAlignment="1" applyProtection="1">
      <alignment horizontal="left" vertical="top" wrapText="1"/>
    </xf>
    <xf numFmtId="0" fontId="24" fillId="0" borderId="0" xfId="3" applyFont="1" applyAlignment="1" applyProtection="1">
      <alignment horizontal="left" vertical="center" wrapText="1"/>
    </xf>
    <xf numFmtId="3" fontId="16" fillId="3" borderId="46" xfId="1" applyNumberFormat="1" applyFont="1" applyFill="1" applyBorder="1" applyAlignment="1" applyProtection="1">
      <alignment horizontal="left" vertical="top" wrapText="1"/>
      <protection locked="0"/>
    </xf>
    <xf numFmtId="3" fontId="22" fillId="0" borderId="1" xfId="1" applyNumberFormat="1" applyFont="1" applyFill="1" applyBorder="1" applyAlignment="1" applyProtection="1">
      <alignment horizontal="left" vertical="center" wrapText="1"/>
    </xf>
    <xf numFmtId="0" fontId="38" fillId="0" borderId="0" xfId="3" applyFont="1" applyFill="1" applyBorder="1" applyAlignment="1" applyProtection="1">
      <alignment horizontal="left" wrapText="1"/>
    </xf>
  </cellXfs>
  <cellStyles count="8">
    <cellStyle name="Comma 2" xfId="6" xr:uid="{00000000-0005-0000-0000-000000000000}"/>
    <cellStyle name="Hyperlink" xfId="4" builtinId="8"/>
    <cellStyle name="Normal" xfId="0" builtinId="0"/>
    <cellStyle name="Normal 2" xfId="2" xr:uid="{00000000-0005-0000-0000-000003000000}"/>
    <cellStyle name="Normal 3" xfId="3" xr:uid="{00000000-0005-0000-0000-000004000000}"/>
    <cellStyle name="Normal 5" xfId="1" xr:uid="{00000000-0005-0000-0000-000005000000}"/>
    <cellStyle name="Percent" xfId="7" builtinId="5"/>
    <cellStyle name="Percent 2" xfId="5" xr:uid="{00000000-0005-0000-0000-000007000000}"/>
  </cellStyles>
  <dxfs count="25">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color theme="0"/>
      </font>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strike val="0"/>
        <color rgb="FFFF0000"/>
      </font>
      <fill>
        <patternFill>
          <bgColor rgb="FFFFFF00"/>
        </patternFill>
      </fill>
      <border>
        <left style="thin">
          <color auto="1"/>
        </left>
        <right style="thin">
          <color auto="1"/>
        </right>
        <top style="thin">
          <color auto="1"/>
        </top>
        <bottom style="thin">
          <color auto="1"/>
        </bottom>
      </border>
    </dxf>
    <dxf>
      <font>
        <b/>
        <i val="0"/>
        <color rgb="FFFF0000"/>
      </font>
      <fill>
        <patternFill>
          <bgColor rgb="FFFFFF00"/>
        </patternFill>
      </fill>
    </dxf>
    <dxf>
      <font>
        <b/>
        <i val="0"/>
        <strike val="0"/>
        <color rgb="FF00B050"/>
      </font>
    </dxf>
    <dxf>
      <font>
        <color theme="0"/>
      </font>
    </dxf>
    <dxf>
      <font>
        <color theme="0"/>
      </font>
    </dxf>
    <dxf>
      <font>
        <b/>
        <i val="0"/>
        <color rgb="FFFF0000"/>
      </font>
      <fill>
        <patternFill>
          <bgColor rgb="FFFFFF00"/>
        </patternFill>
      </fill>
      <border>
        <left style="dashDotDot">
          <color auto="1"/>
        </left>
        <right style="dashDotDot">
          <color auto="1"/>
        </right>
        <top style="dashDotDot">
          <color auto="1"/>
        </top>
        <bottom style="dashDotDot">
          <color auto="1"/>
        </bottom>
        <vertical/>
        <horizontal/>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color theme="0"/>
      </font>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b/>
        <i val="0"/>
        <strike val="0"/>
        <color rgb="FFFF0000"/>
      </font>
      <fill>
        <patternFill>
          <bgColor rgb="FFFFFF00"/>
        </patternFill>
      </fill>
      <border>
        <left style="thin">
          <color auto="1"/>
        </left>
        <right style="thin">
          <color auto="1"/>
        </right>
        <top style="thin">
          <color auto="1"/>
        </top>
        <bottom style="thin">
          <color auto="1"/>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color theme="0"/>
      </font>
    </dxf>
    <dxf>
      <font>
        <color theme="0"/>
      </font>
    </dxf>
    <dxf>
      <font>
        <b/>
        <i val="0"/>
        <color rgb="FFFF0000"/>
      </font>
      <fill>
        <patternFill>
          <bgColor rgb="FFFFFF00"/>
        </patternFill>
      </fill>
      <border>
        <left style="dashDotDot">
          <color auto="1"/>
        </left>
        <right style="dashDotDot">
          <color auto="1"/>
        </right>
        <top style="dashDotDot">
          <color auto="1"/>
        </top>
        <bottom style="dashDotDot">
          <color auto="1"/>
        </bottom>
        <vertical/>
        <horizontal/>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142875</xdr:colOff>
      <xdr:row>90</xdr:row>
      <xdr:rowOff>133350</xdr:rowOff>
    </xdr:from>
    <xdr:to>
      <xdr:col>13</xdr:col>
      <xdr:colOff>152400</xdr:colOff>
      <xdr:row>92</xdr:row>
      <xdr:rowOff>9526</xdr:rowOff>
    </xdr:to>
    <xdr:cxnSp macro="">
      <xdr:nvCxnSpPr>
        <xdr:cNvPr id="2" name="Straight Arrow Connector 1">
          <a:extLst>
            <a:ext uri="{FF2B5EF4-FFF2-40B4-BE49-F238E27FC236}">
              <a16:creationId xmlns:a16="http://schemas.microsoft.com/office/drawing/2014/main" id="{00000000-0008-0000-0000-000002000000}"/>
            </a:ext>
          </a:extLst>
        </xdr:cNvPr>
        <xdr:cNvCxnSpPr/>
      </xdr:nvCxnSpPr>
      <xdr:spPr>
        <a:xfrm flipV="1">
          <a:off x="771525" y="18116550"/>
          <a:ext cx="1981200" cy="23812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xdr:colOff>
      <xdr:row>90</xdr:row>
      <xdr:rowOff>153865</xdr:rowOff>
    </xdr:from>
    <xdr:to>
      <xdr:col>16</xdr:col>
      <xdr:colOff>337039</xdr:colOff>
      <xdr:row>92</xdr:row>
      <xdr:rowOff>38102</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V="1">
          <a:off x="3635619" y="17057077"/>
          <a:ext cx="298939" cy="243256"/>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145806</xdr:colOff>
      <xdr:row>90</xdr:row>
      <xdr:rowOff>153865</xdr:rowOff>
    </xdr:from>
    <xdr:to>
      <xdr:col>15</xdr:col>
      <xdr:colOff>109903</xdr:colOff>
      <xdr:row>92</xdr:row>
      <xdr:rowOff>6595</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2424479" y="17057077"/>
          <a:ext cx="1063136" cy="211749"/>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60081</xdr:colOff>
      <xdr:row>98</xdr:row>
      <xdr:rowOff>222739</xdr:rowOff>
    </xdr:from>
    <xdr:to>
      <xdr:col>28</xdr:col>
      <xdr:colOff>205154</xdr:colOff>
      <xdr:row>98</xdr:row>
      <xdr:rowOff>666750</xdr:rowOff>
    </xdr:to>
    <xdr:grpSp>
      <xdr:nvGrpSpPr>
        <xdr:cNvPr id="5" name="Group 1">
          <a:extLst>
            <a:ext uri="{FF2B5EF4-FFF2-40B4-BE49-F238E27FC236}">
              <a16:creationId xmlns:a16="http://schemas.microsoft.com/office/drawing/2014/main" id="{00000000-0008-0000-0000-000005000000}"/>
            </a:ext>
          </a:extLst>
        </xdr:cNvPr>
        <xdr:cNvGrpSpPr>
          <a:grpSpLocks/>
        </xdr:cNvGrpSpPr>
      </xdr:nvGrpSpPr>
      <xdr:grpSpPr bwMode="auto">
        <a:xfrm>
          <a:off x="5569927" y="19375316"/>
          <a:ext cx="1024304" cy="444011"/>
          <a:chOff x="1615" y="10815"/>
          <a:chExt cx="3725" cy="1185"/>
        </a:xfrm>
      </xdr:grpSpPr>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1615" y="10815"/>
            <a:ext cx="3060" cy="118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700" b="0" i="0" u="none" strike="noStrike" baseline="0">
                <a:solidFill>
                  <a:srgbClr val="000000"/>
                </a:solidFill>
                <a:latin typeface="Calibri"/>
              </a:rPr>
              <a:t>Abbreviated Project Name</a:t>
            </a:r>
          </a:p>
          <a:p>
            <a:pPr algn="l" rtl="0">
              <a:defRPr sz="1000"/>
            </a:pPr>
            <a:endParaRPr lang="en-US" sz="900" b="0" i="0" u="none" strike="noStrike" baseline="0">
              <a:solidFill>
                <a:srgbClr val="000000"/>
              </a:solidFill>
              <a:latin typeface="Calibri"/>
            </a:endParaRPr>
          </a:p>
        </xdr:txBody>
      </xdr:sp>
      <xdr:sp macro="" textlink="">
        <xdr:nvSpPr>
          <xdr:cNvPr id="7" name="Rectangle 3">
            <a:extLst>
              <a:ext uri="{FF2B5EF4-FFF2-40B4-BE49-F238E27FC236}">
                <a16:creationId xmlns:a16="http://schemas.microsoft.com/office/drawing/2014/main" id="{00000000-0008-0000-0000-000007000000}"/>
              </a:ext>
            </a:extLst>
          </xdr:cNvPr>
          <xdr:cNvSpPr>
            <a:spLocks noChangeArrowheads="1"/>
          </xdr:cNvSpPr>
        </xdr:nvSpPr>
        <xdr:spPr bwMode="auto">
          <a:xfrm>
            <a:off x="4675" y="10950"/>
            <a:ext cx="665" cy="870"/>
          </a:xfrm>
          <a:prstGeom prst="rect">
            <a:avLst/>
          </a:prstGeom>
          <a:solidFill>
            <a:srgbClr val="FFFFFF"/>
          </a:solidFill>
          <a:ln w="9525">
            <a:solidFill>
              <a:srgbClr val="000000"/>
            </a:solidFill>
            <a:miter lim="800000"/>
            <a:headEnd/>
            <a:tailEnd/>
          </a:ln>
        </xdr:spPr>
      </xdr:sp>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4957" y="11114"/>
            <a:ext cx="143" cy="143"/>
          </a:xfrm>
          <a:prstGeom prst="rect">
            <a:avLst/>
          </a:prstGeom>
          <a:solidFill>
            <a:srgbClr val="000000"/>
          </a:solidFill>
          <a:ln w="9525">
            <a:solidFill>
              <a:srgbClr val="000000"/>
            </a:solidFill>
            <a:miter lim="800000"/>
            <a:headEnd/>
            <a:tailEnd/>
          </a:ln>
        </xdr:spPr>
      </xdr:sp>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4957" y="11543"/>
            <a:ext cx="143" cy="143"/>
          </a:xfrm>
          <a:prstGeom prst="rect">
            <a:avLst/>
          </a:prstGeom>
          <a:solidFill>
            <a:srgbClr val="000000"/>
          </a:solidFill>
          <a:ln w="9525">
            <a:solidFill>
              <a:srgbClr val="000000"/>
            </a:solidFill>
            <a:miter lim="800000"/>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www.huduser.gov/portal/datasets/qct.htm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uduser.gov/portal/datasets/qct.html"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59"/>
  <sheetViews>
    <sheetView showGridLines="0" tabSelected="1" zoomScale="130" zoomScaleNormal="130" workbookViewId="0">
      <selection sqref="A1:AC1"/>
    </sheetView>
  </sheetViews>
  <sheetFormatPr defaultColWidth="9" defaultRowHeight="13.5" x14ac:dyDescent="0.25"/>
  <cols>
    <col min="1" max="1" width="2.375" style="4" customWidth="1"/>
    <col min="2" max="2" width="1.625" style="4" customWidth="1"/>
    <col min="3" max="3" width="1.375" style="4" customWidth="1"/>
    <col min="4" max="4" width="1.5" style="4" customWidth="1"/>
    <col min="5" max="5" width="1.875" style="4" customWidth="1"/>
    <col min="6" max="6" width="2.875" style="4" customWidth="1"/>
    <col min="7" max="7" width="9.5" style="4" customWidth="1"/>
    <col min="8" max="16" width="2.875" style="4" customWidth="1"/>
    <col min="17" max="17" width="4.875" style="4" customWidth="1"/>
    <col min="18" max="29" width="2.875" style="4" customWidth="1"/>
    <col min="30" max="49" width="3.125" style="4" customWidth="1"/>
    <col min="50" max="16384" width="9" style="4"/>
  </cols>
  <sheetData>
    <row r="1" spans="1:29" ht="16.5" customHeight="1" x14ac:dyDescent="0.25">
      <c r="A1" s="859" t="s">
        <v>324</v>
      </c>
      <c r="B1" s="859"/>
      <c r="C1" s="859"/>
      <c r="D1" s="859"/>
      <c r="E1" s="859"/>
      <c r="F1" s="859"/>
      <c r="G1" s="859"/>
      <c r="H1" s="859"/>
      <c r="I1" s="859"/>
      <c r="J1" s="859"/>
      <c r="K1" s="859"/>
      <c r="L1" s="859"/>
      <c r="M1" s="859"/>
      <c r="N1" s="859"/>
      <c r="O1" s="859"/>
      <c r="P1" s="859"/>
      <c r="Q1" s="859"/>
      <c r="R1" s="859"/>
      <c r="S1" s="859"/>
      <c r="T1" s="859"/>
      <c r="U1" s="859"/>
      <c r="V1" s="859"/>
      <c r="W1" s="859"/>
      <c r="X1" s="859"/>
      <c r="Y1" s="859"/>
      <c r="Z1" s="859"/>
      <c r="AA1" s="859"/>
      <c r="AB1" s="859"/>
      <c r="AC1" s="859"/>
    </row>
    <row r="2" spans="1:29" ht="6" customHeight="1" x14ac:dyDescent="0.25"/>
    <row r="3" spans="1:29" ht="40.5" customHeight="1" x14ac:dyDescent="0.25">
      <c r="A3" s="860" t="s">
        <v>325</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row>
    <row r="4" spans="1:29" ht="3" customHeight="1" x14ac:dyDescent="0.25"/>
    <row r="5" spans="1:29" ht="15" customHeight="1" x14ac:dyDescent="0.25">
      <c r="A5" s="861" t="s">
        <v>63</v>
      </c>
      <c r="B5" s="861"/>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row>
    <row r="6" spans="1:29" ht="2.25" customHeight="1" x14ac:dyDescent="0.25"/>
    <row r="7" spans="1:29" s="5" customFormat="1" ht="98.25" customHeight="1" x14ac:dyDescent="0.2">
      <c r="A7" s="857" t="s">
        <v>812</v>
      </c>
      <c r="B7" s="857"/>
      <c r="C7" s="857"/>
      <c r="D7" s="857"/>
      <c r="E7" s="857"/>
      <c r="F7" s="857"/>
      <c r="G7" s="857"/>
      <c r="H7" s="857"/>
      <c r="I7" s="857"/>
      <c r="J7" s="857"/>
      <c r="K7" s="857"/>
      <c r="L7" s="857"/>
      <c r="M7" s="857"/>
      <c r="N7" s="857"/>
      <c r="O7" s="857"/>
      <c r="P7" s="857"/>
      <c r="Q7" s="857"/>
      <c r="R7" s="857"/>
      <c r="S7" s="857"/>
      <c r="T7" s="857"/>
      <c r="U7" s="857"/>
      <c r="V7" s="857"/>
      <c r="W7" s="857"/>
      <c r="X7" s="857"/>
      <c r="Y7" s="857"/>
      <c r="Z7" s="857"/>
      <c r="AA7" s="857"/>
      <c r="AB7" s="857"/>
      <c r="AC7" s="857"/>
    </row>
    <row r="8" spans="1:29" s="6" customFormat="1" ht="3" customHeight="1" x14ac:dyDescent="0.2"/>
    <row r="9" spans="1:29" s="6" customFormat="1" ht="26.25" customHeight="1" x14ac:dyDescent="0.2">
      <c r="A9" s="857" t="s">
        <v>197</v>
      </c>
      <c r="B9" s="857"/>
      <c r="C9" s="857"/>
      <c r="D9" s="857"/>
      <c r="E9" s="857"/>
      <c r="F9" s="857"/>
      <c r="G9" s="857"/>
      <c r="H9" s="857"/>
      <c r="I9" s="857"/>
      <c r="J9" s="857"/>
      <c r="K9" s="857"/>
      <c r="L9" s="857"/>
      <c r="M9" s="857"/>
      <c r="N9" s="857"/>
      <c r="O9" s="857"/>
      <c r="P9" s="857"/>
      <c r="Q9" s="857"/>
      <c r="R9" s="857"/>
      <c r="S9" s="857"/>
      <c r="T9" s="857"/>
      <c r="U9" s="857"/>
      <c r="V9" s="857"/>
      <c r="W9" s="857"/>
      <c r="X9" s="857"/>
      <c r="Y9" s="857"/>
      <c r="Z9" s="857"/>
      <c r="AA9" s="857"/>
      <c r="AB9" s="857"/>
      <c r="AC9" s="857"/>
    </row>
    <row r="10" spans="1:29" ht="7.5" customHeight="1" x14ac:dyDescent="0.25"/>
    <row r="11" spans="1:29" s="8" customFormat="1" ht="15.75" x14ac:dyDescent="0.25">
      <c r="A11" s="7" t="s">
        <v>64</v>
      </c>
      <c r="B11" s="8" t="s">
        <v>251</v>
      </c>
    </row>
    <row r="12" spans="1:29" ht="3" customHeight="1" x14ac:dyDescent="0.25"/>
    <row r="13" spans="1:29" s="9" customFormat="1" ht="26.25" customHeight="1" x14ac:dyDescent="0.2">
      <c r="B13" s="9" t="s">
        <v>65</v>
      </c>
      <c r="C13" s="858" t="s">
        <v>250</v>
      </c>
      <c r="D13" s="858"/>
      <c r="E13" s="858"/>
      <c r="F13" s="858"/>
      <c r="G13" s="858"/>
      <c r="H13" s="858"/>
      <c r="I13" s="858"/>
      <c r="J13" s="858"/>
      <c r="K13" s="858"/>
      <c r="L13" s="858"/>
      <c r="M13" s="858"/>
      <c r="N13" s="858"/>
      <c r="O13" s="858"/>
      <c r="P13" s="858"/>
      <c r="Q13" s="858"/>
      <c r="R13" s="858"/>
      <c r="S13" s="858"/>
      <c r="T13" s="858"/>
      <c r="U13" s="858"/>
      <c r="V13" s="858"/>
      <c r="W13" s="858"/>
      <c r="X13" s="858"/>
      <c r="Y13" s="858"/>
      <c r="Z13" s="858"/>
      <c r="AA13" s="858"/>
      <c r="AB13" s="858"/>
      <c r="AC13" s="858"/>
    </row>
    <row r="14" spans="1:29" s="6" customFormat="1" ht="12.75" x14ac:dyDescent="0.2">
      <c r="B14" s="6" t="s">
        <v>66</v>
      </c>
      <c r="C14" s="6" t="s">
        <v>218</v>
      </c>
    </row>
    <row r="15" spans="1:29" s="6" customFormat="1" ht="12.75" x14ac:dyDescent="0.2">
      <c r="B15" s="6" t="s">
        <v>67</v>
      </c>
      <c r="C15" s="10" t="s">
        <v>68</v>
      </c>
    </row>
    <row r="16" spans="1:29" s="6" customFormat="1" ht="12.75" x14ac:dyDescent="0.2">
      <c r="B16" s="6" t="s">
        <v>69</v>
      </c>
      <c r="C16" s="10" t="s">
        <v>70</v>
      </c>
    </row>
    <row r="17" spans="1:29" ht="7.5" customHeight="1" x14ac:dyDescent="0.25">
      <c r="C17" s="11"/>
    </row>
    <row r="18" spans="1:29" ht="15.75" x14ac:dyDescent="0.25">
      <c r="A18" s="7" t="s">
        <v>71</v>
      </c>
      <c r="B18" s="8" t="s">
        <v>252</v>
      </c>
      <c r="C18" s="12"/>
    </row>
    <row r="19" spans="1:29" ht="3" customHeight="1" x14ac:dyDescent="0.25">
      <c r="C19" s="11"/>
    </row>
    <row r="20" spans="1:29" s="6" customFormat="1" ht="66" customHeight="1" x14ac:dyDescent="0.2">
      <c r="B20" s="857" t="s">
        <v>198</v>
      </c>
      <c r="C20" s="857"/>
      <c r="D20" s="857"/>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row>
    <row r="21" spans="1:29" s="6" customFormat="1" ht="3" customHeight="1" x14ac:dyDescent="0.2"/>
    <row r="22" spans="1:29" s="6" customFormat="1" ht="54" customHeight="1" x14ac:dyDescent="0.2">
      <c r="B22" s="857" t="s">
        <v>326</v>
      </c>
      <c r="C22" s="857"/>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row>
    <row r="23" spans="1:29" ht="3" customHeight="1" x14ac:dyDescent="0.25"/>
    <row r="24" spans="1:29" x14ac:dyDescent="0.25">
      <c r="B24" s="13" t="s">
        <v>65</v>
      </c>
      <c r="C24" s="14" t="s">
        <v>72</v>
      </c>
      <c r="D24" s="6"/>
      <c r="E24" s="6"/>
      <c r="Q24" s="856" t="s">
        <v>73</v>
      </c>
      <c r="R24" s="856"/>
    </row>
    <row r="25" spans="1:29" s="6" customFormat="1" ht="6" customHeight="1" x14ac:dyDescent="0.2">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row>
    <row r="26" spans="1:29" s="6" customFormat="1" ht="12.75" x14ac:dyDescent="0.2">
      <c r="C26" s="6" t="s">
        <v>258</v>
      </c>
    </row>
    <row r="27" spans="1:29" s="6" customFormat="1" ht="2.25" customHeight="1" x14ac:dyDescent="0.2"/>
    <row r="28" spans="1:29" s="6" customFormat="1" ht="12.75" x14ac:dyDescent="0.2">
      <c r="C28" s="16" t="s">
        <v>75</v>
      </c>
      <c r="G28" s="17" t="s">
        <v>76</v>
      </c>
      <c r="R28" s="6" t="s">
        <v>74</v>
      </c>
    </row>
    <row r="29" spans="1:29" s="6" customFormat="1" ht="12.75" x14ac:dyDescent="0.2">
      <c r="C29" s="18" t="s">
        <v>77</v>
      </c>
      <c r="H29" s="6" t="s">
        <v>78</v>
      </c>
    </row>
    <row r="30" spans="1:29" s="6" customFormat="1" ht="12.75" x14ac:dyDescent="0.2">
      <c r="H30" s="6" t="s">
        <v>221</v>
      </c>
      <c r="R30" s="6" t="s">
        <v>79</v>
      </c>
    </row>
    <row r="31" spans="1:29" s="6" customFormat="1" ht="6" customHeight="1" x14ac:dyDescent="0.2"/>
    <row r="32" spans="1:29" s="6" customFormat="1" ht="12" customHeight="1" x14ac:dyDescent="0.2">
      <c r="C32" s="6" t="s">
        <v>193</v>
      </c>
      <c r="H32" s="6" t="s">
        <v>80</v>
      </c>
    </row>
    <row r="33" spans="3:18" s="6" customFormat="1" ht="12" customHeight="1" x14ac:dyDescent="0.2">
      <c r="H33" s="6" t="s">
        <v>81</v>
      </c>
    </row>
    <row r="34" spans="3:18" s="6" customFormat="1" ht="3" customHeight="1" x14ac:dyDescent="0.2"/>
    <row r="35" spans="3:18" s="6" customFormat="1" ht="12" customHeight="1" x14ac:dyDescent="0.2">
      <c r="C35" s="6" t="s">
        <v>82</v>
      </c>
      <c r="H35" s="6" t="s">
        <v>219</v>
      </c>
    </row>
    <row r="36" spans="3:18" s="6" customFormat="1" ht="12" customHeight="1" x14ac:dyDescent="0.2">
      <c r="H36" s="6" t="s">
        <v>220</v>
      </c>
    </row>
    <row r="37" spans="3:18" s="6" customFormat="1" ht="12" customHeight="1" x14ac:dyDescent="0.2">
      <c r="H37" s="6" t="s">
        <v>753</v>
      </c>
    </row>
    <row r="38" spans="3:18" s="6" customFormat="1" ht="12" customHeight="1" x14ac:dyDescent="0.2">
      <c r="H38" s="6" t="s">
        <v>761</v>
      </c>
      <c r="R38" s="6" t="s">
        <v>763</v>
      </c>
    </row>
    <row r="39" spans="3:18" s="6" customFormat="1" ht="12" customHeight="1" x14ac:dyDescent="0.2">
      <c r="R39" s="6" t="s">
        <v>762</v>
      </c>
    </row>
    <row r="40" spans="3:18" s="6" customFormat="1" ht="3" customHeight="1" x14ac:dyDescent="0.2"/>
    <row r="41" spans="3:18" s="6" customFormat="1" ht="12" customHeight="1" x14ac:dyDescent="0.2">
      <c r="C41" s="6" t="s">
        <v>83</v>
      </c>
      <c r="H41" s="6" t="s">
        <v>84</v>
      </c>
      <c r="R41" s="6" t="s">
        <v>85</v>
      </c>
    </row>
    <row r="42" spans="3:18" s="6" customFormat="1" ht="12" customHeight="1" x14ac:dyDescent="0.2">
      <c r="R42" s="6" t="s">
        <v>86</v>
      </c>
    </row>
    <row r="43" spans="3:18" s="6" customFormat="1" ht="12" customHeight="1" x14ac:dyDescent="0.2">
      <c r="H43" s="6" t="s">
        <v>87</v>
      </c>
      <c r="R43" s="6" t="s">
        <v>88</v>
      </c>
    </row>
    <row r="44" spans="3:18" s="6" customFormat="1" ht="12" customHeight="1" x14ac:dyDescent="0.2">
      <c r="R44" s="6" t="s">
        <v>89</v>
      </c>
    </row>
    <row r="45" spans="3:18" s="6" customFormat="1" ht="12" customHeight="1" x14ac:dyDescent="0.2">
      <c r="H45" s="6" t="s">
        <v>776</v>
      </c>
      <c r="R45" s="6" t="s">
        <v>777</v>
      </c>
    </row>
    <row r="46" spans="3:18" s="6" customFormat="1" ht="12" customHeight="1" x14ac:dyDescent="0.2">
      <c r="R46" s="6" t="s">
        <v>778</v>
      </c>
    </row>
    <row r="47" spans="3:18" s="6" customFormat="1" ht="12" customHeight="1" x14ac:dyDescent="0.2">
      <c r="H47" s="6" t="s">
        <v>779</v>
      </c>
      <c r="R47" s="6" t="s">
        <v>780</v>
      </c>
    </row>
    <row r="48" spans="3:18" s="6" customFormat="1" ht="12" customHeight="1" x14ac:dyDescent="0.2">
      <c r="R48" s="6" t="s">
        <v>781</v>
      </c>
    </row>
    <row r="49" spans="3:29" s="6" customFormat="1" ht="3" customHeight="1" x14ac:dyDescent="0.2"/>
    <row r="50" spans="3:29" s="6" customFormat="1" ht="24" customHeight="1" x14ac:dyDescent="0.2">
      <c r="C50" s="862" t="s">
        <v>782</v>
      </c>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row>
    <row r="51" spans="3:29" s="6" customFormat="1" ht="3" customHeight="1" x14ac:dyDescent="0.2"/>
    <row r="52" spans="3:29" s="9" customFormat="1" ht="27.75" customHeight="1" x14ac:dyDescent="0.2">
      <c r="C52" s="19" t="s">
        <v>90</v>
      </c>
      <c r="D52" s="863" t="s">
        <v>91</v>
      </c>
      <c r="E52" s="863"/>
      <c r="F52" s="863"/>
      <c r="G52" s="863"/>
      <c r="H52" s="863"/>
      <c r="I52" s="863"/>
      <c r="J52" s="863"/>
      <c r="K52" s="863"/>
      <c r="L52" s="863"/>
      <c r="M52" s="863"/>
      <c r="N52" s="863"/>
      <c r="O52" s="863"/>
      <c r="P52" s="863"/>
      <c r="Q52" s="863"/>
      <c r="R52" s="863"/>
      <c r="S52" s="863"/>
      <c r="T52" s="863"/>
      <c r="U52" s="863"/>
      <c r="V52" s="863"/>
      <c r="W52" s="863"/>
      <c r="X52" s="863"/>
      <c r="Y52" s="863"/>
      <c r="Z52" s="863"/>
      <c r="AA52" s="863"/>
      <c r="AB52" s="863"/>
      <c r="AC52" s="863"/>
    </row>
    <row r="53" spans="3:29" s="6" customFormat="1" ht="3" customHeight="1" x14ac:dyDescent="0.2"/>
    <row r="54" spans="3:29" s="6" customFormat="1" ht="12.75" x14ac:dyDescent="0.2">
      <c r="C54" s="19" t="s">
        <v>92</v>
      </c>
      <c r="D54" s="9" t="s">
        <v>93</v>
      </c>
    </row>
    <row r="55" spans="3:29" s="6" customFormat="1" ht="3" customHeight="1" x14ac:dyDescent="0.2">
      <c r="C55" s="20"/>
    </row>
    <row r="56" spans="3:29" s="9" customFormat="1" ht="36.75" customHeight="1" x14ac:dyDescent="0.2">
      <c r="C56" s="19" t="s">
        <v>94</v>
      </c>
      <c r="D56" s="863" t="s">
        <v>95</v>
      </c>
      <c r="E56" s="863"/>
      <c r="F56" s="863"/>
      <c r="G56" s="863"/>
      <c r="H56" s="863"/>
      <c r="I56" s="863"/>
      <c r="J56" s="863"/>
      <c r="K56" s="863"/>
      <c r="L56" s="863"/>
      <c r="M56" s="863"/>
      <c r="N56" s="863"/>
      <c r="O56" s="863"/>
      <c r="P56" s="863"/>
      <c r="Q56" s="863"/>
      <c r="R56" s="863"/>
      <c r="S56" s="863"/>
      <c r="T56" s="863"/>
      <c r="U56" s="863"/>
      <c r="V56" s="863"/>
      <c r="W56" s="863"/>
      <c r="X56" s="863"/>
      <c r="Y56" s="863"/>
      <c r="Z56" s="863"/>
      <c r="AA56" s="863"/>
      <c r="AB56" s="863"/>
      <c r="AC56" s="863"/>
    </row>
    <row r="57" spans="3:29" s="6" customFormat="1" ht="3" customHeight="1" x14ac:dyDescent="0.2"/>
    <row r="58" spans="3:29" s="6" customFormat="1" ht="12.75" x14ac:dyDescent="0.2">
      <c r="D58" s="6" t="s">
        <v>96</v>
      </c>
      <c r="E58" s="6" t="s">
        <v>97</v>
      </c>
    </row>
    <row r="59" spans="3:29" s="6" customFormat="1" ht="12.75" x14ac:dyDescent="0.2">
      <c r="D59" s="6" t="s">
        <v>98</v>
      </c>
      <c r="E59" s="6" t="s">
        <v>99</v>
      </c>
    </row>
    <row r="60" spans="3:29" s="6" customFormat="1" ht="27" customHeight="1" x14ac:dyDescent="0.2">
      <c r="D60" s="9" t="s">
        <v>100</v>
      </c>
      <c r="E60" s="863" t="s">
        <v>101</v>
      </c>
      <c r="F60" s="863"/>
      <c r="G60" s="863"/>
      <c r="H60" s="863"/>
      <c r="I60" s="863"/>
      <c r="J60" s="863"/>
      <c r="K60" s="863"/>
      <c r="L60" s="863"/>
      <c r="M60" s="863"/>
      <c r="N60" s="863"/>
      <c r="O60" s="863"/>
      <c r="P60" s="863"/>
      <c r="Q60" s="863"/>
      <c r="R60" s="863"/>
      <c r="S60" s="863"/>
      <c r="T60" s="863"/>
      <c r="U60" s="863"/>
      <c r="V60" s="863"/>
      <c r="W60" s="863"/>
      <c r="X60" s="863"/>
      <c r="Y60" s="863"/>
      <c r="Z60" s="863"/>
      <c r="AA60" s="863"/>
      <c r="AB60" s="863"/>
      <c r="AC60" s="863"/>
    </row>
    <row r="61" spans="3:29" s="6" customFormat="1" ht="12.75" x14ac:dyDescent="0.2">
      <c r="D61" s="6" t="s">
        <v>102</v>
      </c>
      <c r="E61" s="6" t="s">
        <v>103</v>
      </c>
    </row>
    <row r="62" spans="3:29" s="6" customFormat="1" ht="12.75" x14ac:dyDescent="0.2">
      <c r="D62" s="6" t="s">
        <v>104</v>
      </c>
      <c r="E62" s="6" t="s">
        <v>105</v>
      </c>
    </row>
    <row r="63" spans="3:29" s="6" customFormat="1" ht="3" customHeight="1" x14ac:dyDescent="0.2"/>
    <row r="64" spans="3:29" s="9" customFormat="1" ht="41.25" customHeight="1" x14ac:dyDescent="0.2">
      <c r="C64" s="19" t="s">
        <v>106</v>
      </c>
      <c r="D64" s="858" t="s">
        <v>107</v>
      </c>
      <c r="E64" s="858"/>
      <c r="F64" s="858"/>
      <c r="G64" s="858"/>
      <c r="H64" s="858"/>
      <c r="I64" s="858"/>
      <c r="J64" s="858"/>
      <c r="K64" s="858"/>
      <c r="L64" s="858"/>
      <c r="M64" s="858"/>
      <c r="N64" s="858"/>
      <c r="O64" s="858"/>
      <c r="P64" s="858"/>
      <c r="Q64" s="858"/>
      <c r="R64" s="858"/>
      <c r="S64" s="858"/>
      <c r="T64" s="858"/>
      <c r="U64" s="858"/>
      <c r="V64" s="858"/>
      <c r="W64" s="858"/>
      <c r="X64" s="858"/>
      <c r="Y64" s="858"/>
      <c r="Z64" s="858"/>
      <c r="AA64" s="858"/>
      <c r="AB64" s="858"/>
      <c r="AC64" s="858"/>
    </row>
    <row r="65" spans="2:29" s="6" customFormat="1" ht="3" customHeight="1" x14ac:dyDescent="0.2"/>
    <row r="66" spans="2:29" s="9" customFormat="1" ht="14.25" customHeight="1" x14ac:dyDescent="0.2">
      <c r="C66" s="19" t="s">
        <v>108</v>
      </c>
      <c r="D66" s="863" t="s">
        <v>109</v>
      </c>
      <c r="E66" s="863"/>
      <c r="F66" s="863"/>
      <c r="G66" s="863"/>
      <c r="H66" s="863"/>
      <c r="I66" s="863"/>
      <c r="J66" s="863"/>
      <c r="K66" s="863"/>
      <c r="L66" s="863"/>
      <c r="M66" s="863"/>
      <c r="N66" s="863"/>
      <c r="O66" s="863"/>
      <c r="P66" s="863"/>
      <c r="Q66" s="863"/>
      <c r="R66" s="863"/>
      <c r="S66" s="863"/>
      <c r="T66" s="863"/>
      <c r="U66" s="863"/>
      <c r="V66" s="863"/>
      <c r="W66" s="863"/>
      <c r="X66" s="863"/>
      <c r="Y66" s="863"/>
      <c r="Z66" s="863"/>
      <c r="AA66" s="863"/>
      <c r="AB66" s="863"/>
      <c r="AC66" s="863"/>
    </row>
    <row r="67" spans="2:29" s="6" customFormat="1" ht="9" customHeight="1" x14ac:dyDescent="0.2"/>
    <row r="68" spans="2:29" s="6" customFormat="1" ht="12.75" x14ac:dyDescent="0.2">
      <c r="B68" s="21" t="s">
        <v>66</v>
      </c>
      <c r="C68" s="14" t="s">
        <v>110</v>
      </c>
    </row>
    <row r="69" spans="2:29" s="6" customFormat="1" ht="6" customHeight="1" x14ac:dyDescent="0.2"/>
    <row r="70" spans="2:29" s="9" customFormat="1" ht="67.5" customHeight="1" x14ac:dyDescent="0.2">
      <c r="C70" s="19" t="s">
        <v>90</v>
      </c>
      <c r="D70" s="858" t="s">
        <v>111</v>
      </c>
      <c r="E70" s="858"/>
      <c r="F70" s="858"/>
      <c r="G70" s="858"/>
      <c r="H70" s="858"/>
      <c r="I70" s="858"/>
      <c r="J70" s="858"/>
      <c r="K70" s="858"/>
      <c r="L70" s="858"/>
      <c r="M70" s="858"/>
      <c r="N70" s="858"/>
      <c r="O70" s="858"/>
      <c r="P70" s="858"/>
      <c r="Q70" s="858"/>
      <c r="R70" s="858"/>
      <c r="S70" s="858"/>
      <c r="T70" s="858"/>
      <c r="U70" s="858"/>
      <c r="V70" s="858"/>
      <c r="W70" s="858"/>
      <c r="X70" s="858"/>
      <c r="Y70" s="858"/>
      <c r="Z70" s="858"/>
      <c r="AA70" s="858"/>
      <c r="AB70" s="858"/>
      <c r="AC70" s="858"/>
    </row>
    <row r="71" spans="2:29" s="6" customFormat="1" ht="3" customHeight="1" x14ac:dyDescent="0.2"/>
    <row r="72" spans="2:29" s="9" customFormat="1" ht="27.75" customHeight="1" x14ac:dyDescent="0.2">
      <c r="C72" s="19" t="s">
        <v>92</v>
      </c>
      <c r="D72" s="858" t="s">
        <v>112</v>
      </c>
      <c r="E72" s="858"/>
      <c r="F72" s="858"/>
      <c r="G72" s="858"/>
      <c r="H72" s="858"/>
      <c r="I72" s="858"/>
      <c r="J72" s="858"/>
      <c r="K72" s="858"/>
      <c r="L72" s="858"/>
      <c r="M72" s="858"/>
      <c r="N72" s="858"/>
      <c r="O72" s="858"/>
      <c r="P72" s="858"/>
      <c r="Q72" s="858"/>
      <c r="R72" s="858"/>
      <c r="S72" s="858"/>
      <c r="T72" s="858"/>
      <c r="U72" s="858"/>
      <c r="V72" s="858"/>
      <c r="W72" s="858"/>
      <c r="X72" s="858"/>
      <c r="Y72" s="858"/>
      <c r="Z72" s="858"/>
      <c r="AA72" s="858"/>
      <c r="AB72" s="858"/>
      <c r="AC72" s="858"/>
    </row>
    <row r="73" spans="2:29" s="6" customFormat="1" ht="3" customHeight="1" x14ac:dyDescent="0.2">
      <c r="C73" s="20"/>
    </row>
    <row r="74" spans="2:29" s="9" customFormat="1" ht="12.75" x14ac:dyDescent="0.2">
      <c r="C74" s="19" t="s">
        <v>94</v>
      </c>
      <c r="D74" s="22" t="s">
        <v>113</v>
      </c>
    </row>
    <row r="75" spans="2:29" s="6" customFormat="1" ht="3" customHeight="1" x14ac:dyDescent="0.2"/>
    <row r="76" spans="2:29" s="9" customFormat="1" ht="42" customHeight="1" x14ac:dyDescent="0.2">
      <c r="C76" s="19" t="s">
        <v>106</v>
      </c>
      <c r="D76" s="858" t="s">
        <v>114</v>
      </c>
      <c r="E76" s="858"/>
      <c r="F76" s="858"/>
      <c r="G76" s="858"/>
      <c r="H76" s="858"/>
      <c r="I76" s="858"/>
      <c r="J76" s="858"/>
      <c r="K76" s="858"/>
      <c r="L76" s="858"/>
      <c r="M76" s="858"/>
      <c r="N76" s="858"/>
      <c r="O76" s="858"/>
      <c r="P76" s="858"/>
      <c r="Q76" s="858"/>
      <c r="R76" s="858"/>
      <c r="S76" s="858"/>
      <c r="T76" s="858"/>
      <c r="U76" s="858"/>
      <c r="V76" s="858"/>
      <c r="W76" s="858"/>
      <c r="X76" s="858"/>
      <c r="Y76" s="858"/>
      <c r="Z76" s="858"/>
      <c r="AA76" s="858"/>
      <c r="AB76" s="858"/>
      <c r="AC76" s="858"/>
    </row>
    <row r="77" spans="2:29" s="6" customFormat="1" ht="3" customHeight="1" x14ac:dyDescent="0.2"/>
    <row r="78" spans="2:29" s="9" customFormat="1" ht="26.25" customHeight="1" x14ac:dyDescent="0.2">
      <c r="C78" s="19" t="s">
        <v>108</v>
      </c>
      <c r="D78" s="858" t="s">
        <v>115</v>
      </c>
      <c r="E78" s="858"/>
      <c r="F78" s="858"/>
      <c r="G78" s="858"/>
      <c r="H78" s="858"/>
      <c r="I78" s="858"/>
      <c r="J78" s="858"/>
      <c r="K78" s="858"/>
      <c r="L78" s="858"/>
      <c r="M78" s="858"/>
      <c r="N78" s="858"/>
      <c r="O78" s="858"/>
      <c r="P78" s="858"/>
      <c r="Q78" s="858"/>
      <c r="R78" s="858"/>
      <c r="S78" s="858"/>
      <c r="T78" s="858"/>
      <c r="U78" s="858"/>
      <c r="V78" s="858"/>
      <c r="W78" s="858"/>
      <c r="X78" s="858"/>
      <c r="Y78" s="858"/>
      <c r="Z78" s="858"/>
      <c r="AA78" s="858"/>
      <c r="AB78" s="858"/>
      <c r="AC78" s="858"/>
    </row>
    <row r="79" spans="2:29" s="6" customFormat="1" ht="3" customHeight="1" x14ac:dyDescent="0.2">
      <c r="C79" s="20"/>
    </row>
    <row r="80" spans="2:29" s="6" customFormat="1" ht="12.75" x14ac:dyDescent="0.2">
      <c r="C80" s="10" t="s">
        <v>116</v>
      </c>
      <c r="D80" s="6" t="s">
        <v>117</v>
      </c>
    </row>
    <row r="81" spans="4:29" s="6" customFormat="1" ht="3" customHeight="1" x14ac:dyDescent="0.2"/>
    <row r="82" spans="4:29" s="6" customFormat="1" ht="12.75" x14ac:dyDescent="0.2">
      <c r="D82" s="6" t="s">
        <v>96</v>
      </c>
      <c r="E82" s="6" t="s">
        <v>118</v>
      </c>
    </row>
    <row r="83" spans="4:29" s="9" customFormat="1" ht="25.5" customHeight="1" x14ac:dyDescent="0.2">
      <c r="D83" s="9" t="s">
        <v>98</v>
      </c>
      <c r="E83" s="858" t="s">
        <v>119</v>
      </c>
      <c r="F83" s="858"/>
      <c r="G83" s="858"/>
      <c r="H83" s="858"/>
      <c r="I83" s="858"/>
      <c r="J83" s="858"/>
      <c r="K83" s="858"/>
      <c r="L83" s="858"/>
      <c r="M83" s="858"/>
      <c r="N83" s="858"/>
      <c r="O83" s="858"/>
      <c r="P83" s="858"/>
      <c r="Q83" s="858"/>
      <c r="R83" s="858"/>
      <c r="S83" s="858"/>
      <c r="T83" s="858"/>
      <c r="U83" s="858"/>
      <c r="V83" s="858"/>
      <c r="W83" s="858"/>
      <c r="X83" s="858"/>
      <c r="Y83" s="858"/>
      <c r="Z83" s="858"/>
      <c r="AA83" s="858"/>
      <c r="AB83" s="858"/>
      <c r="AC83" s="858"/>
    </row>
    <row r="84" spans="4:29" s="6" customFormat="1" ht="12.75" x14ac:dyDescent="0.2">
      <c r="D84" s="6" t="s">
        <v>100</v>
      </c>
      <c r="E84" s="6" t="s">
        <v>120</v>
      </c>
    </row>
    <row r="85" spans="4:29" s="6" customFormat="1" ht="12.75" x14ac:dyDescent="0.2">
      <c r="D85" s="6" t="s">
        <v>102</v>
      </c>
      <c r="E85" s="6" t="s">
        <v>121</v>
      </c>
    </row>
    <row r="86" spans="4:29" s="6" customFormat="1" ht="12.75" x14ac:dyDescent="0.2">
      <c r="D86" s="6" t="s">
        <v>104</v>
      </c>
      <c r="E86" s="6" t="s">
        <v>122</v>
      </c>
    </row>
    <row r="87" spans="4:29" s="9" customFormat="1" ht="28.5" customHeight="1" x14ac:dyDescent="0.2">
      <c r="D87" s="9" t="s">
        <v>123</v>
      </c>
      <c r="E87" s="863" t="s">
        <v>124</v>
      </c>
      <c r="F87" s="863"/>
      <c r="G87" s="863"/>
      <c r="H87" s="863"/>
      <c r="I87" s="863"/>
      <c r="J87" s="863"/>
      <c r="K87" s="863"/>
      <c r="L87" s="863"/>
      <c r="M87" s="863"/>
      <c r="N87" s="863"/>
      <c r="O87" s="863"/>
      <c r="P87" s="863"/>
      <c r="Q87" s="863"/>
      <c r="R87" s="863"/>
      <c r="S87" s="863"/>
      <c r="T87" s="863"/>
      <c r="U87" s="863"/>
      <c r="V87" s="863"/>
      <c r="W87" s="863"/>
      <c r="X87" s="863"/>
      <c r="Y87" s="863"/>
      <c r="Z87" s="863"/>
      <c r="AA87" s="863"/>
      <c r="AB87" s="863"/>
      <c r="AC87" s="863"/>
    </row>
    <row r="88" spans="4:29" s="9" customFormat="1" ht="27" customHeight="1" x14ac:dyDescent="0.2">
      <c r="E88" s="9" t="s">
        <v>125</v>
      </c>
      <c r="F88" s="858" t="s">
        <v>126</v>
      </c>
      <c r="G88" s="858"/>
      <c r="H88" s="858"/>
      <c r="I88" s="858"/>
      <c r="J88" s="858"/>
      <c r="K88" s="858"/>
      <c r="L88" s="858"/>
      <c r="M88" s="858"/>
      <c r="N88" s="858"/>
      <c r="O88" s="858"/>
      <c r="P88" s="858"/>
      <c r="Q88" s="858"/>
      <c r="R88" s="858"/>
      <c r="S88" s="858"/>
      <c r="T88" s="858"/>
      <c r="U88" s="858"/>
      <c r="V88" s="858"/>
      <c r="W88" s="858"/>
      <c r="X88" s="858"/>
      <c r="Y88" s="858"/>
      <c r="Z88" s="858"/>
      <c r="AA88" s="858"/>
      <c r="AB88" s="858"/>
      <c r="AC88" s="858"/>
    </row>
    <row r="89" spans="4:29" s="9" customFormat="1" ht="27" customHeight="1" x14ac:dyDescent="0.2">
      <c r="E89" s="9" t="s">
        <v>125</v>
      </c>
      <c r="F89" s="858" t="s">
        <v>127</v>
      </c>
      <c r="G89" s="858"/>
      <c r="H89" s="858"/>
      <c r="I89" s="858"/>
      <c r="J89" s="858"/>
      <c r="K89" s="858"/>
      <c r="L89" s="858"/>
      <c r="M89" s="858"/>
      <c r="N89" s="858"/>
      <c r="O89" s="858"/>
      <c r="P89" s="858"/>
      <c r="Q89" s="858"/>
      <c r="R89" s="858"/>
      <c r="S89" s="858"/>
      <c r="T89" s="858"/>
      <c r="U89" s="858"/>
      <c r="V89" s="858"/>
      <c r="W89" s="858"/>
      <c r="X89" s="858"/>
      <c r="Y89" s="858"/>
      <c r="Z89" s="858"/>
      <c r="AA89" s="858"/>
      <c r="AB89" s="858"/>
      <c r="AC89" s="858"/>
    </row>
    <row r="90" spans="4:29" s="9" customFormat="1" ht="41.25" customHeight="1" x14ac:dyDescent="0.2">
      <c r="D90" s="9" t="s">
        <v>128</v>
      </c>
      <c r="E90" s="858" t="s">
        <v>323</v>
      </c>
      <c r="F90" s="858"/>
      <c r="G90" s="858"/>
      <c r="H90" s="858"/>
      <c r="I90" s="858"/>
      <c r="J90" s="858"/>
      <c r="K90" s="858"/>
      <c r="L90" s="858"/>
      <c r="M90" s="858"/>
      <c r="N90" s="858"/>
      <c r="O90" s="858"/>
      <c r="P90" s="858"/>
      <c r="Q90" s="858"/>
      <c r="R90" s="858"/>
      <c r="S90" s="858"/>
      <c r="T90" s="858"/>
      <c r="U90" s="858"/>
      <c r="V90" s="858"/>
      <c r="W90" s="858"/>
      <c r="X90" s="858"/>
      <c r="Y90" s="858"/>
      <c r="Z90" s="858"/>
      <c r="AA90" s="858"/>
      <c r="AB90" s="858"/>
      <c r="AC90" s="858"/>
    </row>
    <row r="91" spans="4:29" s="6" customFormat="1" ht="15.75" x14ac:dyDescent="0.2">
      <c r="E91" s="864" t="s">
        <v>129</v>
      </c>
      <c r="F91" s="865"/>
      <c r="G91" s="865"/>
      <c r="H91" s="865"/>
      <c r="I91" s="865"/>
      <c r="J91" s="865"/>
      <c r="K91" s="865"/>
      <c r="L91" s="865"/>
      <c r="M91" s="865"/>
      <c r="N91" s="865"/>
      <c r="O91" s="865"/>
      <c r="P91" s="865"/>
      <c r="Q91" s="865"/>
      <c r="R91" s="865"/>
      <c r="S91" s="865"/>
      <c r="T91" s="865"/>
      <c r="U91" s="865"/>
      <c r="V91" s="865"/>
      <c r="W91" s="865"/>
      <c r="X91" s="865"/>
      <c r="Y91" s="865"/>
      <c r="Z91" s="865"/>
      <c r="AA91" s="865"/>
      <c r="AB91" s="865"/>
      <c r="AC91" s="865"/>
    </row>
    <row r="92" spans="4:29" s="6" customFormat="1" ht="12.75" x14ac:dyDescent="0.2"/>
    <row r="93" spans="4:29" s="6" customFormat="1" ht="12.75" x14ac:dyDescent="0.2">
      <c r="E93" s="6" t="s">
        <v>130</v>
      </c>
      <c r="K93" s="6" t="s">
        <v>131</v>
      </c>
      <c r="P93" s="6" t="s">
        <v>132</v>
      </c>
    </row>
    <row r="94" spans="4:29" ht="6" customHeight="1" x14ac:dyDescent="0.25"/>
    <row r="95" spans="4:29" s="6" customFormat="1" ht="28.5" customHeight="1" x14ac:dyDescent="0.2">
      <c r="E95" s="857" t="s">
        <v>133</v>
      </c>
      <c r="F95" s="857"/>
      <c r="G95" s="857"/>
      <c r="H95" s="857"/>
      <c r="I95" s="857"/>
      <c r="J95" s="857"/>
      <c r="K95" s="857"/>
      <c r="L95" s="857"/>
      <c r="M95" s="857"/>
      <c r="N95" s="857"/>
      <c r="O95" s="857"/>
      <c r="P95" s="857"/>
      <c r="Q95" s="857"/>
      <c r="R95" s="857"/>
      <c r="S95" s="857"/>
      <c r="T95" s="857"/>
      <c r="U95" s="857"/>
      <c r="V95" s="857"/>
      <c r="W95" s="857"/>
      <c r="X95" s="857"/>
      <c r="Y95" s="857"/>
      <c r="Z95" s="857"/>
      <c r="AA95" s="857"/>
      <c r="AB95" s="857"/>
      <c r="AC95" s="857"/>
    </row>
    <row r="96" spans="4:29" s="6" customFormat="1" ht="9" customHeight="1" x14ac:dyDescent="0.2"/>
    <row r="97" spans="1:29" s="6" customFormat="1" ht="12.75" x14ac:dyDescent="0.2">
      <c r="B97" s="21" t="s">
        <v>67</v>
      </c>
      <c r="C97" s="14" t="s">
        <v>750</v>
      </c>
    </row>
    <row r="98" spans="1:29" s="6" customFormat="1" ht="3" customHeight="1" x14ac:dyDescent="0.2"/>
    <row r="99" spans="1:29" s="6" customFormat="1" ht="87" customHeight="1" x14ac:dyDescent="0.2">
      <c r="C99" s="857" t="s">
        <v>222</v>
      </c>
      <c r="D99" s="857"/>
      <c r="E99" s="857"/>
      <c r="F99" s="857"/>
      <c r="G99" s="857"/>
      <c r="H99" s="857"/>
      <c r="I99" s="857"/>
      <c r="J99" s="857"/>
      <c r="K99" s="857"/>
      <c r="L99" s="857"/>
      <c r="M99" s="857"/>
      <c r="N99" s="857"/>
      <c r="O99" s="857"/>
      <c r="P99" s="857"/>
      <c r="Q99" s="857"/>
      <c r="R99" s="857"/>
      <c r="S99" s="857"/>
      <c r="T99" s="857"/>
      <c r="U99" s="857"/>
      <c r="V99" s="857"/>
      <c r="W99" s="857"/>
      <c r="X99" s="857"/>
      <c r="Y99" s="23"/>
      <c r="Z99" s="23"/>
      <c r="AA99" s="23"/>
      <c r="AB99" s="23"/>
      <c r="AC99" s="23"/>
    </row>
    <row r="100" spans="1:29" s="6" customFormat="1" ht="12" customHeight="1" x14ac:dyDescent="0.2"/>
    <row r="101" spans="1:29" s="6" customFormat="1" ht="15.75" x14ac:dyDescent="0.25">
      <c r="A101" s="7" t="s">
        <v>134</v>
      </c>
      <c r="B101" s="8" t="s">
        <v>185</v>
      </c>
    </row>
    <row r="102" spans="1:29" s="6" customFormat="1" ht="3" customHeight="1" x14ac:dyDescent="0.2"/>
    <row r="103" spans="1:29" s="6" customFormat="1" ht="12.75" x14ac:dyDescent="0.2">
      <c r="A103" s="6" t="s">
        <v>192</v>
      </c>
    </row>
    <row r="104" spans="1:29" s="6" customFormat="1" ht="12" customHeight="1" x14ac:dyDescent="0.2"/>
    <row r="105" spans="1:29" s="6" customFormat="1" ht="15.75" x14ac:dyDescent="0.25">
      <c r="A105" s="7" t="s">
        <v>188</v>
      </c>
      <c r="B105" s="8" t="s">
        <v>742</v>
      </c>
    </row>
    <row r="106" spans="1:29" s="6" customFormat="1" ht="3" customHeight="1" x14ac:dyDescent="0.2"/>
    <row r="107" spans="1:29" s="6" customFormat="1" ht="12.75" x14ac:dyDescent="0.2">
      <c r="A107" s="857" t="s">
        <v>743</v>
      </c>
      <c r="B107" s="857"/>
      <c r="C107" s="857"/>
      <c r="D107" s="857"/>
      <c r="E107" s="857"/>
      <c r="F107" s="857"/>
      <c r="G107" s="857"/>
      <c r="H107" s="857"/>
      <c r="I107" s="857"/>
      <c r="J107" s="857"/>
      <c r="K107" s="857"/>
      <c r="L107" s="857"/>
      <c r="M107" s="857"/>
      <c r="N107" s="857"/>
      <c r="O107" s="857"/>
      <c r="P107" s="857"/>
      <c r="Q107" s="857"/>
      <c r="R107" s="857"/>
      <c r="S107" s="857"/>
      <c r="T107" s="857"/>
      <c r="U107" s="857"/>
      <c r="V107" s="857"/>
      <c r="W107" s="857"/>
      <c r="X107" s="857"/>
      <c r="Y107" s="857"/>
      <c r="Z107" s="857"/>
      <c r="AA107" s="857"/>
      <c r="AB107" s="857"/>
      <c r="AC107" s="857"/>
    </row>
    <row r="108" spans="1:29" s="6" customFormat="1" ht="12" customHeight="1" x14ac:dyDescent="0.2"/>
    <row r="109" spans="1:29" s="6" customFormat="1" ht="15.75" x14ac:dyDescent="0.25">
      <c r="A109" s="7" t="s">
        <v>309</v>
      </c>
      <c r="B109" s="8" t="s">
        <v>189</v>
      </c>
    </row>
    <row r="110" spans="1:29" s="6" customFormat="1" ht="3" customHeight="1" x14ac:dyDescent="0.2"/>
    <row r="111" spans="1:29" s="6" customFormat="1" ht="25.5" customHeight="1" x14ac:dyDescent="0.2">
      <c r="A111" s="857" t="s">
        <v>754</v>
      </c>
      <c r="B111" s="857"/>
      <c r="C111" s="857"/>
      <c r="D111" s="857"/>
      <c r="E111" s="857"/>
      <c r="F111" s="857"/>
      <c r="G111" s="857"/>
      <c r="H111" s="857"/>
      <c r="I111" s="857"/>
      <c r="J111" s="857"/>
      <c r="K111" s="857"/>
      <c r="L111" s="857"/>
      <c r="M111" s="857"/>
      <c r="N111" s="857"/>
      <c r="O111" s="857"/>
      <c r="P111" s="857"/>
      <c r="Q111" s="857"/>
      <c r="R111" s="857"/>
      <c r="S111" s="857"/>
      <c r="T111" s="857"/>
      <c r="U111" s="857"/>
      <c r="V111" s="857"/>
      <c r="W111" s="857"/>
      <c r="X111" s="857"/>
      <c r="Y111" s="857"/>
      <c r="Z111" s="857"/>
      <c r="AA111" s="857"/>
      <c r="AB111" s="857"/>
      <c r="AC111" s="857"/>
    </row>
    <row r="112" spans="1:29" s="6" customFormat="1" ht="12" customHeight="1" x14ac:dyDescent="0.2"/>
    <row r="113" spans="1:29" s="6" customFormat="1" ht="15.75" x14ac:dyDescent="0.25">
      <c r="A113" s="7" t="s">
        <v>310</v>
      </c>
      <c r="B113" s="8" t="s">
        <v>312</v>
      </c>
    </row>
    <row r="114" spans="1:29" s="6" customFormat="1" ht="3" customHeight="1" x14ac:dyDescent="0.2"/>
    <row r="115" spans="1:29" s="6" customFormat="1" ht="25.5" customHeight="1" x14ac:dyDescent="0.2">
      <c r="A115" s="857" t="s">
        <v>311</v>
      </c>
      <c r="B115" s="857"/>
      <c r="C115" s="857"/>
      <c r="D115" s="857"/>
      <c r="E115" s="857"/>
      <c r="F115" s="857"/>
      <c r="G115" s="857"/>
      <c r="H115" s="857"/>
      <c r="I115" s="857"/>
      <c r="J115" s="857"/>
      <c r="K115" s="857"/>
      <c r="L115" s="857"/>
      <c r="M115" s="857"/>
      <c r="N115" s="857"/>
      <c r="O115" s="857"/>
      <c r="P115" s="857"/>
      <c r="Q115" s="857"/>
      <c r="R115" s="857"/>
      <c r="S115" s="857"/>
      <c r="T115" s="857"/>
      <c r="U115" s="857"/>
      <c r="V115" s="857"/>
      <c r="W115" s="857"/>
      <c r="X115" s="857"/>
      <c r="Y115" s="857"/>
      <c r="Z115" s="857"/>
      <c r="AA115" s="857"/>
      <c r="AB115" s="857"/>
      <c r="AC115" s="857"/>
    </row>
    <row r="116" spans="1:29" s="6" customFormat="1" ht="12.75" x14ac:dyDescent="0.2"/>
    <row r="117" spans="1:29" s="6" customFormat="1" ht="12.75" x14ac:dyDescent="0.2"/>
    <row r="118" spans="1:29" s="6" customFormat="1" ht="12.75" x14ac:dyDescent="0.2"/>
    <row r="119" spans="1:29" s="6" customFormat="1" ht="12.75" x14ac:dyDescent="0.2"/>
    <row r="120" spans="1:29" s="6" customFormat="1" ht="12.75" x14ac:dyDescent="0.2"/>
    <row r="121" spans="1:29" s="6" customFormat="1" ht="12.75" x14ac:dyDescent="0.2"/>
    <row r="122" spans="1:29" s="6" customFormat="1" ht="12.75" x14ac:dyDescent="0.2"/>
    <row r="123" spans="1:29" s="6" customFormat="1" ht="12.75" x14ac:dyDescent="0.2"/>
    <row r="124" spans="1:29" s="6" customFormat="1" ht="12.75" x14ac:dyDescent="0.2"/>
    <row r="125" spans="1:29" s="6" customFormat="1" ht="12.75" x14ac:dyDescent="0.2"/>
    <row r="126" spans="1:29" s="6" customFormat="1" ht="12.75" x14ac:dyDescent="0.2"/>
    <row r="127" spans="1:29" s="6" customFormat="1" ht="12.75" x14ac:dyDescent="0.2"/>
    <row r="128" spans="1:29" s="6" customFormat="1" ht="12.75" x14ac:dyDescent="0.2"/>
    <row r="129" s="6" customFormat="1" ht="12.75" x14ac:dyDescent="0.2"/>
    <row r="130" s="6" customFormat="1" ht="12.75" x14ac:dyDescent="0.2"/>
    <row r="131" s="6" customFormat="1" ht="12.75" x14ac:dyDescent="0.2"/>
    <row r="132" s="6" customFormat="1" ht="12.75" x14ac:dyDescent="0.2"/>
    <row r="133" s="6" customFormat="1" ht="12.75" x14ac:dyDescent="0.2"/>
    <row r="134" s="6" customFormat="1" ht="12.75" x14ac:dyDescent="0.2"/>
    <row r="135" s="6" customFormat="1" ht="12.75" x14ac:dyDescent="0.2"/>
    <row r="136" s="6" customFormat="1" ht="12.75" x14ac:dyDescent="0.2"/>
    <row r="137" s="6" customFormat="1" ht="12.75" x14ac:dyDescent="0.2"/>
    <row r="138" s="6" customFormat="1" ht="12.75" x14ac:dyDescent="0.2"/>
    <row r="139" s="6" customFormat="1" ht="12.75" x14ac:dyDescent="0.2"/>
    <row r="140" s="6" customFormat="1" ht="12.75" x14ac:dyDescent="0.2"/>
    <row r="141" s="6" customFormat="1" ht="12.75" x14ac:dyDescent="0.2"/>
    <row r="142" s="6" customFormat="1" ht="12.75" x14ac:dyDescent="0.2"/>
    <row r="143" s="6" customFormat="1" ht="12.75" x14ac:dyDescent="0.2"/>
    <row r="144" s="6" customFormat="1" ht="12.75" x14ac:dyDescent="0.2"/>
    <row r="145" s="6" customFormat="1" ht="12.75" x14ac:dyDescent="0.2"/>
    <row r="146" s="6" customFormat="1" ht="12.75" x14ac:dyDescent="0.2"/>
    <row r="147" s="6" customFormat="1" ht="12.75" x14ac:dyDescent="0.2"/>
    <row r="148" s="6" customFormat="1" ht="12.75" x14ac:dyDescent="0.2"/>
    <row r="149" s="6" customFormat="1" ht="12.75" x14ac:dyDescent="0.2"/>
    <row r="150" s="6" customFormat="1" ht="12.75" x14ac:dyDescent="0.2"/>
    <row r="151" s="6" customFormat="1" ht="12.75" x14ac:dyDescent="0.2"/>
    <row r="152" s="6" customFormat="1" ht="12.75" x14ac:dyDescent="0.2"/>
    <row r="153" s="6" customFormat="1" ht="12.75" x14ac:dyDescent="0.2"/>
    <row r="154" s="6" customFormat="1" ht="12.75" x14ac:dyDescent="0.2"/>
    <row r="155" s="6" customFormat="1" ht="12.75" x14ac:dyDescent="0.2"/>
    <row r="156" s="6" customFormat="1" ht="12.75" x14ac:dyDescent="0.2"/>
    <row r="157" s="6" customFormat="1" ht="12.75" x14ac:dyDescent="0.2"/>
    <row r="158" s="6" customFormat="1" ht="12.75" x14ac:dyDescent="0.2"/>
    <row r="159" s="6" customFormat="1" ht="12.75" x14ac:dyDescent="0.2"/>
  </sheetData>
  <sheetProtection algorithmName="SHA-512" hashValue="aytXcFzs1XbZyj6Nx3CaytLcqXW/SKcmF9tsULa6uVV4rr7v9dCGJdHGQ590Pl4Fk8KhBslbttzmGfh3V7h04w==" saltValue="rnV5V1PAmRZ1VE4R/rE0tQ==" spinCount="100000" sheet="1" objects="1" scenarios="1"/>
  <mergeCells count="30">
    <mergeCell ref="E95:AC95"/>
    <mergeCell ref="A107:AC107"/>
    <mergeCell ref="E83:AC83"/>
    <mergeCell ref="E87:AC87"/>
    <mergeCell ref="F88:AC88"/>
    <mergeCell ref="F89:AC89"/>
    <mergeCell ref="E90:AC90"/>
    <mergeCell ref="E91:AC91"/>
    <mergeCell ref="C99:X99"/>
    <mergeCell ref="D64:AC64"/>
    <mergeCell ref="D66:AC66"/>
    <mergeCell ref="D70:AC70"/>
    <mergeCell ref="D72:AC72"/>
    <mergeCell ref="D76:AC76"/>
    <mergeCell ref="Q24:R24"/>
    <mergeCell ref="A115:AC115"/>
    <mergeCell ref="A111:AC111"/>
    <mergeCell ref="C13:AC13"/>
    <mergeCell ref="A1:AC1"/>
    <mergeCell ref="A3:AC3"/>
    <mergeCell ref="A5:AC5"/>
    <mergeCell ref="A7:AC7"/>
    <mergeCell ref="A9:AC9"/>
    <mergeCell ref="D78:AC78"/>
    <mergeCell ref="B20:AC20"/>
    <mergeCell ref="B22:AC22"/>
    <mergeCell ref="C50:AC50"/>
    <mergeCell ref="D52:AC52"/>
    <mergeCell ref="D56:AC56"/>
    <mergeCell ref="E60:AC60"/>
  </mergeCells>
  <printOptions horizontalCentered="1"/>
  <pageMargins left="0.5" right="0.6" top="0.5" bottom="0.5" header="0.3" footer="0.3"/>
  <pageSetup fitToHeight="0" orientation="portrait" r:id="rId1"/>
  <headerFooter>
    <oddFooter>&amp;C&amp;9&amp;P of &amp;N</oddFooter>
  </headerFooter>
  <rowBreaks count="2" manualBreakCount="2">
    <brk id="53" max="16383" man="1"/>
    <brk id="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237"/>
  <sheetViews>
    <sheetView showGridLines="0" zoomScale="136" zoomScaleNormal="136" workbookViewId="0">
      <selection activeCell="K21" sqref="K21"/>
    </sheetView>
  </sheetViews>
  <sheetFormatPr defaultColWidth="9" defaultRowHeight="12.75" x14ac:dyDescent="0.25"/>
  <cols>
    <col min="1" max="1" width="8.5" style="59" customWidth="1"/>
    <col min="2" max="2" width="3" style="135" customWidth="1"/>
    <col min="3" max="8" width="4.875" style="59" customWidth="1"/>
    <col min="9" max="9" width="5.875" style="59" customWidth="1"/>
    <col min="10" max="15" width="5.125" style="59" customWidth="1"/>
    <col min="16" max="16" width="5.125" style="136" customWidth="1"/>
    <col min="17" max="17" width="3.125" style="136" customWidth="1"/>
    <col min="18" max="16384" width="9" style="59"/>
  </cols>
  <sheetData>
    <row r="1" spans="1:24" ht="15.75" x14ac:dyDescent="0.25">
      <c r="A1" s="908" t="s">
        <v>327</v>
      </c>
      <c r="B1" s="908"/>
      <c r="C1" s="908"/>
      <c r="D1" s="908"/>
      <c r="E1" s="908"/>
      <c r="F1" s="908"/>
      <c r="G1" s="908"/>
      <c r="H1" s="908"/>
      <c r="I1" s="908"/>
      <c r="J1" s="908"/>
      <c r="K1" s="908"/>
      <c r="L1" s="908"/>
      <c r="M1" s="908"/>
      <c r="N1" s="908"/>
      <c r="O1" s="908"/>
      <c r="P1" s="907" t="s">
        <v>230</v>
      </c>
      <c r="Q1" s="907"/>
    </row>
    <row r="2" spans="1:24" ht="15.75" x14ac:dyDescent="0.25">
      <c r="A2" s="908" t="s">
        <v>232</v>
      </c>
      <c r="B2" s="908"/>
      <c r="C2" s="908"/>
      <c r="D2" s="908"/>
      <c r="E2" s="908"/>
      <c r="F2" s="908"/>
      <c r="G2" s="908"/>
      <c r="H2" s="908"/>
      <c r="I2" s="908"/>
      <c r="J2" s="908"/>
      <c r="K2" s="908"/>
      <c r="L2" s="908"/>
      <c r="M2" s="908"/>
      <c r="N2" s="60"/>
      <c r="O2" s="61" t="s">
        <v>231</v>
      </c>
      <c r="P2" s="912" t="s">
        <v>328</v>
      </c>
      <c r="Q2" s="913"/>
    </row>
    <row r="3" spans="1:24" ht="9" customHeight="1" x14ac:dyDescent="0.25">
      <c r="A3" s="270"/>
      <c r="B3" s="270"/>
      <c r="C3" s="270"/>
      <c r="D3" s="270"/>
      <c r="E3" s="270"/>
      <c r="F3" s="270"/>
      <c r="G3" s="270"/>
      <c r="H3" s="270"/>
      <c r="I3" s="270"/>
      <c r="J3" s="270"/>
      <c r="K3" s="270"/>
      <c r="L3" s="270"/>
      <c r="M3" s="270"/>
      <c r="N3" s="60"/>
      <c r="O3" s="60"/>
      <c r="P3" s="60"/>
      <c r="Q3" s="60"/>
    </row>
    <row r="4" spans="1:24" s="62" customFormat="1" ht="33" customHeight="1" x14ac:dyDescent="0.2">
      <c r="A4" s="911" t="s">
        <v>748</v>
      </c>
      <c r="B4" s="911"/>
      <c r="C4" s="911"/>
      <c r="D4" s="911"/>
      <c r="E4" s="911"/>
      <c r="F4" s="911"/>
      <c r="G4" s="911"/>
      <c r="H4" s="911"/>
      <c r="I4" s="911"/>
      <c r="J4" s="911"/>
      <c r="K4" s="911"/>
      <c r="L4" s="911"/>
      <c r="M4" s="911"/>
      <c r="N4" s="911"/>
      <c r="O4" s="911"/>
      <c r="P4" s="911"/>
      <c r="Q4" s="911"/>
    </row>
    <row r="5" spans="1:24" s="62" customFormat="1" ht="9" customHeight="1" x14ac:dyDescent="0.2">
      <c r="A5" s="271"/>
      <c r="B5" s="271"/>
      <c r="C5" s="271"/>
      <c r="D5" s="271"/>
      <c r="E5" s="271"/>
      <c r="F5" s="271"/>
      <c r="G5" s="271"/>
      <c r="H5" s="271"/>
      <c r="I5" s="271"/>
      <c r="J5" s="271"/>
      <c r="K5" s="271"/>
      <c r="L5" s="271"/>
      <c r="M5" s="271"/>
      <c r="N5" s="271"/>
      <c r="O5" s="271"/>
      <c r="P5" s="271"/>
      <c r="Q5" s="271"/>
    </row>
    <row r="6" spans="1:24" s="62" customFormat="1" ht="13.5" customHeight="1" x14ac:dyDescent="0.25">
      <c r="A6" s="63" t="s">
        <v>216</v>
      </c>
      <c r="B6" s="64"/>
      <c r="C6" s="64"/>
      <c r="D6" s="909" t="s">
        <v>322</v>
      </c>
      <c r="E6" s="910"/>
      <c r="F6" s="910"/>
      <c r="G6" s="910"/>
      <c r="H6" s="910"/>
      <c r="I6" s="65" t="s">
        <v>215</v>
      </c>
      <c r="K6" s="914" t="s">
        <v>313</v>
      </c>
      <c r="L6" s="915"/>
      <c r="M6" s="915"/>
      <c r="N6" s="916"/>
      <c r="O6" s="917" t="s">
        <v>314</v>
      </c>
      <c r="P6" s="918"/>
      <c r="Q6" s="919"/>
      <c r="S6" s="66"/>
    </row>
    <row r="7" spans="1:24" s="62" customFormat="1" ht="13.5" customHeight="1" x14ac:dyDescent="0.25">
      <c r="A7" s="598" t="s">
        <v>751</v>
      </c>
      <c r="D7" s="63"/>
      <c r="E7" s="63"/>
      <c r="F7" s="63"/>
      <c r="G7" s="63"/>
      <c r="H7" s="63"/>
      <c r="I7" s="63"/>
      <c r="L7" s="866"/>
      <c r="M7" s="866"/>
      <c r="S7" s="66"/>
    </row>
    <row r="8" spans="1:24" s="68" customFormat="1" ht="13.5" customHeight="1" x14ac:dyDescent="0.2">
      <c r="A8" s="67" t="s">
        <v>62</v>
      </c>
      <c r="D8" s="889"/>
      <c r="E8" s="910"/>
      <c r="F8" s="910"/>
      <c r="G8" s="910"/>
      <c r="H8" s="910"/>
      <c r="I8" s="68" t="s">
        <v>21</v>
      </c>
      <c r="K8" s="889"/>
      <c r="L8" s="889"/>
      <c r="M8" s="889"/>
      <c r="N8" s="889"/>
      <c r="O8" s="889"/>
      <c r="P8" s="889"/>
      <c r="Q8" s="889"/>
    </row>
    <row r="9" spans="1:24" s="68" customFormat="1" ht="13.5" customHeight="1" x14ac:dyDescent="0.2">
      <c r="A9" s="69" t="s">
        <v>0</v>
      </c>
      <c r="B9" s="69"/>
      <c r="C9" s="942"/>
      <c r="D9" s="942"/>
      <c r="E9" s="942"/>
      <c r="F9" s="942"/>
      <c r="G9" s="942"/>
      <c r="H9" s="942"/>
      <c r="I9" s="70" t="s">
        <v>256</v>
      </c>
      <c r="J9" s="69"/>
      <c r="K9" s="920"/>
      <c r="L9" s="920"/>
      <c r="M9" s="920"/>
      <c r="N9" s="71" t="s">
        <v>39</v>
      </c>
      <c r="O9" s="933"/>
      <c r="P9" s="933"/>
      <c r="Q9" s="933"/>
    </row>
    <row r="10" spans="1:24" s="68" customFormat="1" ht="13.5" customHeight="1" x14ac:dyDescent="0.2">
      <c r="A10" s="68" t="s">
        <v>26</v>
      </c>
      <c r="C10" s="881" t="s">
        <v>227</v>
      </c>
      <c r="D10" s="882"/>
      <c r="E10" s="882"/>
      <c r="F10" s="882"/>
      <c r="G10" s="882"/>
      <c r="H10" s="882"/>
      <c r="I10" s="68" t="s">
        <v>27</v>
      </c>
      <c r="K10" s="879"/>
      <c r="L10" s="879"/>
      <c r="M10" s="879"/>
      <c r="N10" s="139" t="s">
        <v>48</v>
      </c>
      <c r="O10" s="589"/>
    </row>
    <row r="11" spans="1:24" s="68" customFormat="1" ht="13.5" customHeight="1" x14ac:dyDescent="0.2">
      <c r="A11" s="73" t="s">
        <v>298</v>
      </c>
      <c r="C11" s="888"/>
      <c r="D11" s="889"/>
      <c r="E11" s="889"/>
      <c r="F11" s="889"/>
      <c r="G11" s="889"/>
      <c r="H11" s="889"/>
      <c r="I11" s="74" t="s">
        <v>23</v>
      </c>
      <c r="K11" s="880"/>
      <c r="L11" s="880"/>
      <c r="M11" s="880"/>
      <c r="N11" s="290" t="s">
        <v>28</v>
      </c>
      <c r="O11" s="290" t="s">
        <v>24</v>
      </c>
      <c r="P11" s="936"/>
      <c r="Q11" s="937"/>
    </row>
    <row r="12" spans="1:24" s="68" customFormat="1" ht="13.5" customHeight="1" x14ac:dyDescent="0.2">
      <c r="A12" s="1" t="s">
        <v>299</v>
      </c>
      <c r="B12" s="1"/>
      <c r="C12" s="888"/>
      <c r="D12" s="889"/>
      <c r="E12" s="889"/>
      <c r="F12" s="889"/>
      <c r="G12" s="889"/>
      <c r="H12" s="889"/>
      <c r="I12" s="931" t="s">
        <v>348</v>
      </c>
      <c r="J12" s="935"/>
      <c r="K12" s="934" t="s">
        <v>747</v>
      </c>
      <c r="L12" s="934"/>
      <c r="M12" s="291" t="s">
        <v>54</v>
      </c>
      <c r="N12" s="599" t="s">
        <v>52</v>
      </c>
      <c r="O12" s="151" t="s">
        <v>200</v>
      </c>
      <c r="P12" s="890" t="s">
        <v>191</v>
      </c>
      <c r="Q12" s="890"/>
    </row>
    <row r="13" spans="1:24" s="68" customFormat="1" ht="13.5" customHeight="1" x14ac:dyDescent="0.2">
      <c r="A13" s="75" t="s">
        <v>199</v>
      </c>
      <c r="B13" s="1"/>
      <c r="C13" s="923" t="s">
        <v>209</v>
      </c>
      <c r="D13" s="924"/>
      <c r="E13" s="924"/>
      <c r="F13" s="925" t="s">
        <v>210</v>
      </c>
      <c r="G13" s="924"/>
      <c r="H13" s="926"/>
      <c r="I13" s="92" t="s">
        <v>339</v>
      </c>
      <c r="J13" s="95"/>
      <c r="K13" s="927" t="s">
        <v>340</v>
      </c>
      <c r="L13" s="927"/>
      <c r="M13" s="927"/>
      <c r="N13" s="278" t="s">
        <v>740</v>
      </c>
      <c r="O13" s="885" t="s">
        <v>60</v>
      </c>
      <c r="P13" s="886"/>
      <c r="Q13" s="887"/>
    </row>
    <row r="14" spans="1:24" s="68" customFormat="1" ht="13.5" customHeight="1" x14ac:dyDescent="0.2">
      <c r="A14" s="81" t="s">
        <v>201</v>
      </c>
      <c r="B14" s="74"/>
      <c r="C14" s="82"/>
      <c r="D14" s="883" t="s">
        <v>746</v>
      </c>
      <c r="E14" s="883"/>
      <c r="F14" s="884"/>
      <c r="G14" s="884"/>
      <c r="H14" s="884"/>
      <c r="K14" s="922" t="s">
        <v>206</v>
      </c>
      <c r="L14" s="922"/>
      <c r="M14" s="922"/>
      <c r="N14" s="922"/>
      <c r="O14" s="922"/>
      <c r="P14" s="922"/>
      <c r="Q14" s="922"/>
    </row>
    <row r="15" spans="1:24" s="68" customFormat="1" ht="13.5" customHeight="1" thickBot="1" x14ac:dyDescent="0.25">
      <c r="A15" s="152" t="s">
        <v>53</v>
      </c>
      <c r="B15" s="153"/>
      <c r="C15" s="153"/>
      <c r="D15" s="891" t="s">
        <v>56</v>
      </c>
      <c r="E15" s="892"/>
      <c r="F15" s="892"/>
      <c r="G15" s="892"/>
      <c r="H15" s="892"/>
      <c r="I15" s="76" t="s">
        <v>41</v>
      </c>
      <c r="K15" s="77" t="s">
        <v>44</v>
      </c>
      <c r="L15" s="78" t="s">
        <v>46</v>
      </c>
      <c r="M15" s="77" t="s">
        <v>45</v>
      </c>
      <c r="N15" s="79" t="s">
        <v>42</v>
      </c>
      <c r="O15" s="80" t="s">
        <v>47</v>
      </c>
      <c r="P15" s="921" t="s">
        <v>59</v>
      </c>
      <c r="Q15" s="921"/>
      <c r="R15" s="87"/>
    </row>
    <row r="16" spans="1:24" s="68" customFormat="1" ht="13.5" customHeight="1" x14ac:dyDescent="0.2">
      <c r="A16" s="931" t="s">
        <v>741</v>
      </c>
      <c r="B16" s="932"/>
      <c r="C16" s="74"/>
      <c r="D16" s="895" t="s">
        <v>61</v>
      </c>
      <c r="E16" s="895"/>
      <c r="F16" s="895"/>
      <c r="G16" s="895"/>
      <c r="H16" s="895"/>
      <c r="I16" s="83" t="s">
        <v>196</v>
      </c>
      <c r="K16" s="556">
        <f>'Rent Schedule and Summary'!$O$100</f>
        <v>0</v>
      </c>
      <c r="L16" s="557">
        <f>'Rent Schedule and Summary'!$O$103</f>
        <v>0</v>
      </c>
      <c r="M16" s="558">
        <f>'Rent Schedule and Summary'!$O$106</f>
        <v>0</v>
      </c>
      <c r="N16" s="84">
        <f>SUM(K16:M16)</f>
        <v>0</v>
      </c>
      <c r="O16" s="52"/>
      <c r="P16" s="938"/>
      <c r="Q16" s="939"/>
      <c r="W16" s="74"/>
      <c r="X16" s="74"/>
    </row>
    <row r="17" spans="1:23" s="68" customFormat="1" ht="13.5" customHeight="1" x14ac:dyDescent="0.2">
      <c r="A17" s="554" t="s">
        <v>49</v>
      </c>
      <c r="B17" s="92"/>
      <c r="C17" s="93"/>
      <c r="D17" s="906"/>
      <c r="E17" s="943"/>
      <c r="F17" s="943"/>
      <c r="G17" s="943"/>
      <c r="H17" s="943"/>
      <c r="I17" s="85" t="s">
        <v>57</v>
      </c>
      <c r="K17" s="559">
        <f>'Rent Schedule and Summary'!$O$101</f>
        <v>0</v>
      </c>
      <c r="L17" s="560">
        <f>'Rent Schedule and Summary'!$O$104</f>
        <v>0</v>
      </c>
      <c r="M17" s="561">
        <f>'Rent Schedule and Summary'!$O$107</f>
        <v>0</v>
      </c>
      <c r="N17" s="86">
        <f>SUM(K17:M17)</f>
        <v>0</v>
      </c>
      <c r="O17" s="53"/>
      <c r="P17" s="938"/>
      <c r="Q17" s="939"/>
    </row>
    <row r="18" spans="1:23" s="95" customFormat="1" ht="13.5" customHeight="1" thickBot="1" x14ac:dyDescent="0.25">
      <c r="A18" s="294" t="s">
        <v>350</v>
      </c>
      <c r="C18" s="906"/>
      <c r="D18" s="906"/>
      <c r="E18" s="906"/>
      <c r="F18" s="906"/>
      <c r="G18" s="906"/>
      <c r="H18" s="906"/>
      <c r="I18" s="89" t="s">
        <v>58</v>
      </c>
      <c r="J18" s="68"/>
      <c r="K18" s="562">
        <f>'Rent Schedule and Summary'!$O$102-'Rent Schedule and Summary'!$O$101-'Rent Schedule and Summary'!$O$100</f>
        <v>0</v>
      </c>
      <c r="L18" s="563">
        <f>'Rent Schedule and Summary'!$O$105-'Rent Schedule and Summary'!$O$104-'Rent Schedule and Summary'!$O$103</f>
        <v>0</v>
      </c>
      <c r="M18" s="564">
        <f>'Rent Schedule and Summary'!$O$108-'Rent Schedule and Summary'!$O$107-'Rent Schedule and Summary'!$O$106</f>
        <v>0</v>
      </c>
      <c r="N18" s="90">
        <f>SUM(K18:M18)</f>
        <v>0</v>
      </c>
      <c r="O18" s="53"/>
      <c r="P18" s="897"/>
      <c r="Q18" s="898"/>
      <c r="R18" s="74"/>
      <c r="T18" s="68"/>
      <c r="W18" s="68"/>
    </row>
    <row r="19" spans="1:23" s="68" customFormat="1" ht="13.5" customHeight="1" thickBot="1" x14ac:dyDescent="0.25">
      <c r="A19" s="295" t="s">
        <v>351</v>
      </c>
      <c r="C19" s="888"/>
      <c r="D19" s="888"/>
      <c r="E19" s="888"/>
      <c r="F19" s="888"/>
      <c r="G19" s="888"/>
      <c r="H19" s="888"/>
      <c r="I19" s="92" t="s">
        <v>42</v>
      </c>
      <c r="J19" s="277"/>
      <c r="K19" s="2">
        <f>SUM(K16:K18)</f>
        <v>0</v>
      </c>
      <c r="L19" s="3">
        <f>SUM(L16:L18)</f>
        <v>0</v>
      </c>
      <c r="M19" s="3">
        <f>SUM(M16:M18)</f>
        <v>0</v>
      </c>
      <c r="N19" s="94">
        <f>SUM(N16:N18)</f>
        <v>0</v>
      </c>
      <c r="O19" s="274">
        <f>SUM(O16:O18)</f>
        <v>0</v>
      </c>
      <c r="P19" s="945">
        <f>SUM(P16:Q18)</f>
        <v>0</v>
      </c>
      <c r="Q19" s="946"/>
      <c r="R19" s="74"/>
    </row>
    <row r="20" spans="1:23" s="68" customFormat="1" ht="13.5" customHeight="1" x14ac:dyDescent="0.2">
      <c r="A20" s="74" t="s">
        <v>23</v>
      </c>
      <c r="B20" s="880"/>
      <c r="C20" s="904"/>
      <c r="D20" s="904"/>
      <c r="E20" s="292" t="s">
        <v>337</v>
      </c>
      <c r="F20" s="293"/>
      <c r="G20" s="940"/>
      <c r="H20" s="941"/>
      <c r="I20" s="899" t="s">
        <v>349</v>
      </c>
      <c r="J20" s="899"/>
      <c r="K20" s="96">
        <v>0</v>
      </c>
      <c r="L20" s="96">
        <v>1</v>
      </c>
      <c r="M20" s="96">
        <v>2</v>
      </c>
      <c r="N20" s="96">
        <v>3</v>
      </c>
      <c r="O20" s="96">
        <v>4</v>
      </c>
      <c r="P20" s="903" t="s">
        <v>42</v>
      </c>
      <c r="Q20" s="903"/>
      <c r="R20" s="98" t="str">
        <f>IF(P21=N19,"","Unit Configuration Total must match Proposed Construction Activity Unit Total above!")</f>
        <v/>
      </c>
    </row>
    <row r="21" spans="1:23" s="68" customFormat="1" ht="13.5" customHeight="1" x14ac:dyDescent="0.2">
      <c r="A21" s="265" t="s">
        <v>38</v>
      </c>
      <c r="B21" s="905"/>
      <c r="C21" s="905"/>
      <c r="D21" s="905"/>
      <c r="E21" s="264" t="s">
        <v>50</v>
      </c>
      <c r="F21" s="97"/>
      <c r="G21" s="905"/>
      <c r="H21" s="944"/>
      <c r="I21" s="900"/>
      <c r="J21" s="900"/>
      <c r="K21" s="565">
        <f>'Rent Schedule and Summary'!J67</f>
        <v>0</v>
      </c>
      <c r="L21" s="565">
        <f>'Rent Schedule and Summary'!K67</f>
        <v>0</v>
      </c>
      <c r="M21" s="565">
        <f>'Rent Schedule and Summary'!L67</f>
        <v>0</v>
      </c>
      <c r="N21" s="565">
        <f>'Rent Schedule and Summary'!M67</f>
        <v>0</v>
      </c>
      <c r="O21" s="565">
        <f>'Rent Schedule and Summary'!N67</f>
        <v>0</v>
      </c>
      <c r="P21" s="901">
        <f>SUM(K21:O21)</f>
        <v>0</v>
      </c>
      <c r="Q21" s="902"/>
      <c r="R21" s="98"/>
    </row>
    <row r="22" spans="1:23" ht="15.75" x14ac:dyDescent="0.25">
      <c r="A22" s="270"/>
      <c r="B22" s="270"/>
      <c r="C22" s="270"/>
      <c r="D22" s="270"/>
      <c r="E22" s="270"/>
      <c r="F22" s="270"/>
      <c r="G22" s="270"/>
      <c r="H22" s="270"/>
      <c r="I22" s="270"/>
      <c r="J22" s="270"/>
      <c r="K22" s="270"/>
      <c r="L22" s="270"/>
      <c r="M22" s="270"/>
      <c r="N22" s="60"/>
      <c r="O22" s="60"/>
      <c r="P22" s="60"/>
      <c r="Q22" s="60"/>
    </row>
    <row r="23" spans="1:23" s="68" customFormat="1" ht="15.75" customHeight="1" x14ac:dyDescent="0.2">
      <c r="A23" s="74"/>
      <c r="B23" s="930" t="s">
        <v>249</v>
      </c>
      <c r="C23" s="930"/>
      <c r="D23" s="930"/>
      <c r="E23" s="930"/>
      <c r="F23" s="930"/>
      <c r="G23" s="930"/>
      <c r="H23" s="930"/>
      <c r="I23" s="930"/>
      <c r="J23" s="930"/>
      <c r="K23" s="930"/>
      <c r="L23" s="930"/>
      <c r="M23" s="930"/>
      <c r="N23" s="930"/>
      <c r="O23" s="872" t="s">
        <v>11</v>
      </c>
      <c r="P23" s="74"/>
      <c r="Q23" s="874" t="s">
        <v>12</v>
      </c>
    </row>
    <row r="24" spans="1:23" s="68" customFormat="1" ht="9.75" customHeight="1" x14ac:dyDescent="0.2">
      <c r="A24" s="74"/>
      <c r="B24" s="930"/>
      <c r="C24" s="930"/>
      <c r="D24" s="930"/>
      <c r="E24" s="930"/>
      <c r="F24" s="930"/>
      <c r="G24" s="930"/>
      <c r="H24" s="930"/>
      <c r="I24" s="930"/>
      <c r="J24" s="930"/>
      <c r="K24" s="930"/>
      <c r="L24" s="930"/>
      <c r="M24" s="930"/>
      <c r="N24" s="930"/>
      <c r="O24" s="872"/>
      <c r="P24" s="928" t="s">
        <v>4</v>
      </c>
      <c r="Q24" s="874"/>
    </row>
    <row r="25" spans="1:23" s="101" customFormat="1" ht="10.5" customHeight="1" thickBot="1" x14ac:dyDescent="0.3">
      <c r="A25" s="575" t="s">
        <v>1</v>
      </c>
      <c r="B25" s="576" t="s">
        <v>2</v>
      </c>
      <c r="C25" s="575" t="s">
        <v>3</v>
      </c>
      <c r="D25" s="575"/>
      <c r="E25" s="575"/>
      <c r="F25" s="878" t="s">
        <v>33</v>
      </c>
      <c r="G25" s="878"/>
      <c r="H25" s="878"/>
      <c r="I25" s="878"/>
      <c r="J25" s="878"/>
      <c r="K25" s="878"/>
      <c r="L25" s="878"/>
      <c r="M25" s="878"/>
      <c r="N25" s="575"/>
      <c r="O25" s="873"/>
      <c r="P25" s="929"/>
      <c r="Q25" s="875"/>
    </row>
    <row r="26" spans="1:23" s="266" customFormat="1" ht="13.5" customHeight="1" thickTop="1" thickBot="1" x14ac:dyDescent="0.25">
      <c r="A26" s="569" t="s">
        <v>243</v>
      </c>
      <c r="B26" s="570" t="s">
        <v>31</v>
      </c>
      <c r="C26" s="597" t="s">
        <v>749</v>
      </c>
      <c r="D26" s="571"/>
      <c r="E26" s="571"/>
      <c r="F26" s="572"/>
      <c r="G26" s="572"/>
      <c r="H26" s="572"/>
      <c r="I26" s="572"/>
      <c r="J26" s="572"/>
      <c r="K26" s="572"/>
      <c r="L26" s="572"/>
      <c r="M26" s="572"/>
      <c r="N26" s="571"/>
      <c r="O26" s="573"/>
      <c r="P26" s="574">
        <v>43531</v>
      </c>
      <c r="Q26" s="601"/>
    </row>
    <row r="27" spans="1:23" s="105" customFormat="1" ht="13.5" customHeight="1" x14ac:dyDescent="0.25">
      <c r="A27" s="876" t="s">
        <v>195</v>
      </c>
      <c r="B27" s="258" t="s">
        <v>14</v>
      </c>
      <c r="C27" s="259" t="s">
        <v>34</v>
      </c>
      <c r="D27" s="260"/>
      <c r="E27" s="260"/>
      <c r="F27" s="260"/>
      <c r="G27" s="260"/>
      <c r="H27" s="260"/>
      <c r="I27" s="260"/>
      <c r="J27" s="260"/>
      <c r="K27" s="260"/>
      <c r="L27" s="260"/>
      <c r="M27" s="260"/>
      <c r="N27" s="260"/>
      <c r="O27" s="261">
        <v>1500</v>
      </c>
      <c r="P27" s="262">
        <v>43531</v>
      </c>
      <c r="Q27" s="602"/>
      <c r="R27" s="104">
        <f>IF(Q27="x",O27,0)</f>
        <v>0</v>
      </c>
    </row>
    <row r="28" spans="1:23" s="105" customFormat="1" ht="13.5" customHeight="1" x14ac:dyDescent="0.25">
      <c r="A28" s="877"/>
      <c r="B28" s="106" t="s">
        <v>15</v>
      </c>
      <c r="C28" s="107" t="s">
        <v>35</v>
      </c>
      <c r="D28" s="108"/>
      <c r="E28" s="108"/>
      <c r="F28" s="108"/>
      <c r="G28" s="108"/>
      <c r="H28" s="108"/>
      <c r="I28" s="108"/>
      <c r="J28" s="108"/>
      <c r="K28" s="108"/>
      <c r="L28" s="108"/>
      <c r="M28" s="108"/>
      <c r="N28" s="108"/>
      <c r="O28" s="109">
        <v>1500</v>
      </c>
      <c r="P28" s="110">
        <v>43531</v>
      </c>
      <c r="Q28" s="603"/>
      <c r="R28" s="104">
        <f t="shared" ref="R28:R58" si="0">IF(Q28="x",O28,0)</f>
        <v>0</v>
      </c>
    </row>
    <row r="29" spans="1:23" s="105" customFormat="1" ht="13.5" customHeight="1" x14ac:dyDescent="0.25">
      <c r="A29" s="877"/>
      <c r="B29" s="106" t="s">
        <v>16</v>
      </c>
      <c r="C29" s="590" t="s">
        <v>36</v>
      </c>
      <c r="D29" s="108"/>
      <c r="E29" s="108"/>
      <c r="F29" s="108"/>
      <c r="G29" s="108"/>
      <c r="H29" s="108"/>
      <c r="I29" s="108"/>
      <c r="J29" s="108"/>
      <c r="K29" s="108"/>
      <c r="L29" s="108"/>
      <c r="M29" s="108"/>
      <c r="N29" s="108"/>
      <c r="O29" s="109">
        <v>1500</v>
      </c>
      <c r="P29" s="110">
        <v>43531</v>
      </c>
      <c r="Q29" s="603"/>
      <c r="R29" s="104">
        <f t="shared" si="0"/>
        <v>0</v>
      </c>
    </row>
    <row r="30" spans="1:23" s="105" customFormat="1" ht="13.5" customHeight="1" x14ac:dyDescent="0.25">
      <c r="A30" s="877"/>
      <c r="B30" s="106" t="s">
        <v>17</v>
      </c>
      <c r="C30" s="131" t="s">
        <v>233</v>
      </c>
      <c r="D30" s="108"/>
      <c r="E30" s="108"/>
      <c r="F30" s="108"/>
      <c r="G30" s="108"/>
      <c r="H30" s="108"/>
      <c r="I30" s="108"/>
      <c r="J30" s="108"/>
      <c r="K30" s="108"/>
      <c r="L30" s="108"/>
      <c r="M30" s="108"/>
      <c r="N30" s="108"/>
      <c r="O30" s="109">
        <v>1500</v>
      </c>
      <c r="P30" s="110">
        <v>43531</v>
      </c>
      <c r="Q30" s="603"/>
      <c r="R30" s="104">
        <f t="shared" si="0"/>
        <v>0</v>
      </c>
    </row>
    <row r="31" spans="1:23" s="105" customFormat="1" ht="13.5" customHeight="1" thickBot="1" x14ac:dyDescent="0.3">
      <c r="A31" s="587"/>
      <c r="B31" s="106" t="s">
        <v>18</v>
      </c>
      <c r="C31" s="590" t="s">
        <v>752</v>
      </c>
      <c r="D31" s="108"/>
      <c r="E31" s="108"/>
      <c r="F31" s="867"/>
      <c r="G31" s="868"/>
      <c r="H31" s="868"/>
      <c r="I31" s="868"/>
      <c r="J31" s="868"/>
      <c r="K31" s="868"/>
      <c r="L31" s="868"/>
      <c r="M31" s="868"/>
      <c r="N31" s="869"/>
      <c r="O31" s="109"/>
      <c r="P31" s="110">
        <v>43531</v>
      </c>
      <c r="Q31" s="603"/>
      <c r="R31" s="104">
        <f t="shared" ref="R31" si="1">IF(Q31="x",O31,0)</f>
        <v>0</v>
      </c>
    </row>
    <row r="32" spans="1:23" s="105" customFormat="1" ht="13.5" customHeight="1" x14ac:dyDescent="0.25">
      <c r="A32" s="876" t="s">
        <v>13</v>
      </c>
      <c r="B32" s="258" t="s">
        <v>14</v>
      </c>
      <c r="C32" s="259" t="s">
        <v>29</v>
      </c>
      <c r="D32" s="260"/>
      <c r="E32" s="260"/>
      <c r="F32" s="260"/>
      <c r="G32" s="260"/>
      <c r="H32" s="260"/>
      <c r="I32" s="260"/>
      <c r="J32" s="260"/>
      <c r="K32" s="260"/>
      <c r="L32" s="260"/>
      <c r="M32" s="260"/>
      <c r="N32" s="260"/>
      <c r="O32" s="261">
        <v>500</v>
      </c>
      <c r="P32" s="262">
        <v>43531</v>
      </c>
      <c r="Q32" s="602"/>
      <c r="R32" s="104">
        <f t="shared" si="0"/>
        <v>0</v>
      </c>
    </row>
    <row r="33" spans="1:18" s="105" customFormat="1" ht="13.5" customHeight="1" x14ac:dyDescent="0.25">
      <c r="A33" s="877"/>
      <c r="B33" s="106"/>
      <c r="C33" s="114" t="s">
        <v>30</v>
      </c>
      <c r="D33" s="115"/>
      <c r="E33" s="115"/>
      <c r="F33" s="115"/>
      <c r="G33" s="115"/>
      <c r="H33" s="115"/>
      <c r="I33" s="115"/>
      <c r="J33" s="115"/>
      <c r="K33" s="115"/>
      <c r="L33" s="115"/>
      <c r="M33" s="115"/>
      <c r="N33" s="115"/>
      <c r="O33" s="116">
        <v>1000</v>
      </c>
      <c r="P33" s="110">
        <v>43531</v>
      </c>
      <c r="Q33" s="604"/>
      <c r="R33" s="104">
        <f t="shared" si="0"/>
        <v>0</v>
      </c>
    </row>
    <row r="34" spans="1:18" s="105" customFormat="1" ht="13.5" customHeight="1" x14ac:dyDescent="0.25">
      <c r="A34" s="877"/>
      <c r="B34" s="106"/>
      <c r="C34" s="117" t="s">
        <v>37</v>
      </c>
      <c r="D34" s="115"/>
      <c r="E34" s="115"/>
      <c r="F34" s="115"/>
      <c r="G34" s="115"/>
      <c r="H34" s="115"/>
      <c r="I34" s="115"/>
      <c r="J34" s="115"/>
      <c r="K34" s="115"/>
      <c r="L34" s="115"/>
      <c r="M34" s="115"/>
      <c r="N34" s="115"/>
      <c r="O34" s="118"/>
      <c r="P34" s="110">
        <v>43531</v>
      </c>
      <c r="Q34" s="604"/>
      <c r="R34" s="104">
        <f t="shared" si="0"/>
        <v>0</v>
      </c>
    </row>
    <row r="35" spans="1:18" s="105" customFormat="1" ht="13.5" customHeight="1" x14ac:dyDescent="0.25">
      <c r="A35" s="877"/>
      <c r="B35" s="106"/>
      <c r="C35" s="119" t="s">
        <v>234</v>
      </c>
      <c r="D35" s="115"/>
      <c r="E35" s="115"/>
      <c r="F35" s="115"/>
      <c r="G35" s="115"/>
      <c r="H35" s="115"/>
      <c r="I35" s="115"/>
      <c r="J35" s="115"/>
      <c r="K35" s="115"/>
      <c r="L35" s="115"/>
      <c r="M35" s="115"/>
      <c r="N35" s="115"/>
      <c r="O35" s="118"/>
      <c r="P35" s="120">
        <v>43531</v>
      </c>
      <c r="Q35" s="604"/>
      <c r="R35" s="104">
        <f t="shared" si="0"/>
        <v>0</v>
      </c>
    </row>
    <row r="36" spans="1:18" s="105" customFormat="1" ht="13.5" customHeight="1" x14ac:dyDescent="0.25">
      <c r="A36" s="121"/>
      <c r="B36" s="106"/>
      <c r="C36" s="119" t="s">
        <v>235</v>
      </c>
      <c r="D36" s="115"/>
      <c r="E36" s="115"/>
      <c r="F36" s="115"/>
      <c r="G36" s="115"/>
      <c r="H36" s="115"/>
      <c r="I36" s="115"/>
      <c r="J36" s="115"/>
      <c r="K36" s="115"/>
      <c r="L36" s="115"/>
      <c r="M36" s="115"/>
      <c r="N36" s="115"/>
      <c r="O36" s="118"/>
      <c r="P36" s="120">
        <v>43531</v>
      </c>
      <c r="Q36" s="604"/>
      <c r="R36" s="104">
        <f t="shared" si="0"/>
        <v>0</v>
      </c>
    </row>
    <row r="37" spans="1:18" s="105" customFormat="1" ht="13.5" customHeight="1" x14ac:dyDescent="0.25">
      <c r="A37" s="121"/>
      <c r="B37" s="106"/>
      <c r="C37" s="119" t="s">
        <v>236</v>
      </c>
      <c r="D37" s="115"/>
      <c r="E37" s="115"/>
      <c r="F37" s="115"/>
      <c r="G37" s="115"/>
      <c r="H37" s="115"/>
      <c r="I37" s="115"/>
      <c r="J37" s="115"/>
      <c r="K37" s="115"/>
      <c r="L37" s="115"/>
      <c r="M37" s="115"/>
      <c r="N37" s="115"/>
      <c r="O37" s="118"/>
      <c r="P37" s="120">
        <v>43531</v>
      </c>
      <c r="Q37" s="604"/>
      <c r="R37" s="104">
        <f t="shared" si="0"/>
        <v>0</v>
      </c>
    </row>
    <row r="38" spans="1:18" s="105" customFormat="1" ht="13.5" customHeight="1" x14ac:dyDescent="0.25">
      <c r="A38" s="121"/>
      <c r="B38" s="106"/>
      <c r="C38" s="119" t="s">
        <v>237</v>
      </c>
      <c r="D38" s="115"/>
      <c r="E38" s="115"/>
      <c r="F38" s="115"/>
      <c r="G38" s="115"/>
      <c r="H38" s="115"/>
      <c r="I38" s="115"/>
      <c r="J38" s="115"/>
      <c r="K38" s="115"/>
      <c r="L38" s="115"/>
      <c r="M38" s="115"/>
      <c r="N38" s="115"/>
      <c r="O38" s="118"/>
      <c r="P38" s="120">
        <v>43531</v>
      </c>
      <c r="Q38" s="604"/>
      <c r="R38" s="104">
        <f t="shared" si="0"/>
        <v>0</v>
      </c>
    </row>
    <row r="39" spans="1:18" s="105" customFormat="1" ht="13.5" customHeight="1" x14ac:dyDescent="0.25">
      <c r="A39" s="121"/>
      <c r="B39" s="106"/>
      <c r="C39" s="119" t="s">
        <v>238</v>
      </c>
      <c r="D39" s="115"/>
      <c r="E39" s="115"/>
      <c r="F39" s="115"/>
      <c r="G39" s="115"/>
      <c r="H39" s="115"/>
      <c r="I39" s="115"/>
      <c r="J39" s="115"/>
      <c r="K39" s="115"/>
      <c r="L39" s="115"/>
      <c r="M39" s="115"/>
      <c r="N39" s="115"/>
      <c r="O39" s="118"/>
      <c r="P39" s="120">
        <v>43531</v>
      </c>
      <c r="Q39" s="604"/>
      <c r="R39" s="104">
        <f t="shared" si="0"/>
        <v>0</v>
      </c>
    </row>
    <row r="40" spans="1:18" s="105" customFormat="1" ht="13.5" customHeight="1" x14ac:dyDescent="0.25">
      <c r="A40" s="121"/>
      <c r="B40" s="106"/>
      <c r="C40" s="119" t="s">
        <v>239</v>
      </c>
      <c r="D40" s="115"/>
      <c r="E40" s="115"/>
      <c r="F40" s="115"/>
      <c r="G40" s="115"/>
      <c r="H40" s="115"/>
      <c r="I40" s="115"/>
      <c r="J40" s="115"/>
      <c r="K40" s="115"/>
      <c r="L40" s="115"/>
      <c r="M40" s="115"/>
      <c r="N40" s="115"/>
      <c r="O40" s="118"/>
      <c r="P40" s="120">
        <v>43531</v>
      </c>
      <c r="Q40" s="604"/>
      <c r="R40" s="104">
        <f t="shared" si="0"/>
        <v>0</v>
      </c>
    </row>
    <row r="41" spans="1:18" s="105" customFormat="1" ht="13.5" customHeight="1" x14ac:dyDescent="0.25">
      <c r="A41" s="121"/>
      <c r="B41" s="106"/>
      <c r="C41" s="119" t="s">
        <v>240</v>
      </c>
      <c r="D41" s="115"/>
      <c r="E41" s="115"/>
      <c r="F41" s="115"/>
      <c r="G41" s="115"/>
      <c r="H41" s="115"/>
      <c r="I41" s="115"/>
      <c r="J41" s="115"/>
      <c r="K41" s="115"/>
      <c r="L41" s="115"/>
      <c r="M41" s="115"/>
      <c r="N41" s="115"/>
      <c r="O41" s="118"/>
      <c r="P41" s="120">
        <v>43531</v>
      </c>
      <c r="Q41" s="604"/>
      <c r="R41" s="104">
        <f t="shared" si="0"/>
        <v>0</v>
      </c>
    </row>
    <row r="42" spans="1:18" s="105" customFormat="1" ht="13.5" customHeight="1" x14ac:dyDescent="0.25">
      <c r="A42" s="121"/>
      <c r="B42" s="106"/>
      <c r="C42" s="119" t="s">
        <v>241</v>
      </c>
      <c r="D42" s="115"/>
      <c r="E42" s="115"/>
      <c r="F42" s="115"/>
      <c r="G42" s="115"/>
      <c r="H42" s="115"/>
      <c r="I42" s="115"/>
      <c r="J42" s="115"/>
      <c r="K42" s="115"/>
      <c r="L42" s="115"/>
      <c r="M42" s="115"/>
      <c r="N42" s="115"/>
      <c r="O42" s="118"/>
      <c r="P42" s="120">
        <v>43531</v>
      </c>
      <c r="Q42" s="604"/>
      <c r="R42" s="104">
        <f t="shared" si="0"/>
        <v>0</v>
      </c>
    </row>
    <row r="43" spans="1:18" s="105" customFormat="1" ht="13.5" customHeight="1" x14ac:dyDescent="0.25">
      <c r="A43" s="121"/>
      <c r="B43" s="106"/>
      <c r="C43" s="131" t="s">
        <v>242</v>
      </c>
      <c r="D43" s="108"/>
      <c r="E43" s="108"/>
      <c r="F43" s="108"/>
      <c r="G43" s="108"/>
      <c r="H43" s="108"/>
      <c r="I43" s="108"/>
      <c r="J43" s="108"/>
      <c r="K43" s="108"/>
      <c r="L43" s="108"/>
      <c r="M43" s="108"/>
      <c r="N43" s="108"/>
      <c r="O43" s="124"/>
      <c r="P43" s="110">
        <v>43531</v>
      </c>
      <c r="Q43" s="603"/>
      <c r="R43" s="104">
        <f t="shared" si="0"/>
        <v>0</v>
      </c>
    </row>
    <row r="44" spans="1:18" s="105" customFormat="1" ht="13.5" customHeight="1" x14ac:dyDescent="0.25">
      <c r="A44" s="612"/>
      <c r="B44" s="613"/>
      <c r="C44" s="272" t="s">
        <v>346</v>
      </c>
      <c r="D44" s="103"/>
      <c r="E44" s="103"/>
      <c r="F44" s="103"/>
      <c r="G44" s="103"/>
      <c r="H44" s="103"/>
      <c r="I44" s="103"/>
      <c r="J44" s="103"/>
      <c r="K44" s="103"/>
      <c r="L44" s="103"/>
      <c r="M44" s="103"/>
      <c r="N44" s="103"/>
      <c r="O44" s="103"/>
      <c r="P44" s="103"/>
      <c r="Q44" s="605"/>
      <c r="R44" s="104"/>
    </row>
    <row r="45" spans="1:18" s="105" customFormat="1" ht="13.5" customHeight="1" x14ac:dyDescent="0.25">
      <c r="A45" s="870" t="s">
        <v>347</v>
      </c>
      <c r="B45" s="106" t="s">
        <v>15</v>
      </c>
      <c r="C45" s="257" t="s">
        <v>757</v>
      </c>
      <c r="D45" s="127"/>
      <c r="E45" s="127"/>
      <c r="F45" s="127"/>
      <c r="G45" s="127"/>
      <c r="H45" s="127"/>
      <c r="I45" s="127"/>
      <c r="J45" s="127"/>
      <c r="K45" s="127"/>
      <c r="L45" s="127"/>
      <c r="M45" s="127"/>
      <c r="N45" s="127"/>
      <c r="O45" s="128"/>
      <c r="P45" s="129">
        <v>43531</v>
      </c>
      <c r="Q45" s="606"/>
      <c r="R45" s="104">
        <f t="shared" si="0"/>
        <v>0</v>
      </c>
    </row>
    <row r="46" spans="1:18" s="105" customFormat="1" ht="13.5" customHeight="1" x14ac:dyDescent="0.25">
      <c r="A46" s="870"/>
      <c r="B46" s="106"/>
      <c r="C46" s="257" t="s">
        <v>758</v>
      </c>
      <c r="D46" s="115"/>
      <c r="E46" s="115"/>
      <c r="F46" s="115"/>
      <c r="G46" s="115"/>
      <c r="H46" s="115"/>
      <c r="I46" s="115"/>
      <c r="J46" s="115"/>
      <c r="K46" s="115"/>
      <c r="L46" s="115"/>
      <c r="M46" s="115"/>
      <c r="N46" s="115"/>
      <c r="O46" s="118"/>
      <c r="P46" s="120">
        <v>43531</v>
      </c>
      <c r="Q46" s="604"/>
      <c r="R46" s="104">
        <f t="shared" si="0"/>
        <v>0</v>
      </c>
    </row>
    <row r="47" spans="1:18" s="105" customFormat="1" ht="13.5" customHeight="1" x14ac:dyDescent="0.25">
      <c r="A47" s="870"/>
      <c r="B47" s="106"/>
      <c r="C47" s="257" t="s">
        <v>759</v>
      </c>
      <c r="D47" s="115"/>
      <c r="E47" s="115"/>
      <c r="F47" s="115"/>
      <c r="G47" s="115"/>
      <c r="H47" s="115"/>
      <c r="I47" s="115"/>
      <c r="J47" s="115"/>
      <c r="K47" s="115"/>
      <c r="L47" s="115"/>
      <c r="M47" s="115"/>
      <c r="N47" s="115"/>
      <c r="O47" s="118"/>
      <c r="P47" s="120">
        <v>43531</v>
      </c>
      <c r="Q47" s="604"/>
      <c r="R47" s="104">
        <f t="shared" si="0"/>
        <v>0</v>
      </c>
    </row>
    <row r="48" spans="1:18" s="105" customFormat="1" ht="13.5" customHeight="1" x14ac:dyDescent="0.25">
      <c r="A48" s="871"/>
      <c r="B48" s="106"/>
      <c r="C48" s="273" t="s">
        <v>760</v>
      </c>
      <c r="D48" s="112"/>
      <c r="E48" s="112"/>
      <c r="F48" s="112"/>
      <c r="G48" s="112"/>
      <c r="H48" s="112"/>
      <c r="I48" s="112"/>
      <c r="J48" s="112"/>
      <c r="K48" s="112"/>
      <c r="L48" s="112"/>
      <c r="M48" s="112"/>
      <c r="N48" s="112"/>
      <c r="O48" s="126"/>
      <c r="P48" s="113">
        <v>43531</v>
      </c>
      <c r="Q48" s="607"/>
      <c r="R48" s="104">
        <f t="shared" si="0"/>
        <v>0</v>
      </c>
    </row>
    <row r="49" spans="1:18" s="105" customFormat="1" ht="13.5" customHeight="1" thickBot="1" x14ac:dyDescent="0.3">
      <c r="A49" s="284"/>
      <c r="B49" s="285" t="s">
        <v>16</v>
      </c>
      <c r="C49" s="286" t="s">
        <v>5</v>
      </c>
      <c r="D49" s="287"/>
      <c r="E49" s="287"/>
      <c r="F49" s="287"/>
      <c r="G49" s="287"/>
      <c r="H49" s="287"/>
      <c r="I49" s="287"/>
      <c r="J49" s="287"/>
      <c r="K49" s="287"/>
      <c r="L49" s="287"/>
      <c r="M49" s="287"/>
      <c r="N49" s="287"/>
      <c r="O49" s="288" t="s">
        <v>6</v>
      </c>
      <c r="P49" s="289">
        <v>43531</v>
      </c>
      <c r="Q49" s="608"/>
      <c r="R49" s="104"/>
    </row>
    <row r="50" spans="1:18" s="68" customFormat="1" ht="3" customHeight="1" x14ac:dyDescent="0.2"/>
    <row r="51" spans="1:18" s="68" customFormat="1" ht="11.25" customHeight="1" x14ac:dyDescent="0.2">
      <c r="A51" s="896" t="s">
        <v>254</v>
      </c>
      <c r="B51" s="896"/>
      <c r="C51" s="896"/>
      <c r="D51" s="896"/>
      <c r="E51" s="896"/>
      <c r="F51" s="896"/>
      <c r="G51" s="896"/>
      <c r="H51" s="896"/>
      <c r="I51" s="896"/>
      <c r="J51" s="896"/>
      <c r="K51" s="896"/>
      <c r="L51" s="896"/>
      <c r="M51" s="896"/>
      <c r="N51" s="896"/>
      <c r="O51" s="896"/>
      <c r="P51" s="896"/>
      <c r="Q51" s="896"/>
    </row>
    <row r="52" spans="1:18" s="101" customFormat="1" ht="28.5" customHeight="1" thickBot="1" x14ac:dyDescent="0.3">
      <c r="A52" s="99" t="s">
        <v>1</v>
      </c>
      <c r="B52" s="100" t="s">
        <v>2</v>
      </c>
      <c r="C52" s="99" t="s">
        <v>3</v>
      </c>
      <c r="D52" s="99"/>
      <c r="E52" s="99"/>
      <c r="F52" s="894" t="s">
        <v>33</v>
      </c>
      <c r="G52" s="894"/>
      <c r="H52" s="894"/>
      <c r="I52" s="894"/>
      <c r="J52" s="894"/>
      <c r="K52" s="894"/>
      <c r="L52" s="894"/>
      <c r="M52" s="894"/>
      <c r="N52" s="99"/>
      <c r="O52" s="130" t="s">
        <v>11</v>
      </c>
      <c r="P52" s="100" t="s">
        <v>4</v>
      </c>
      <c r="Q52" s="130" t="s">
        <v>12</v>
      </c>
    </row>
    <row r="53" spans="1:18" s="105" customFormat="1" ht="13.5" customHeight="1" thickTop="1" x14ac:dyDescent="0.25">
      <c r="A53" s="893" t="s">
        <v>7</v>
      </c>
      <c r="B53" s="279" t="s">
        <v>31</v>
      </c>
      <c r="C53" s="280" t="s">
        <v>8</v>
      </c>
      <c r="D53" s="281"/>
      <c r="E53" s="281"/>
      <c r="F53" s="281"/>
      <c r="G53" s="281"/>
      <c r="H53" s="281"/>
      <c r="I53" s="281"/>
      <c r="J53" s="281"/>
      <c r="K53" s="281"/>
      <c r="L53" s="281"/>
      <c r="M53" s="281"/>
      <c r="N53" s="281"/>
      <c r="O53" s="282">
        <v>1000</v>
      </c>
      <c r="P53" s="283">
        <v>43531</v>
      </c>
      <c r="Q53" s="609"/>
      <c r="R53" s="104">
        <f t="shared" si="0"/>
        <v>0</v>
      </c>
    </row>
    <row r="54" spans="1:18" s="105" customFormat="1" ht="13.5" customHeight="1" x14ac:dyDescent="0.25">
      <c r="A54" s="877"/>
      <c r="B54" s="106" t="s">
        <v>14</v>
      </c>
      <c r="C54" s="257" t="s">
        <v>756</v>
      </c>
      <c r="D54" s="115"/>
      <c r="E54" s="115"/>
      <c r="F54" s="115"/>
      <c r="G54" s="115"/>
      <c r="H54" s="115"/>
      <c r="I54" s="115"/>
      <c r="J54" s="115"/>
      <c r="K54" s="115"/>
      <c r="L54" s="115"/>
      <c r="M54" s="115"/>
      <c r="N54" s="115"/>
      <c r="O54" s="118"/>
      <c r="P54" s="110">
        <v>43531</v>
      </c>
      <c r="Q54" s="604"/>
      <c r="R54" s="104">
        <f t="shared" si="0"/>
        <v>0</v>
      </c>
    </row>
    <row r="55" spans="1:18" s="105" customFormat="1" ht="13.5" customHeight="1" x14ac:dyDescent="0.25">
      <c r="A55" s="877"/>
      <c r="B55" s="106" t="s">
        <v>15</v>
      </c>
      <c r="C55" s="122" t="s">
        <v>329</v>
      </c>
      <c r="D55" s="115"/>
      <c r="E55" s="115"/>
      <c r="F55" s="115"/>
      <c r="G55" s="115"/>
      <c r="H55" s="115"/>
      <c r="I55" s="115"/>
      <c r="J55" s="115"/>
      <c r="K55" s="115"/>
      <c r="L55" s="115"/>
      <c r="M55" s="115"/>
      <c r="N55" s="115"/>
      <c r="O55" s="118"/>
      <c r="P55" s="120">
        <v>43531</v>
      </c>
      <c r="Q55" s="604"/>
      <c r="R55" s="104">
        <f t="shared" si="0"/>
        <v>0</v>
      </c>
    </row>
    <row r="56" spans="1:18" s="105" customFormat="1" ht="13.5" customHeight="1" x14ac:dyDescent="0.25">
      <c r="A56" s="121"/>
      <c r="B56" s="106" t="s">
        <v>16</v>
      </c>
      <c r="C56" s="117" t="s">
        <v>9</v>
      </c>
      <c r="D56" s="115"/>
      <c r="E56" s="115"/>
      <c r="F56" s="115"/>
      <c r="G56" s="115"/>
      <c r="H56" s="115"/>
      <c r="I56" s="115"/>
      <c r="J56" s="115"/>
      <c r="K56" s="115"/>
      <c r="L56" s="115"/>
      <c r="M56" s="115"/>
      <c r="N56" s="115"/>
      <c r="O56" s="118"/>
      <c r="P56" s="120">
        <v>43531</v>
      </c>
      <c r="Q56" s="604"/>
      <c r="R56" s="104">
        <f t="shared" si="0"/>
        <v>0</v>
      </c>
    </row>
    <row r="57" spans="1:18" s="105" customFormat="1" ht="13.5" customHeight="1" x14ac:dyDescent="0.25">
      <c r="A57" s="121"/>
      <c r="B57" s="106" t="s">
        <v>17</v>
      </c>
      <c r="C57" s="123" t="s">
        <v>194</v>
      </c>
      <c r="D57" s="108"/>
      <c r="E57" s="108"/>
      <c r="F57" s="108"/>
      <c r="G57" s="108"/>
      <c r="H57" s="108"/>
      <c r="I57" s="108"/>
      <c r="J57" s="108"/>
      <c r="K57" s="108"/>
      <c r="L57" s="108"/>
      <c r="M57" s="108"/>
      <c r="N57" s="108"/>
      <c r="O57" s="124"/>
      <c r="P57" s="110">
        <v>43531</v>
      </c>
      <c r="Q57" s="603"/>
      <c r="R57" s="104">
        <f t="shared" si="0"/>
        <v>0</v>
      </c>
    </row>
    <row r="58" spans="1:18" s="105" customFormat="1" ht="13.5" customHeight="1" x14ac:dyDescent="0.25">
      <c r="A58" s="121"/>
      <c r="B58" s="106" t="s">
        <v>18</v>
      </c>
      <c r="C58" s="125" t="s">
        <v>32</v>
      </c>
      <c r="D58" s="952"/>
      <c r="E58" s="952"/>
      <c r="F58" s="952"/>
      <c r="G58" s="952"/>
      <c r="H58" s="952"/>
      <c r="I58" s="952"/>
      <c r="J58" s="952"/>
      <c r="K58" s="952"/>
      <c r="L58" s="952"/>
      <c r="M58" s="952"/>
      <c r="N58" s="953"/>
      <c r="O58" s="126"/>
      <c r="P58" s="113">
        <v>43531</v>
      </c>
      <c r="Q58" s="607"/>
      <c r="R58" s="104">
        <f t="shared" si="0"/>
        <v>0</v>
      </c>
    </row>
    <row r="59" spans="1:18" s="105" customFormat="1" ht="13.5" customHeight="1" x14ac:dyDescent="0.25">
      <c r="A59" s="959" t="s">
        <v>10</v>
      </c>
      <c r="B59" s="102" t="s">
        <v>19</v>
      </c>
      <c r="C59" s="263" t="s">
        <v>764</v>
      </c>
      <c r="D59" s="127"/>
      <c r="E59" s="127"/>
      <c r="F59" s="127"/>
      <c r="G59" s="127"/>
      <c r="H59" s="127"/>
      <c r="I59" s="127"/>
      <c r="J59" s="127"/>
      <c r="K59" s="127"/>
      <c r="L59" s="127"/>
      <c r="M59" s="127"/>
      <c r="N59" s="127"/>
      <c r="O59" s="128"/>
      <c r="P59" s="129">
        <v>43531</v>
      </c>
      <c r="Q59" s="606"/>
      <c r="R59" s="104">
        <f t="shared" ref="R59:R70" si="2">IF(Q59="x",O59,0)</f>
        <v>0</v>
      </c>
    </row>
    <row r="60" spans="1:18" s="105" customFormat="1" ht="13.5" customHeight="1" x14ac:dyDescent="0.25">
      <c r="A60" s="960"/>
      <c r="B60" s="106"/>
      <c r="C60" s="257" t="s">
        <v>765</v>
      </c>
      <c r="D60" s="115"/>
      <c r="E60" s="115"/>
      <c r="F60" s="115"/>
      <c r="G60" s="115"/>
      <c r="H60" s="115"/>
      <c r="I60" s="115"/>
      <c r="J60" s="115"/>
      <c r="K60" s="115"/>
      <c r="L60" s="115"/>
      <c r="M60" s="115"/>
      <c r="N60" s="115"/>
      <c r="O60" s="118"/>
      <c r="P60" s="120">
        <v>43531</v>
      </c>
      <c r="Q60" s="604"/>
      <c r="R60" s="104">
        <f t="shared" si="2"/>
        <v>0</v>
      </c>
    </row>
    <row r="61" spans="1:18" s="105" customFormat="1" ht="13.5" customHeight="1" x14ac:dyDescent="0.25">
      <c r="A61" s="960"/>
      <c r="B61" s="106"/>
      <c r="C61" s="257" t="s">
        <v>766</v>
      </c>
      <c r="D61" s="115"/>
      <c r="E61" s="115"/>
      <c r="F61" s="115"/>
      <c r="G61" s="115"/>
      <c r="H61" s="115"/>
      <c r="I61" s="115"/>
      <c r="J61" s="115"/>
      <c r="K61" s="115"/>
      <c r="L61" s="115"/>
      <c r="M61" s="115"/>
      <c r="N61" s="115"/>
      <c r="O61" s="118"/>
      <c r="P61" s="120">
        <v>43531</v>
      </c>
      <c r="Q61" s="604"/>
      <c r="R61" s="104">
        <f t="shared" si="2"/>
        <v>0</v>
      </c>
    </row>
    <row r="62" spans="1:18" s="105" customFormat="1" ht="13.5" customHeight="1" x14ac:dyDescent="0.25">
      <c r="A62" s="960"/>
      <c r="B62" s="106"/>
      <c r="C62" s="257" t="s">
        <v>767</v>
      </c>
      <c r="D62" s="115"/>
      <c r="E62" s="115"/>
      <c r="F62" s="115"/>
      <c r="G62" s="115"/>
      <c r="H62" s="115"/>
      <c r="I62" s="115"/>
      <c r="J62" s="115"/>
      <c r="K62" s="115"/>
      <c r="L62" s="115"/>
      <c r="M62" s="115"/>
      <c r="N62" s="115"/>
      <c r="O62" s="118"/>
      <c r="P62" s="120">
        <v>43531</v>
      </c>
      <c r="Q62" s="604"/>
      <c r="R62" s="104">
        <f t="shared" si="2"/>
        <v>0</v>
      </c>
    </row>
    <row r="63" spans="1:18" s="105" customFormat="1" ht="13.5" customHeight="1" x14ac:dyDescent="0.25">
      <c r="A63" s="960"/>
      <c r="B63" s="106"/>
      <c r="C63" s="257" t="s">
        <v>768</v>
      </c>
      <c r="D63" s="115"/>
      <c r="E63" s="115"/>
      <c r="F63" s="115"/>
      <c r="G63" s="115"/>
      <c r="H63" s="115"/>
      <c r="I63" s="115"/>
      <c r="J63" s="115"/>
      <c r="K63" s="115"/>
      <c r="L63" s="115"/>
      <c r="M63" s="115"/>
      <c r="N63" s="115"/>
      <c r="O63" s="118"/>
      <c r="P63" s="120">
        <v>43531</v>
      </c>
      <c r="Q63" s="604"/>
      <c r="R63" s="104">
        <f t="shared" si="2"/>
        <v>0</v>
      </c>
    </row>
    <row r="64" spans="1:18" s="105" customFormat="1" ht="13.5" customHeight="1" x14ac:dyDescent="0.25">
      <c r="A64" s="961"/>
      <c r="B64" s="111"/>
      <c r="C64" s="273" t="s">
        <v>769</v>
      </c>
      <c r="D64" s="952"/>
      <c r="E64" s="952"/>
      <c r="F64" s="952"/>
      <c r="G64" s="952"/>
      <c r="H64" s="952"/>
      <c r="I64" s="952"/>
      <c r="J64" s="952"/>
      <c r="K64" s="952"/>
      <c r="L64" s="952"/>
      <c r="M64" s="952"/>
      <c r="N64" s="953"/>
      <c r="O64" s="126"/>
      <c r="P64" s="113">
        <v>43531</v>
      </c>
      <c r="Q64" s="607"/>
      <c r="R64" s="104">
        <f t="shared" si="2"/>
        <v>0</v>
      </c>
    </row>
    <row r="65" spans="1:19" s="105" customFormat="1" ht="13.5" customHeight="1" x14ac:dyDescent="0.25">
      <c r="A65" s="959" t="s">
        <v>40</v>
      </c>
      <c r="B65" s="102" t="s">
        <v>20</v>
      </c>
      <c r="C65" s="263" t="s">
        <v>770</v>
      </c>
      <c r="D65" s="127"/>
      <c r="E65" s="127"/>
      <c r="F65" s="127"/>
      <c r="G65" s="127"/>
      <c r="H65" s="127"/>
      <c r="I65" s="127"/>
      <c r="J65" s="127"/>
      <c r="K65" s="127"/>
      <c r="L65" s="127"/>
      <c r="M65" s="127"/>
      <c r="N65" s="127"/>
      <c r="O65" s="128"/>
      <c r="P65" s="129">
        <v>43531</v>
      </c>
      <c r="Q65" s="606"/>
      <c r="R65" s="104">
        <f t="shared" si="2"/>
        <v>0</v>
      </c>
    </row>
    <row r="66" spans="1:19" s="105" customFormat="1" ht="13.5" customHeight="1" x14ac:dyDescent="0.25">
      <c r="A66" s="960"/>
      <c r="B66" s="106"/>
      <c r="C66" s="257" t="s">
        <v>771</v>
      </c>
      <c r="D66" s="115"/>
      <c r="E66" s="115"/>
      <c r="F66" s="115"/>
      <c r="G66" s="115"/>
      <c r="H66" s="115"/>
      <c r="I66" s="115"/>
      <c r="J66" s="115"/>
      <c r="K66" s="115"/>
      <c r="L66" s="115"/>
      <c r="M66" s="115"/>
      <c r="N66" s="115"/>
      <c r="O66" s="118"/>
      <c r="P66" s="120">
        <v>43531</v>
      </c>
      <c r="Q66" s="604"/>
      <c r="R66" s="104">
        <f>IF(Q66="x",O66,0)</f>
        <v>0</v>
      </c>
    </row>
    <row r="67" spans="1:19" s="105" customFormat="1" ht="13.5" customHeight="1" x14ac:dyDescent="0.25">
      <c r="A67" s="960"/>
      <c r="B67" s="106"/>
      <c r="C67" s="257" t="s">
        <v>772</v>
      </c>
      <c r="D67" s="115"/>
      <c r="E67" s="115"/>
      <c r="F67" s="115"/>
      <c r="G67" s="115"/>
      <c r="H67" s="115"/>
      <c r="I67" s="115"/>
      <c r="J67" s="115"/>
      <c r="K67" s="115"/>
      <c r="L67" s="115"/>
      <c r="M67" s="115"/>
      <c r="N67" s="115"/>
      <c r="O67" s="118"/>
      <c r="P67" s="120">
        <v>43531</v>
      </c>
      <c r="Q67" s="604"/>
      <c r="R67" s="104">
        <f t="shared" si="2"/>
        <v>0</v>
      </c>
    </row>
    <row r="68" spans="1:19" s="105" customFormat="1" ht="13.5" customHeight="1" x14ac:dyDescent="0.25">
      <c r="A68" s="960"/>
      <c r="B68" s="106"/>
      <c r="C68" s="257" t="s">
        <v>773</v>
      </c>
      <c r="D68" s="115"/>
      <c r="E68" s="115"/>
      <c r="F68" s="115"/>
      <c r="G68" s="115"/>
      <c r="H68" s="115"/>
      <c r="I68" s="115"/>
      <c r="J68" s="115"/>
      <c r="K68" s="115"/>
      <c r="L68" s="115"/>
      <c r="M68" s="115"/>
      <c r="N68" s="115"/>
      <c r="O68" s="118"/>
      <c r="P68" s="120">
        <v>43531</v>
      </c>
      <c r="Q68" s="604"/>
      <c r="R68" s="104">
        <f t="shared" si="2"/>
        <v>0</v>
      </c>
    </row>
    <row r="69" spans="1:19" s="105" customFormat="1" ht="13.5" customHeight="1" x14ac:dyDescent="0.25">
      <c r="A69" s="960"/>
      <c r="B69" s="106"/>
      <c r="C69" s="257" t="s">
        <v>774</v>
      </c>
      <c r="D69" s="115"/>
      <c r="E69" s="115"/>
      <c r="F69" s="115"/>
      <c r="G69" s="115"/>
      <c r="H69" s="115"/>
      <c r="I69" s="115"/>
      <c r="J69" s="115"/>
      <c r="K69" s="115"/>
      <c r="L69" s="115"/>
      <c r="M69" s="115"/>
      <c r="N69" s="115"/>
      <c r="O69" s="118"/>
      <c r="P69" s="120">
        <v>43531</v>
      </c>
      <c r="Q69" s="604"/>
      <c r="R69" s="104">
        <f t="shared" si="2"/>
        <v>0</v>
      </c>
    </row>
    <row r="70" spans="1:19" s="105" customFormat="1" ht="13.5" customHeight="1" thickBot="1" x14ac:dyDescent="0.3">
      <c r="A70" s="960"/>
      <c r="B70" s="106"/>
      <c r="C70" s="590" t="s">
        <v>775</v>
      </c>
      <c r="D70" s="108"/>
      <c r="E70" s="108"/>
      <c r="F70" s="108"/>
      <c r="G70" s="108"/>
      <c r="H70" s="108"/>
      <c r="I70" s="108"/>
      <c r="J70" s="108"/>
      <c r="K70" s="108"/>
      <c r="L70" s="108"/>
      <c r="M70" s="108"/>
      <c r="N70" s="108"/>
      <c r="O70" s="124"/>
      <c r="P70" s="110">
        <v>43531</v>
      </c>
      <c r="Q70" s="603"/>
      <c r="R70" s="104">
        <f t="shared" si="2"/>
        <v>0</v>
      </c>
    </row>
    <row r="71" spans="1:19" s="105" customFormat="1" ht="13.5" customHeight="1" x14ac:dyDescent="0.25">
      <c r="A71" s="876" t="s">
        <v>255</v>
      </c>
      <c r="B71" s="258" t="s">
        <v>31</v>
      </c>
      <c r="C71" s="566" t="s">
        <v>352</v>
      </c>
      <c r="D71" s="567"/>
      <c r="E71" s="567"/>
      <c r="F71" s="567"/>
      <c r="G71" s="567"/>
      <c r="H71" s="567"/>
      <c r="I71" s="567"/>
      <c r="J71" s="567"/>
      <c r="K71" s="567"/>
      <c r="L71" s="567"/>
      <c r="M71" s="567"/>
      <c r="N71" s="567"/>
      <c r="O71" s="261">
        <v>500</v>
      </c>
      <c r="P71" s="568">
        <v>43531</v>
      </c>
      <c r="Q71" s="610"/>
      <c r="R71" s="104">
        <f>IF(Q71="x",O71,0)</f>
        <v>0</v>
      </c>
    </row>
    <row r="72" spans="1:19" s="105" customFormat="1" ht="13.5" customHeight="1" thickBot="1" x14ac:dyDescent="0.3">
      <c r="A72" s="958"/>
      <c r="B72" s="592" t="s">
        <v>14</v>
      </c>
      <c r="C72" s="593" t="s">
        <v>353</v>
      </c>
      <c r="D72" s="594"/>
      <c r="E72" s="594"/>
      <c r="F72" s="594"/>
      <c r="G72" s="594"/>
      <c r="H72" s="594"/>
      <c r="I72" s="594"/>
      <c r="J72" s="594"/>
      <c r="K72" s="594"/>
      <c r="L72" s="594"/>
      <c r="M72" s="594"/>
      <c r="N72" s="594"/>
      <c r="O72" s="595"/>
      <c r="P72" s="596">
        <v>43531</v>
      </c>
      <c r="Q72" s="611"/>
      <c r="R72" s="104">
        <f>IF(Q72="x",O72,0)</f>
        <v>0</v>
      </c>
    </row>
    <row r="73" spans="1:19" s="105" customFormat="1" ht="21" customHeight="1" thickTop="1" x14ac:dyDescent="0.3">
      <c r="A73" s="591"/>
      <c r="B73" s="591"/>
      <c r="C73" s="591"/>
      <c r="D73" s="591"/>
      <c r="E73" s="591"/>
      <c r="F73" s="591"/>
      <c r="I73" s="948" t="s">
        <v>229</v>
      </c>
      <c r="J73" s="948"/>
      <c r="K73" s="948"/>
      <c r="L73" s="948"/>
      <c r="M73" s="948"/>
      <c r="N73" s="948"/>
      <c r="O73" s="957">
        <f>SUM(R27:R72)</f>
        <v>0</v>
      </c>
      <c r="P73" s="957"/>
      <c r="Q73" s="957"/>
    </row>
    <row r="74" spans="1:19" s="68" customFormat="1" ht="15.75" customHeight="1" x14ac:dyDescent="0.2">
      <c r="A74" s="947" t="s">
        <v>257</v>
      </c>
      <c r="B74" s="947"/>
      <c r="C74" s="947"/>
      <c r="D74" s="947"/>
      <c r="E74" s="947"/>
      <c r="F74" s="947"/>
      <c r="G74" s="947"/>
      <c r="H74" s="947"/>
      <c r="I74" s="947"/>
      <c r="J74" s="947"/>
      <c r="K74" s="947"/>
      <c r="L74" s="947"/>
      <c r="M74" s="947"/>
      <c r="N74" s="947"/>
      <c r="O74" s="947"/>
      <c r="P74" s="947"/>
      <c r="Q74" s="947"/>
    </row>
    <row r="75" spans="1:19" s="80" customFormat="1" ht="12" customHeight="1" x14ac:dyDescent="0.2">
      <c r="A75" s="949" t="s">
        <v>259</v>
      </c>
      <c r="B75" s="949"/>
      <c r="C75" s="949"/>
      <c r="D75" s="949"/>
      <c r="E75" s="949"/>
      <c r="F75" s="949"/>
      <c r="G75" s="949"/>
      <c r="H75" s="949"/>
      <c r="I75" s="949"/>
      <c r="J75" s="949"/>
      <c r="K75" s="949"/>
      <c r="L75" s="949"/>
      <c r="M75" s="949"/>
      <c r="N75" s="949"/>
      <c r="O75" s="949"/>
      <c r="P75" s="949"/>
      <c r="Q75" s="949"/>
    </row>
    <row r="76" spans="1:19" s="105" customFormat="1" ht="3" customHeight="1" x14ac:dyDescent="0.25">
      <c r="A76" s="132"/>
      <c r="B76" s="132"/>
      <c r="C76" s="132"/>
      <c r="D76" s="132"/>
      <c r="E76" s="132"/>
      <c r="F76" s="132"/>
      <c r="I76" s="133"/>
      <c r="J76" s="133"/>
      <c r="K76" s="133"/>
      <c r="L76" s="133"/>
      <c r="M76" s="133"/>
      <c r="N76" s="133"/>
      <c r="P76" s="134"/>
      <c r="Q76" s="134"/>
    </row>
    <row r="77" spans="1:19" ht="196.5" customHeight="1" x14ac:dyDescent="0.25">
      <c r="A77" s="954"/>
      <c r="B77" s="955"/>
      <c r="C77" s="955"/>
      <c r="D77" s="955"/>
      <c r="E77" s="955"/>
      <c r="F77" s="955"/>
      <c r="G77" s="955"/>
      <c r="H77" s="955"/>
      <c r="I77" s="955"/>
      <c r="J77" s="955"/>
      <c r="K77" s="955"/>
      <c r="L77" s="955"/>
      <c r="M77" s="955"/>
      <c r="N77" s="955"/>
      <c r="O77" s="955"/>
      <c r="P77" s="955"/>
      <c r="Q77" s="956"/>
    </row>
    <row r="79" spans="1:19" ht="39" customHeight="1" x14ac:dyDescent="0.25">
      <c r="A79" s="950" t="s">
        <v>253</v>
      </c>
      <c r="B79" s="951"/>
      <c r="C79" s="951"/>
      <c r="D79" s="951"/>
      <c r="E79" s="951"/>
      <c r="F79" s="951"/>
      <c r="G79" s="951"/>
      <c r="H79" s="951"/>
      <c r="I79" s="951"/>
      <c r="J79" s="951"/>
      <c r="K79" s="951"/>
      <c r="L79" s="951"/>
      <c r="M79" s="951"/>
      <c r="N79" s="951"/>
      <c r="O79" s="951"/>
      <c r="P79" s="951"/>
      <c r="Q79" s="951"/>
    </row>
    <row r="80" spans="1:19" x14ac:dyDescent="0.25">
      <c r="A80" s="267"/>
      <c r="B80" s="268"/>
      <c r="C80" s="267"/>
      <c r="D80" s="267"/>
      <c r="E80" s="267"/>
      <c r="F80" s="267"/>
      <c r="G80" s="267"/>
      <c r="H80" s="267"/>
      <c r="I80" s="267"/>
      <c r="J80" s="267"/>
      <c r="K80" s="267"/>
      <c r="L80" s="267"/>
      <c r="M80" s="267"/>
      <c r="N80" s="267"/>
      <c r="O80" s="267"/>
      <c r="P80" s="269"/>
      <c r="Q80" s="269"/>
      <c r="R80" s="267"/>
      <c r="S80" s="267"/>
    </row>
    <row r="81" spans="1:19" x14ac:dyDescent="0.25">
      <c r="A81" s="267"/>
      <c r="B81" s="268"/>
      <c r="C81" s="267"/>
      <c r="D81" s="267"/>
      <c r="E81" s="267"/>
      <c r="F81" s="267"/>
      <c r="G81" s="267"/>
      <c r="H81" s="267"/>
      <c r="I81" s="267"/>
      <c r="J81" s="267"/>
      <c r="K81" s="267"/>
      <c r="L81" s="267"/>
      <c r="M81" s="267"/>
      <c r="N81" s="267"/>
      <c r="O81" s="267"/>
      <c r="P81" s="269"/>
      <c r="Q81" s="269"/>
      <c r="R81" s="267"/>
      <c r="S81" s="267"/>
    </row>
    <row r="82" spans="1:19" x14ac:dyDescent="0.25">
      <c r="A82" s="267"/>
      <c r="B82" s="268"/>
      <c r="C82" s="267"/>
      <c r="D82" s="267"/>
      <c r="E82" s="267"/>
      <c r="F82" s="267"/>
      <c r="G82" s="267"/>
      <c r="H82" s="267"/>
      <c r="I82" s="267"/>
      <c r="J82" s="267"/>
      <c r="K82" s="267"/>
      <c r="L82" s="267"/>
      <c r="M82" s="267"/>
      <c r="N82" s="267"/>
      <c r="O82" s="267"/>
      <c r="P82" s="269"/>
      <c r="Q82" s="269"/>
      <c r="R82" s="267"/>
      <c r="S82" s="267"/>
    </row>
    <row r="83" spans="1:19" x14ac:dyDescent="0.25">
      <c r="A83" s="267"/>
      <c r="B83" s="268"/>
      <c r="C83" s="267"/>
      <c r="D83" s="267"/>
      <c r="E83" s="267"/>
      <c r="F83" s="267"/>
      <c r="G83" s="267"/>
      <c r="H83" s="267"/>
      <c r="I83" s="267"/>
      <c r="J83" s="267"/>
      <c r="K83" s="267"/>
      <c r="L83" s="267"/>
      <c r="M83" s="267"/>
      <c r="N83" s="267"/>
      <c r="O83" s="267"/>
      <c r="P83" s="269"/>
      <c r="Q83" s="269"/>
      <c r="R83" s="267"/>
      <c r="S83" s="267"/>
    </row>
    <row r="84" spans="1:19" x14ac:dyDescent="0.25">
      <c r="A84" s="267"/>
      <c r="B84" s="268"/>
      <c r="C84" s="267"/>
      <c r="D84" s="267"/>
      <c r="E84" s="267"/>
      <c r="F84" s="267"/>
      <c r="G84" s="267"/>
      <c r="H84" s="267"/>
      <c r="I84" s="267"/>
      <c r="J84" s="267"/>
      <c r="K84" s="267"/>
      <c r="L84" s="267"/>
      <c r="M84" s="267"/>
      <c r="N84" s="267"/>
      <c r="O84" s="267"/>
      <c r="P84" s="269"/>
      <c r="Q84" s="269"/>
      <c r="R84" s="267"/>
      <c r="S84" s="267"/>
    </row>
    <row r="85" spans="1:19" x14ac:dyDescent="0.25">
      <c r="A85" s="267"/>
      <c r="B85" s="268"/>
      <c r="C85" s="267"/>
      <c r="D85" s="267"/>
      <c r="E85" s="267"/>
      <c r="F85" s="267"/>
      <c r="G85" s="267"/>
      <c r="H85" s="267"/>
      <c r="I85" s="267"/>
      <c r="J85" s="267"/>
      <c r="K85" s="267"/>
      <c r="L85" s="267"/>
      <c r="M85" s="267"/>
      <c r="N85" s="267"/>
      <c r="O85" s="267"/>
      <c r="P85" s="269"/>
      <c r="Q85" s="269"/>
      <c r="R85" s="267"/>
      <c r="S85" s="267"/>
    </row>
    <row r="86" spans="1:19" x14ac:dyDescent="0.25">
      <c r="A86" s="267"/>
      <c r="B86" s="268"/>
      <c r="C86" s="267"/>
      <c r="D86" s="267"/>
      <c r="E86" s="267"/>
      <c r="F86" s="267"/>
      <c r="G86" s="267"/>
      <c r="H86" s="267"/>
      <c r="I86" s="267"/>
      <c r="J86" s="267"/>
      <c r="K86" s="267"/>
      <c r="L86" s="267"/>
      <c r="M86" s="267"/>
      <c r="N86" s="267"/>
      <c r="O86" s="267"/>
      <c r="P86" s="269"/>
      <c r="Q86" s="269"/>
      <c r="R86" s="267"/>
      <c r="S86" s="267"/>
    </row>
    <row r="87" spans="1:19" x14ac:dyDescent="0.25">
      <c r="A87" s="267"/>
      <c r="B87" s="268"/>
      <c r="C87" s="267"/>
      <c r="D87" s="267"/>
      <c r="E87" s="267"/>
      <c r="F87" s="267"/>
      <c r="G87" s="267"/>
      <c r="H87" s="267"/>
      <c r="I87" s="267"/>
      <c r="J87" s="267"/>
      <c r="K87" s="267"/>
      <c r="L87" s="267"/>
      <c r="M87" s="267"/>
      <c r="N87" s="267"/>
      <c r="O87" s="267"/>
      <c r="P87" s="269"/>
      <c r="Q87" s="269"/>
      <c r="R87" s="267"/>
      <c r="S87" s="267"/>
    </row>
    <row r="88" spans="1:19" x14ac:dyDescent="0.25">
      <c r="A88" s="267"/>
      <c r="B88" s="268"/>
      <c r="C88" s="267"/>
      <c r="D88" s="267"/>
      <c r="E88" s="267"/>
      <c r="F88" s="267"/>
      <c r="G88" s="267"/>
      <c r="H88" s="267"/>
      <c r="I88" s="267"/>
      <c r="J88" s="267"/>
      <c r="K88" s="267"/>
      <c r="L88" s="267"/>
      <c r="M88" s="267"/>
      <c r="N88" s="267"/>
      <c r="O88" s="267"/>
      <c r="P88" s="269"/>
      <c r="Q88" s="269"/>
      <c r="R88" s="267"/>
      <c r="S88" s="267"/>
    </row>
    <row r="89" spans="1:19" x14ac:dyDescent="0.25">
      <c r="A89" s="267"/>
      <c r="B89" s="268"/>
      <c r="C89" s="267"/>
      <c r="D89" s="267"/>
      <c r="E89" s="267"/>
      <c r="F89" s="267"/>
      <c r="G89" s="267"/>
      <c r="H89" s="267"/>
      <c r="I89" s="267"/>
      <c r="J89" s="267"/>
      <c r="K89" s="267"/>
      <c r="L89" s="267"/>
      <c r="M89" s="267"/>
      <c r="N89" s="267"/>
      <c r="O89" s="267"/>
      <c r="P89" s="269"/>
      <c r="Q89" s="269"/>
      <c r="R89" s="267"/>
      <c r="S89" s="267"/>
    </row>
    <row r="90" spans="1:19" x14ac:dyDescent="0.25">
      <c r="A90" s="267"/>
      <c r="B90" s="268"/>
      <c r="C90" s="267"/>
      <c r="D90" s="267"/>
      <c r="E90" s="267"/>
      <c r="F90" s="267"/>
      <c r="G90" s="267"/>
      <c r="H90" s="267"/>
      <c r="I90" s="267"/>
      <c r="J90" s="267"/>
      <c r="K90" s="267"/>
      <c r="L90" s="267"/>
      <c r="M90" s="267"/>
      <c r="N90" s="267"/>
      <c r="O90" s="267"/>
      <c r="P90" s="269"/>
      <c r="Q90" s="269"/>
      <c r="R90" s="267"/>
      <c r="S90" s="267"/>
    </row>
    <row r="91" spans="1:19" x14ac:dyDescent="0.25">
      <c r="A91" s="267"/>
      <c r="B91" s="268"/>
      <c r="C91" s="267"/>
      <c r="D91" s="267"/>
      <c r="E91" s="267"/>
      <c r="F91" s="267"/>
      <c r="G91" s="267"/>
      <c r="H91" s="267"/>
      <c r="I91" s="267"/>
      <c r="J91" s="267"/>
      <c r="K91" s="267"/>
      <c r="L91" s="267"/>
      <c r="M91" s="267"/>
      <c r="N91" s="267"/>
      <c r="O91" s="267"/>
      <c r="P91" s="269"/>
      <c r="Q91" s="269"/>
      <c r="R91" s="267"/>
      <c r="S91" s="267"/>
    </row>
    <row r="92" spans="1:19" x14ac:dyDescent="0.25">
      <c r="A92" s="267"/>
      <c r="B92" s="268"/>
      <c r="C92" s="267"/>
      <c r="D92" s="267"/>
      <c r="E92" s="267"/>
      <c r="F92" s="267"/>
      <c r="G92" s="267"/>
      <c r="H92" s="267"/>
      <c r="I92" s="267"/>
      <c r="J92" s="267"/>
      <c r="K92" s="267"/>
      <c r="L92" s="267"/>
      <c r="M92" s="267"/>
      <c r="N92" s="267"/>
      <c r="O92" s="267"/>
      <c r="P92" s="269"/>
      <c r="Q92" s="269"/>
      <c r="R92" s="267"/>
      <c r="S92" s="267"/>
    </row>
    <row r="93" spans="1:19" x14ac:dyDescent="0.25">
      <c r="A93" s="267"/>
      <c r="B93" s="268"/>
      <c r="C93" s="267"/>
      <c r="D93" s="267"/>
      <c r="E93" s="267"/>
      <c r="F93" s="267"/>
      <c r="G93" s="267"/>
      <c r="H93" s="267"/>
      <c r="I93" s="267"/>
      <c r="J93" s="267"/>
      <c r="K93" s="267"/>
      <c r="L93" s="267"/>
      <c r="M93" s="267"/>
      <c r="N93" s="267"/>
      <c r="O93" s="267"/>
      <c r="P93" s="269"/>
      <c r="Q93" s="269"/>
      <c r="R93" s="267"/>
      <c r="S93" s="267"/>
    </row>
    <row r="94" spans="1:19" x14ac:dyDescent="0.25">
      <c r="A94" s="267"/>
      <c r="B94" s="268"/>
      <c r="C94" s="267"/>
      <c r="D94" s="267"/>
      <c r="E94" s="267"/>
      <c r="F94" s="267"/>
      <c r="G94" s="267"/>
      <c r="H94" s="267"/>
      <c r="I94" s="267"/>
      <c r="J94" s="267"/>
      <c r="K94" s="267"/>
      <c r="L94" s="267"/>
      <c r="M94" s="267"/>
      <c r="N94" s="267"/>
      <c r="O94" s="267"/>
      <c r="P94" s="269"/>
      <c r="Q94" s="269"/>
      <c r="R94" s="267"/>
      <c r="S94" s="267"/>
    </row>
    <row r="95" spans="1:19" x14ac:dyDescent="0.25">
      <c r="A95" s="267"/>
      <c r="B95" s="268"/>
      <c r="C95" s="267"/>
      <c r="D95" s="267"/>
      <c r="E95" s="267"/>
      <c r="F95" s="267"/>
      <c r="G95" s="267"/>
      <c r="H95" s="267"/>
      <c r="I95" s="267"/>
      <c r="J95" s="267"/>
      <c r="K95" s="267"/>
      <c r="L95" s="267"/>
      <c r="M95" s="267"/>
      <c r="N95" s="267"/>
      <c r="O95" s="267"/>
      <c r="P95" s="269"/>
      <c r="Q95" s="269"/>
      <c r="R95" s="267"/>
      <c r="S95" s="267"/>
    </row>
    <row r="96" spans="1:19" x14ac:dyDescent="0.25">
      <c r="A96" s="267"/>
      <c r="B96" s="268"/>
      <c r="C96" s="267"/>
      <c r="D96" s="267"/>
      <c r="E96" s="267"/>
      <c r="F96" s="267"/>
      <c r="G96" s="267"/>
      <c r="H96" s="267"/>
      <c r="I96" s="267"/>
      <c r="J96" s="267"/>
      <c r="K96" s="267"/>
      <c r="L96" s="267"/>
      <c r="M96" s="267"/>
      <c r="N96" s="267"/>
      <c r="O96" s="267"/>
      <c r="P96" s="269"/>
      <c r="Q96" s="269"/>
      <c r="R96" s="267"/>
      <c r="S96" s="267"/>
    </row>
    <row r="97" spans="1:19" x14ac:dyDescent="0.25">
      <c r="A97" s="267"/>
      <c r="B97" s="268"/>
      <c r="C97" s="267"/>
      <c r="D97" s="267"/>
      <c r="E97" s="267"/>
      <c r="F97" s="267"/>
      <c r="G97" s="267"/>
      <c r="H97" s="267"/>
      <c r="I97" s="267"/>
      <c r="J97" s="267"/>
      <c r="K97" s="267"/>
      <c r="L97" s="267"/>
      <c r="M97" s="267"/>
      <c r="N97" s="267"/>
      <c r="O97" s="267"/>
      <c r="P97" s="269"/>
      <c r="Q97" s="269"/>
      <c r="R97" s="267"/>
      <c r="S97" s="267"/>
    </row>
    <row r="98" spans="1:19" x14ac:dyDescent="0.25">
      <c r="A98" s="267"/>
      <c r="B98" s="268"/>
      <c r="C98" s="267"/>
      <c r="D98" s="267"/>
      <c r="E98" s="267"/>
      <c r="F98" s="267"/>
      <c r="G98" s="267"/>
      <c r="H98" s="267"/>
      <c r="I98" s="267"/>
      <c r="J98" s="267"/>
      <c r="K98" s="267"/>
      <c r="L98" s="267"/>
      <c r="M98" s="267"/>
      <c r="N98" s="267"/>
      <c r="O98" s="267"/>
      <c r="P98" s="269"/>
      <c r="Q98" s="269"/>
      <c r="R98" s="267"/>
      <c r="S98" s="267"/>
    </row>
    <row r="99" spans="1:19" x14ac:dyDescent="0.25">
      <c r="A99" s="267"/>
      <c r="B99" s="268"/>
      <c r="C99" s="267"/>
      <c r="D99" s="267"/>
      <c r="E99" s="267"/>
      <c r="F99" s="267"/>
      <c r="G99" s="267"/>
      <c r="H99" s="267"/>
      <c r="I99" s="267"/>
      <c r="J99" s="267"/>
      <c r="K99" s="267"/>
      <c r="L99" s="267"/>
      <c r="M99" s="267"/>
      <c r="N99" s="267"/>
      <c r="O99" s="267"/>
      <c r="P99" s="269"/>
      <c r="Q99" s="269"/>
      <c r="R99" s="267"/>
      <c r="S99" s="267"/>
    </row>
    <row r="100" spans="1:19" x14ac:dyDescent="0.25">
      <c r="A100" s="267"/>
      <c r="B100" s="268"/>
      <c r="C100" s="267"/>
      <c r="D100" s="267"/>
      <c r="E100" s="267"/>
      <c r="F100" s="267"/>
      <c r="G100" s="267"/>
      <c r="H100" s="267"/>
      <c r="I100" s="267"/>
      <c r="J100" s="267"/>
      <c r="K100" s="267"/>
      <c r="L100" s="267"/>
      <c r="M100" s="267"/>
      <c r="N100" s="267"/>
      <c r="O100" s="267"/>
      <c r="P100" s="269"/>
      <c r="Q100" s="269"/>
      <c r="R100" s="267"/>
      <c r="S100" s="267"/>
    </row>
    <row r="101" spans="1:19" x14ac:dyDescent="0.25">
      <c r="A101" s="267"/>
      <c r="B101" s="268"/>
      <c r="C101" s="267"/>
      <c r="D101" s="267"/>
      <c r="E101" s="267"/>
      <c r="F101" s="267"/>
      <c r="G101" s="267"/>
      <c r="H101" s="267"/>
      <c r="I101" s="267"/>
      <c r="J101" s="267"/>
      <c r="K101" s="267"/>
      <c r="L101" s="267"/>
      <c r="M101" s="267"/>
      <c r="N101" s="267"/>
      <c r="O101" s="267"/>
      <c r="P101" s="269"/>
      <c r="Q101" s="269"/>
      <c r="R101" s="267"/>
      <c r="S101" s="267"/>
    </row>
    <row r="102" spans="1:19" x14ac:dyDescent="0.25">
      <c r="A102" s="267"/>
      <c r="B102" s="268"/>
      <c r="C102" s="267"/>
      <c r="D102" s="267"/>
      <c r="E102" s="267"/>
      <c r="F102" s="267"/>
      <c r="G102" s="267"/>
      <c r="H102" s="267"/>
      <c r="I102" s="267"/>
      <c r="J102" s="267"/>
      <c r="K102" s="267"/>
      <c r="L102" s="267"/>
      <c r="M102" s="267"/>
      <c r="N102" s="267"/>
      <c r="O102" s="267"/>
      <c r="P102" s="269"/>
      <c r="Q102" s="269"/>
      <c r="R102" s="267"/>
      <c r="S102" s="267"/>
    </row>
    <row r="103" spans="1:19" x14ac:dyDescent="0.25">
      <c r="A103" s="267"/>
      <c r="B103" s="268"/>
      <c r="C103" s="267"/>
      <c r="D103" s="267"/>
      <c r="E103" s="267"/>
      <c r="F103" s="267"/>
      <c r="G103" s="267"/>
      <c r="H103" s="267"/>
      <c r="I103" s="267"/>
      <c r="J103" s="267"/>
      <c r="K103" s="267"/>
      <c r="L103" s="267"/>
      <c r="M103" s="267"/>
      <c r="N103" s="267"/>
      <c r="O103" s="267"/>
      <c r="P103" s="269"/>
      <c r="Q103" s="269"/>
      <c r="R103" s="267"/>
      <c r="S103" s="267"/>
    </row>
    <row r="104" spans="1:19" x14ac:dyDescent="0.25">
      <c r="A104" s="267"/>
      <c r="B104" s="268"/>
      <c r="C104" s="267"/>
      <c r="D104" s="267"/>
      <c r="E104" s="267"/>
      <c r="F104" s="267"/>
      <c r="G104" s="267"/>
      <c r="H104" s="267"/>
      <c r="I104" s="267"/>
      <c r="J104" s="267"/>
      <c r="K104" s="267"/>
      <c r="L104" s="267"/>
      <c r="M104" s="267"/>
      <c r="N104" s="267"/>
      <c r="O104" s="267"/>
      <c r="P104" s="269"/>
      <c r="Q104" s="269"/>
      <c r="R104" s="267"/>
      <c r="S104" s="267"/>
    </row>
    <row r="105" spans="1:19" x14ac:dyDescent="0.25">
      <c r="A105" s="267"/>
      <c r="B105" s="268"/>
      <c r="C105" s="267"/>
      <c r="D105" s="267"/>
      <c r="E105" s="267"/>
      <c r="F105" s="267"/>
      <c r="G105" s="267"/>
      <c r="H105" s="267"/>
      <c r="I105" s="267"/>
      <c r="J105" s="267"/>
      <c r="K105" s="267"/>
      <c r="L105" s="267"/>
      <c r="M105" s="267"/>
      <c r="N105" s="267"/>
      <c r="O105" s="267"/>
      <c r="P105" s="269"/>
      <c r="Q105" s="269"/>
      <c r="R105" s="267"/>
      <c r="S105" s="267"/>
    </row>
    <row r="106" spans="1:19" x14ac:dyDescent="0.25">
      <c r="A106" s="267"/>
      <c r="B106" s="268"/>
      <c r="C106" s="267"/>
      <c r="D106" s="267"/>
      <c r="E106" s="267"/>
      <c r="F106" s="267"/>
      <c r="G106" s="267"/>
      <c r="H106" s="267"/>
      <c r="I106" s="267"/>
      <c r="J106" s="267"/>
      <c r="K106" s="267"/>
      <c r="L106" s="267"/>
      <c r="M106" s="267"/>
      <c r="N106" s="267"/>
      <c r="O106" s="267"/>
      <c r="P106" s="269"/>
      <c r="Q106" s="269"/>
      <c r="R106" s="267"/>
      <c r="S106" s="267"/>
    </row>
    <row r="107" spans="1:19" x14ac:dyDescent="0.25">
      <c r="A107" s="267"/>
      <c r="B107" s="268"/>
      <c r="C107" s="267"/>
      <c r="D107" s="267"/>
      <c r="E107" s="267"/>
      <c r="F107" s="267"/>
      <c r="G107" s="267"/>
      <c r="H107" s="267"/>
      <c r="I107" s="267"/>
      <c r="J107" s="267"/>
      <c r="K107" s="267"/>
      <c r="L107" s="267"/>
      <c r="M107" s="267"/>
      <c r="N107" s="267"/>
      <c r="O107" s="267"/>
      <c r="P107" s="269"/>
      <c r="Q107" s="269"/>
      <c r="R107" s="267"/>
      <c r="S107" s="267"/>
    </row>
    <row r="108" spans="1:19" x14ac:dyDescent="0.25">
      <c r="A108" s="267"/>
      <c r="B108" s="268"/>
      <c r="C108" s="267"/>
      <c r="D108" s="267"/>
      <c r="E108" s="267"/>
      <c r="F108" s="267"/>
      <c r="G108" s="267"/>
      <c r="H108" s="267"/>
      <c r="I108" s="267"/>
      <c r="J108" s="267"/>
      <c r="K108" s="267"/>
      <c r="L108" s="267"/>
      <c r="M108" s="267"/>
      <c r="N108" s="267"/>
      <c r="O108" s="267"/>
      <c r="P108" s="269"/>
      <c r="Q108" s="269"/>
      <c r="R108" s="267"/>
      <c r="S108" s="267"/>
    </row>
    <row r="109" spans="1:19" x14ac:dyDescent="0.25">
      <c r="A109" s="267"/>
      <c r="B109" s="268"/>
      <c r="C109" s="267"/>
      <c r="D109" s="267"/>
      <c r="E109" s="267"/>
      <c r="F109" s="267"/>
      <c r="G109" s="267"/>
      <c r="H109" s="267"/>
      <c r="I109" s="267"/>
      <c r="J109" s="267"/>
      <c r="K109" s="267"/>
      <c r="L109" s="267"/>
      <c r="M109" s="267"/>
      <c r="N109" s="267"/>
      <c r="O109" s="267"/>
      <c r="P109" s="269"/>
      <c r="Q109" s="269"/>
      <c r="R109" s="267"/>
      <c r="S109" s="267"/>
    </row>
    <row r="110" spans="1:19" x14ac:dyDescent="0.25">
      <c r="A110" s="267"/>
      <c r="B110" s="268"/>
      <c r="C110" s="267"/>
      <c r="D110" s="267"/>
      <c r="E110" s="267"/>
      <c r="F110" s="267"/>
      <c r="G110" s="267"/>
      <c r="H110" s="267"/>
      <c r="I110" s="267"/>
      <c r="J110" s="267"/>
      <c r="K110" s="267"/>
      <c r="L110" s="267"/>
      <c r="M110" s="267"/>
      <c r="N110" s="267"/>
      <c r="O110" s="267"/>
      <c r="P110" s="269"/>
      <c r="Q110" s="269"/>
      <c r="R110" s="267"/>
      <c r="S110" s="267"/>
    </row>
    <row r="111" spans="1:19" x14ac:dyDescent="0.25">
      <c r="A111" s="267"/>
      <c r="B111" s="268"/>
      <c r="C111" s="267"/>
      <c r="D111" s="267"/>
      <c r="E111" s="267"/>
      <c r="F111" s="267"/>
      <c r="G111" s="267"/>
      <c r="H111" s="267"/>
      <c r="I111" s="267"/>
      <c r="J111" s="267"/>
      <c r="K111" s="267"/>
      <c r="L111" s="267"/>
      <c r="M111" s="267"/>
      <c r="N111" s="267"/>
      <c r="O111" s="267"/>
      <c r="P111" s="269"/>
      <c r="Q111" s="269"/>
      <c r="R111" s="267"/>
      <c r="S111" s="267"/>
    </row>
    <row r="112" spans="1:19" x14ac:dyDescent="0.25">
      <c r="A112" s="267"/>
      <c r="B112" s="268"/>
      <c r="C112" s="267"/>
      <c r="D112" s="267"/>
      <c r="E112" s="267"/>
      <c r="F112" s="267"/>
      <c r="G112" s="267"/>
      <c r="H112" s="267"/>
      <c r="I112" s="267"/>
      <c r="J112" s="267"/>
      <c r="K112" s="267"/>
      <c r="L112" s="267"/>
      <c r="M112" s="267"/>
      <c r="N112" s="267"/>
      <c r="O112" s="267"/>
      <c r="P112" s="269"/>
      <c r="Q112" s="269"/>
      <c r="R112" s="267"/>
      <c r="S112" s="267"/>
    </row>
    <row r="113" spans="1:19" x14ac:dyDescent="0.25">
      <c r="A113" s="267"/>
      <c r="B113" s="268"/>
      <c r="C113" s="267"/>
      <c r="D113" s="267"/>
      <c r="E113" s="267"/>
      <c r="F113" s="267"/>
      <c r="G113" s="267"/>
      <c r="H113" s="267"/>
      <c r="I113" s="267"/>
      <c r="J113" s="267"/>
      <c r="K113" s="267"/>
      <c r="L113" s="267"/>
      <c r="M113" s="267"/>
      <c r="N113" s="267"/>
      <c r="O113" s="267"/>
      <c r="P113" s="269"/>
      <c r="Q113" s="269"/>
      <c r="R113" s="267"/>
      <c r="S113" s="267"/>
    </row>
    <row r="114" spans="1:19" x14ac:dyDescent="0.25">
      <c r="A114" s="267"/>
      <c r="B114" s="268"/>
      <c r="C114" s="267"/>
      <c r="D114" s="267"/>
      <c r="E114" s="267"/>
      <c r="F114" s="267"/>
      <c r="G114" s="267"/>
      <c r="H114" s="267"/>
      <c r="I114" s="267"/>
      <c r="J114" s="267"/>
      <c r="K114" s="267"/>
      <c r="L114" s="267"/>
      <c r="M114" s="267"/>
      <c r="N114" s="267"/>
      <c r="O114" s="267"/>
      <c r="P114" s="269"/>
      <c r="Q114" s="269"/>
      <c r="R114" s="267"/>
      <c r="S114" s="267"/>
    </row>
    <row r="115" spans="1:19" x14ac:dyDescent="0.25">
      <c r="A115" s="267"/>
      <c r="B115" s="268"/>
      <c r="C115" s="267"/>
      <c r="D115" s="267"/>
      <c r="E115" s="267"/>
      <c r="F115" s="267"/>
      <c r="G115" s="267"/>
      <c r="H115" s="267"/>
      <c r="I115" s="267"/>
      <c r="J115" s="267"/>
      <c r="K115" s="267"/>
      <c r="L115" s="267"/>
      <c r="M115" s="267"/>
      <c r="N115" s="267"/>
      <c r="O115" s="267"/>
      <c r="P115" s="269"/>
      <c r="Q115" s="269"/>
      <c r="R115" s="267"/>
      <c r="S115" s="267"/>
    </row>
    <row r="116" spans="1:19" x14ac:dyDescent="0.25">
      <c r="A116" s="267"/>
      <c r="B116" s="268"/>
      <c r="C116" s="267"/>
      <c r="D116" s="267"/>
      <c r="E116" s="267"/>
      <c r="F116" s="267"/>
      <c r="G116" s="267"/>
      <c r="H116" s="267"/>
      <c r="I116" s="267"/>
      <c r="J116" s="267"/>
      <c r="K116" s="267"/>
      <c r="L116" s="267"/>
      <c r="M116" s="267"/>
      <c r="N116" s="267"/>
      <c r="O116" s="267"/>
      <c r="P116" s="269"/>
      <c r="Q116" s="269"/>
      <c r="R116" s="267"/>
      <c r="S116" s="267"/>
    </row>
    <row r="117" spans="1:19" x14ac:dyDescent="0.25">
      <c r="A117" s="267"/>
      <c r="B117" s="268"/>
      <c r="C117" s="267"/>
      <c r="D117" s="267"/>
      <c r="E117" s="267"/>
      <c r="F117" s="267"/>
      <c r="G117" s="267"/>
      <c r="H117" s="267"/>
      <c r="I117" s="267"/>
      <c r="J117" s="267"/>
      <c r="K117" s="267"/>
      <c r="L117" s="267"/>
      <c r="M117" s="267"/>
      <c r="N117" s="267"/>
      <c r="O117" s="267"/>
      <c r="P117" s="269"/>
      <c r="Q117" s="269"/>
      <c r="R117" s="267"/>
      <c r="S117" s="267"/>
    </row>
    <row r="118" spans="1:19" x14ac:dyDescent="0.25">
      <c r="A118" s="267"/>
      <c r="B118" s="268"/>
      <c r="C118" s="267"/>
      <c r="D118" s="267"/>
      <c r="E118" s="267"/>
      <c r="F118" s="267"/>
      <c r="G118" s="267"/>
      <c r="H118" s="267"/>
      <c r="I118" s="267"/>
      <c r="J118" s="267"/>
      <c r="K118" s="267"/>
      <c r="L118" s="267"/>
      <c r="M118" s="267"/>
      <c r="N118" s="267"/>
      <c r="O118" s="267"/>
      <c r="P118" s="269"/>
      <c r="Q118" s="269"/>
      <c r="R118" s="267"/>
      <c r="S118" s="267"/>
    </row>
    <row r="119" spans="1:19" x14ac:dyDescent="0.25">
      <c r="A119" s="267"/>
      <c r="B119" s="268"/>
      <c r="C119" s="267"/>
      <c r="D119" s="267"/>
      <c r="E119" s="267"/>
      <c r="F119" s="267"/>
      <c r="G119" s="267"/>
      <c r="H119" s="267"/>
      <c r="I119" s="267"/>
      <c r="J119" s="267"/>
      <c r="K119" s="267"/>
      <c r="L119" s="267"/>
      <c r="M119" s="267"/>
      <c r="N119" s="267"/>
      <c r="O119" s="267"/>
      <c r="P119" s="269"/>
      <c r="Q119" s="269"/>
      <c r="R119" s="267"/>
      <c r="S119" s="267"/>
    </row>
    <row r="120" spans="1:19" x14ac:dyDescent="0.25">
      <c r="A120" s="267"/>
      <c r="B120" s="268"/>
      <c r="C120" s="267"/>
      <c r="D120" s="267"/>
      <c r="E120" s="267"/>
      <c r="F120" s="267"/>
      <c r="G120" s="267"/>
      <c r="H120" s="267"/>
      <c r="I120" s="267"/>
      <c r="J120" s="267"/>
      <c r="K120" s="267"/>
      <c r="L120" s="267"/>
      <c r="M120" s="267"/>
      <c r="N120" s="267"/>
      <c r="O120" s="267"/>
      <c r="P120" s="269"/>
      <c r="Q120" s="269"/>
      <c r="R120" s="267"/>
      <c r="S120" s="267"/>
    </row>
    <row r="121" spans="1:19" x14ac:dyDescent="0.25">
      <c r="A121" s="267"/>
      <c r="B121" s="268"/>
      <c r="C121" s="267"/>
      <c r="D121" s="267"/>
      <c r="E121" s="267"/>
      <c r="F121" s="267"/>
      <c r="G121" s="267"/>
      <c r="H121" s="267"/>
      <c r="I121" s="267"/>
      <c r="J121" s="267"/>
      <c r="K121" s="267"/>
      <c r="L121" s="267"/>
      <c r="M121" s="267"/>
      <c r="N121" s="267"/>
      <c r="O121" s="267"/>
      <c r="P121" s="269"/>
      <c r="Q121" s="269"/>
      <c r="R121" s="267"/>
      <c r="S121" s="267"/>
    </row>
    <row r="122" spans="1:19" x14ac:dyDescent="0.25">
      <c r="A122" s="267"/>
      <c r="B122" s="268"/>
      <c r="C122" s="267"/>
      <c r="D122" s="267"/>
      <c r="E122" s="267"/>
      <c r="F122" s="267"/>
      <c r="G122" s="267"/>
      <c r="H122" s="267"/>
      <c r="I122" s="267"/>
      <c r="J122" s="267"/>
      <c r="K122" s="267"/>
      <c r="L122" s="267"/>
      <c r="M122" s="267"/>
      <c r="N122" s="267"/>
      <c r="O122" s="267"/>
      <c r="P122" s="269"/>
      <c r="Q122" s="269"/>
      <c r="R122" s="267"/>
      <c r="S122" s="267"/>
    </row>
    <row r="123" spans="1:19" x14ac:dyDescent="0.25">
      <c r="A123" s="267"/>
      <c r="B123" s="268"/>
      <c r="C123" s="267"/>
      <c r="D123" s="267"/>
      <c r="E123" s="267"/>
      <c r="F123" s="267"/>
      <c r="G123" s="267"/>
      <c r="H123" s="267"/>
      <c r="I123" s="267"/>
      <c r="J123" s="267"/>
      <c r="K123" s="267"/>
      <c r="L123" s="267"/>
      <c r="M123" s="267"/>
      <c r="N123" s="267"/>
      <c r="O123" s="267"/>
      <c r="P123" s="269"/>
      <c r="Q123" s="269"/>
      <c r="R123" s="267"/>
      <c r="S123" s="267"/>
    </row>
    <row r="124" spans="1:19" x14ac:dyDescent="0.25">
      <c r="A124" s="267"/>
      <c r="B124" s="268"/>
      <c r="C124" s="267"/>
      <c r="D124" s="267"/>
      <c r="E124" s="267"/>
      <c r="F124" s="267"/>
      <c r="G124" s="267"/>
      <c r="H124" s="267"/>
      <c r="I124" s="267"/>
      <c r="J124" s="267"/>
      <c r="K124" s="267"/>
      <c r="L124" s="267"/>
      <c r="M124" s="267"/>
      <c r="N124" s="267"/>
      <c r="O124" s="267"/>
      <c r="P124" s="269"/>
      <c r="Q124" s="269"/>
      <c r="R124" s="267"/>
      <c r="S124" s="267"/>
    </row>
    <row r="125" spans="1:19" x14ac:dyDescent="0.25">
      <c r="A125" s="267"/>
      <c r="B125" s="268"/>
      <c r="C125" s="267"/>
      <c r="D125" s="267"/>
      <c r="E125" s="267"/>
      <c r="F125" s="267"/>
      <c r="G125" s="267"/>
      <c r="H125" s="267"/>
      <c r="I125" s="267"/>
      <c r="J125" s="267"/>
      <c r="K125" s="267"/>
      <c r="L125" s="267"/>
      <c r="M125" s="267"/>
      <c r="N125" s="267"/>
      <c r="O125" s="267"/>
      <c r="P125" s="269"/>
      <c r="Q125" s="269"/>
      <c r="R125" s="267"/>
      <c r="S125" s="267"/>
    </row>
    <row r="126" spans="1:19" x14ac:dyDescent="0.25">
      <c r="A126" s="267"/>
      <c r="B126" s="268"/>
      <c r="C126" s="267"/>
      <c r="D126" s="267"/>
      <c r="E126" s="267"/>
      <c r="F126" s="267"/>
      <c r="G126" s="267"/>
      <c r="H126" s="267"/>
      <c r="I126" s="267"/>
      <c r="J126" s="267"/>
      <c r="K126" s="267"/>
      <c r="L126" s="267"/>
      <c r="M126" s="267"/>
      <c r="N126" s="267"/>
      <c r="O126" s="267"/>
      <c r="P126" s="269"/>
      <c r="Q126" s="269"/>
      <c r="R126" s="267"/>
      <c r="S126" s="267"/>
    </row>
    <row r="127" spans="1:19" x14ac:dyDescent="0.25">
      <c r="A127" s="267"/>
      <c r="B127" s="268"/>
      <c r="C127" s="267"/>
      <c r="D127" s="267"/>
      <c r="E127" s="267"/>
      <c r="F127" s="267"/>
      <c r="G127" s="267"/>
      <c r="H127" s="267"/>
      <c r="I127" s="267"/>
      <c r="J127" s="267"/>
      <c r="K127" s="267"/>
      <c r="L127" s="267"/>
      <c r="M127" s="267"/>
      <c r="N127" s="267"/>
      <c r="O127" s="267"/>
      <c r="P127" s="269"/>
      <c r="Q127" s="269"/>
      <c r="R127" s="267"/>
      <c r="S127" s="267"/>
    </row>
    <row r="128" spans="1:19" x14ac:dyDescent="0.25">
      <c r="A128" s="267"/>
      <c r="B128" s="268"/>
      <c r="C128" s="267"/>
      <c r="D128" s="267"/>
      <c r="E128" s="267"/>
      <c r="F128" s="267"/>
      <c r="G128" s="267"/>
      <c r="H128" s="267"/>
      <c r="I128" s="267"/>
      <c r="J128" s="267"/>
      <c r="K128" s="267"/>
      <c r="L128" s="267"/>
      <c r="M128" s="267"/>
      <c r="N128" s="267"/>
      <c r="O128" s="267"/>
      <c r="P128" s="269"/>
      <c r="Q128" s="269"/>
      <c r="R128" s="267"/>
      <c r="S128" s="267"/>
    </row>
    <row r="129" spans="1:19" x14ac:dyDescent="0.25">
      <c r="A129" s="267"/>
      <c r="B129" s="268"/>
      <c r="C129" s="267"/>
      <c r="D129" s="267"/>
      <c r="E129" s="267"/>
      <c r="F129" s="267"/>
      <c r="G129" s="267"/>
      <c r="H129" s="267"/>
      <c r="I129" s="267"/>
      <c r="J129" s="267"/>
      <c r="K129" s="267"/>
      <c r="L129" s="267"/>
      <c r="M129" s="267"/>
      <c r="N129" s="267"/>
      <c r="O129" s="267"/>
      <c r="P129" s="269"/>
      <c r="Q129" s="269"/>
      <c r="R129" s="267"/>
      <c r="S129" s="267"/>
    </row>
    <row r="130" spans="1:19" x14ac:dyDescent="0.25">
      <c r="A130" s="267"/>
      <c r="B130" s="268"/>
      <c r="C130" s="267"/>
      <c r="D130" s="267"/>
      <c r="E130" s="267"/>
      <c r="F130" s="267"/>
      <c r="G130" s="267"/>
      <c r="H130" s="267"/>
      <c r="I130" s="267"/>
      <c r="J130" s="267"/>
      <c r="K130" s="267"/>
      <c r="L130" s="267"/>
      <c r="M130" s="267"/>
      <c r="N130" s="267"/>
      <c r="O130" s="267"/>
      <c r="P130" s="269"/>
      <c r="Q130" s="269"/>
      <c r="R130" s="267"/>
      <c r="S130" s="267"/>
    </row>
    <row r="131" spans="1:19" x14ac:dyDescent="0.25">
      <c r="A131" s="267"/>
      <c r="B131" s="268"/>
      <c r="C131" s="267"/>
      <c r="D131" s="267"/>
      <c r="E131" s="267"/>
      <c r="F131" s="267"/>
      <c r="G131" s="267"/>
      <c r="H131" s="267"/>
      <c r="I131" s="267"/>
      <c r="J131" s="267"/>
      <c r="K131" s="267"/>
      <c r="L131" s="267"/>
      <c r="M131" s="267"/>
      <c r="N131" s="267"/>
      <c r="O131" s="267"/>
      <c r="P131" s="269"/>
      <c r="Q131" s="269"/>
      <c r="R131" s="267"/>
      <c r="S131" s="267"/>
    </row>
    <row r="132" spans="1:19" x14ac:dyDescent="0.25">
      <c r="A132" s="267"/>
      <c r="B132" s="268"/>
      <c r="C132" s="267"/>
      <c r="D132" s="267"/>
      <c r="E132" s="267"/>
      <c r="F132" s="267"/>
      <c r="G132" s="267"/>
      <c r="H132" s="267"/>
      <c r="I132" s="267"/>
      <c r="J132" s="267"/>
      <c r="K132" s="267"/>
      <c r="L132" s="267"/>
      <c r="M132" s="267"/>
      <c r="N132" s="267"/>
      <c r="O132" s="267"/>
      <c r="P132" s="269"/>
      <c r="Q132" s="269"/>
      <c r="R132" s="267"/>
      <c r="S132" s="267"/>
    </row>
    <row r="133" spans="1:19" x14ac:dyDescent="0.25">
      <c r="A133" s="267"/>
      <c r="B133" s="268"/>
      <c r="C133" s="267"/>
      <c r="D133" s="267"/>
      <c r="E133" s="267"/>
      <c r="F133" s="267"/>
      <c r="G133" s="267"/>
      <c r="H133" s="267"/>
      <c r="I133" s="267"/>
      <c r="J133" s="267"/>
      <c r="K133" s="267"/>
      <c r="L133" s="267"/>
      <c r="M133" s="267"/>
      <c r="N133" s="267"/>
      <c r="O133" s="267"/>
      <c r="P133" s="269"/>
      <c r="Q133" s="269"/>
      <c r="R133" s="267"/>
      <c r="S133" s="267"/>
    </row>
    <row r="134" spans="1:19" x14ac:dyDescent="0.25">
      <c r="A134" s="267"/>
      <c r="B134" s="268"/>
      <c r="C134" s="267"/>
      <c r="D134" s="267"/>
      <c r="E134" s="267"/>
      <c r="F134" s="267"/>
      <c r="G134" s="267"/>
      <c r="H134" s="267"/>
      <c r="I134" s="267"/>
      <c r="J134" s="267"/>
      <c r="K134" s="267"/>
      <c r="L134" s="267"/>
      <c r="M134" s="267"/>
      <c r="N134" s="267"/>
      <c r="O134" s="267"/>
      <c r="P134" s="269"/>
      <c r="Q134" s="269"/>
      <c r="R134" s="267"/>
      <c r="S134" s="267"/>
    </row>
    <row r="135" spans="1:19" x14ac:dyDescent="0.25">
      <c r="A135" s="267"/>
      <c r="B135" s="268"/>
      <c r="C135" s="267"/>
      <c r="D135" s="267"/>
      <c r="E135" s="267"/>
      <c r="F135" s="267"/>
      <c r="G135" s="267"/>
      <c r="H135" s="267"/>
      <c r="I135" s="267"/>
      <c r="J135" s="267"/>
      <c r="K135" s="267"/>
      <c r="L135" s="267"/>
      <c r="M135" s="267"/>
      <c r="N135" s="267"/>
      <c r="O135" s="267"/>
      <c r="P135" s="269"/>
      <c r="Q135" s="269"/>
      <c r="R135" s="267"/>
      <c r="S135" s="267"/>
    </row>
    <row r="136" spans="1:19" x14ac:dyDescent="0.25">
      <c r="A136" s="267"/>
      <c r="B136" s="268"/>
      <c r="C136" s="267"/>
      <c r="D136" s="267"/>
      <c r="E136" s="267"/>
      <c r="F136" s="267"/>
      <c r="G136" s="267"/>
      <c r="H136" s="267"/>
      <c r="I136" s="267"/>
      <c r="J136" s="267"/>
      <c r="K136" s="267"/>
      <c r="L136" s="267"/>
      <c r="M136" s="267"/>
      <c r="N136" s="267"/>
      <c r="O136" s="267"/>
      <c r="P136" s="269"/>
      <c r="Q136" s="269"/>
      <c r="R136" s="267"/>
      <c r="S136" s="267"/>
    </row>
    <row r="137" spans="1:19" x14ac:dyDescent="0.25">
      <c r="A137" s="267"/>
      <c r="B137" s="268"/>
      <c r="C137" s="267"/>
      <c r="D137" s="267"/>
      <c r="E137" s="267"/>
      <c r="F137" s="267"/>
      <c r="G137" s="267"/>
      <c r="H137" s="267"/>
      <c r="I137" s="267"/>
      <c r="J137" s="267"/>
      <c r="K137" s="267"/>
      <c r="L137" s="267"/>
      <c r="M137" s="267"/>
      <c r="N137" s="267"/>
      <c r="O137" s="267"/>
      <c r="P137" s="269"/>
      <c r="Q137" s="269"/>
      <c r="R137" s="267"/>
      <c r="S137" s="267"/>
    </row>
    <row r="138" spans="1:19" x14ac:dyDescent="0.25">
      <c r="A138" s="267"/>
      <c r="B138" s="268"/>
      <c r="C138" s="267"/>
      <c r="D138" s="267"/>
      <c r="E138" s="267"/>
      <c r="F138" s="267"/>
      <c r="G138" s="267"/>
      <c r="H138" s="267"/>
      <c r="I138" s="267"/>
      <c r="J138" s="267"/>
      <c r="K138" s="267"/>
      <c r="L138" s="267"/>
      <c r="M138" s="267"/>
      <c r="N138" s="267"/>
      <c r="O138" s="267"/>
      <c r="P138" s="269"/>
      <c r="Q138" s="269"/>
      <c r="R138" s="267"/>
      <c r="S138" s="267"/>
    </row>
    <row r="139" spans="1:19" x14ac:dyDescent="0.25">
      <c r="A139" s="267"/>
      <c r="B139" s="268"/>
      <c r="C139" s="267"/>
      <c r="D139" s="267"/>
      <c r="E139" s="267"/>
      <c r="F139" s="267"/>
      <c r="G139" s="267"/>
      <c r="H139" s="267"/>
      <c r="I139" s="267"/>
      <c r="J139" s="267"/>
      <c r="K139" s="267"/>
      <c r="L139" s="267"/>
      <c r="M139" s="267"/>
      <c r="N139" s="267"/>
      <c r="O139" s="267"/>
      <c r="P139" s="269"/>
      <c r="Q139" s="269"/>
      <c r="R139" s="267"/>
      <c r="S139" s="267"/>
    </row>
    <row r="140" spans="1:19" x14ac:dyDescent="0.25">
      <c r="A140" s="267"/>
      <c r="B140" s="268"/>
      <c r="C140" s="267"/>
      <c r="D140" s="267"/>
      <c r="E140" s="267"/>
      <c r="F140" s="267"/>
      <c r="G140" s="267"/>
      <c r="H140" s="267"/>
      <c r="I140" s="267"/>
      <c r="J140" s="267"/>
      <c r="K140" s="267"/>
      <c r="L140" s="267"/>
      <c r="M140" s="267"/>
      <c r="N140" s="267"/>
      <c r="O140" s="267"/>
      <c r="P140" s="269"/>
      <c r="Q140" s="269"/>
      <c r="R140" s="267"/>
      <c r="S140" s="267"/>
    </row>
    <row r="141" spans="1:19" x14ac:dyDescent="0.25">
      <c r="A141" s="267"/>
      <c r="B141" s="268"/>
      <c r="C141" s="267"/>
      <c r="D141" s="267"/>
      <c r="E141" s="267"/>
      <c r="F141" s="267"/>
      <c r="G141" s="267"/>
      <c r="H141" s="267"/>
      <c r="I141" s="267"/>
      <c r="J141" s="267"/>
      <c r="K141" s="267"/>
      <c r="L141" s="267"/>
      <c r="M141" s="267"/>
      <c r="N141" s="267"/>
      <c r="O141" s="267"/>
      <c r="P141" s="269"/>
      <c r="Q141" s="269"/>
      <c r="R141" s="267"/>
      <c r="S141" s="267"/>
    </row>
    <row r="142" spans="1:19" x14ac:dyDescent="0.25">
      <c r="A142" s="267"/>
      <c r="B142" s="268"/>
      <c r="C142" s="267"/>
      <c r="D142" s="267"/>
      <c r="E142" s="267"/>
      <c r="F142" s="267"/>
      <c r="G142" s="267"/>
      <c r="H142" s="267"/>
      <c r="I142" s="267"/>
      <c r="J142" s="267"/>
      <c r="K142" s="267"/>
      <c r="L142" s="267"/>
      <c r="M142" s="267"/>
      <c r="N142" s="267"/>
      <c r="O142" s="267"/>
      <c r="P142" s="269"/>
      <c r="Q142" s="269"/>
      <c r="R142" s="267"/>
      <c r="S142" s="267"/>
    </row>
    <row r="143" spans="1:19" x14ac:dyDescent="0.25">
      <c r="A143" s="267"/>
      <c r="B143" s="268"/>
      <c r="C143" s="267"/>
      <c r="D143" s="267"/>
      <c r="E143" s="267"/>
      <c r="F143" s="267"/>
      <c r="G143" s="267"/>
      <c r="H143" s="267"/>
      <c r="I143" s="267"/>
      <c r="J143" s="267"/>
      <c r="K143" s="267"/>
      <c r="L143" s="267"/>
      <c r="M143" s="267"/>
      <c r="N143" s="267"/>
      <c r="O143" s="267"/>
      <c r="P143" s="269"/>
      <c r="Q143" s="269"/>
      <c r="R143" s="267"/>
      <c r="S143" s="267"/>
    </row>
    <row r="144" spans="1:19" x14ac:dyDescent="0.25">
      <c r="A144" s="267"/>
      <c r="B144" s="268"/>
      <c r="C144" s="267"/>
      <c r="D144" s="267"/>
      <c r="E144" s="267"/>
      <c r="F144" s="267"/>
      <c r="G144" s="267"/>
      <c r="H144" s="267"/>
      <c r="I144" s="267"/>
      <c r="J144" s="267"/>
      <c r="K144" s="267"/>
      <c r="L144" s="267"/>
      <c r="M144" s="267"/>
      <c r="N144" s="267"/>
      <c r="O144" s="267"/>
      <c r="P144" s="269"/>
      <c r="Q144" s="269"/>
      <c r="R144" s="267"/>
      <c r="S144" s="267"/>
    </row>
    <row r="145" spans="1:19" x14ac:dyDescent="0.25">
      <c r="A145" s="267"/>
      <c r="B145" s="268"/>
      <c r="C145" s="267"/>
      <c r="D145" s="267"/>
      <c r="E145" s="267"/>
      <c r="F145" s="267"/>
      <c r="G145" s="267"/>
      <c r="H145" s="267"/>
      <c r="I145" s="267"/>
      <c r="J145" s="267"/>
      <c r="K145" s="267"/>
      <c r="L145" s="267"/>
      <c r="M145" s="267"/>
      <c r="N145" s="267"/>
      <c r="O145" s="267"/>
      <c r="P145" s="269"/>
      <c r="Q145" s="269"/>
      <c r="R145" s="267"/>
      <c r="S145" s="267"/>
    </row>
    <row r="146" spans="1:19" x14ac:dyDescent="0.25">
      <c r="A146" s="267"/>
      <c r="B146" s="268"/>
      <c r="C146" s="267"/>
      <c r="D146" s="267"/>
      <c r="E146" s="267"/>
      <c r="F146" s="267"/>
      <c r="G146" s="267"/>
      <c r="H146" s="267"/>
      <c r="I146" s="267"/>
      <c r="J146" s="267"/>
      <c r="K146" s="267"/>
      <c r="L146" s="267"/>
      <c r="M146" s="267"/>
      <c r="N146" s="267"/>
      <c r="O146" s="267"/>
      <c r="P146" s="269"/>
      <c r="Q146" s="269"/>
      <c r="R146" s="267"/>
      <c r="S146" s="267"/>
    </row>
    <row r="147" spans="1:19" x14ac:dyDescent="0.25">
      <c r="A147" s="267"/>
      <c r="B147" s="268"/>
      <c r="C147" s="267"/>
      <c r="D147" s="267"/>
      <c r="E147" s="267"/>
      <c r="F147" s="267"/>
      <c r="G147" s="267"/>
      <c r="H147" s="267"/>
      <c r="I147" s="267"/>
      <c r="J147" s="267"/>
      <c r="K147" s="267"/>
      <c r="L147" s="267"/>
      <c r="M147" s="267"/>
      <c r="N147" s="267"/>
      <c r="O147" s="267"/>
      <c r="P147" s="269"/>
      <c r="Q147" s="269"/>
      <c r="R147" s="267"/>
      <c r="S147" s="267"/>
    </row>
    <row r="148" spans="1:19" x14ac:dyDescent="0.25">
      <c r="A148" s="267"/>
      <c r="B148" s="268"/>
      <c r="C148" s="267"/>
      <c r="D148" s="267"/>
      <c r="E148" s="267"/>
      <c r="F148" s="267"/>
      <c r="G148" s="267"/>
      <c r="H148" s="267"/>
      <c r="I148" s="267"/>
      <c r="J148" s="267"/>
      <c r="K148" s="267"/>
      <c r="L148" s="267"/>
      <c r="M148" s="267"/>
      <c r="N148" s="267"/>
      <c r="O148" s="267"/>
      <c r="P148" s="269"/>
      <c r="Q148" s="269"/>
      <c r="R148" s="267"/>
      <c r="S148" s="267"/>
    </row>
    <row r="149" spans="1:19" x14ac:dyDescent="0.25">
      <c r="A149" s="267"/>
      <c r="B149" s="268"/>
      <c r="C149" s="267"/>
      <c r="D149" s="267"/>
      <c r="E149" s="267"/>
      <c r="F149" s="267"/>
      <c r="G149" s="267"/>
      <c r="H149" s="267"/>
      <c r="I149" s="267"/>
      <c r="J149" s="267"/>
      <c r="K149" s="267"/>
      <c r="L149" s="267"/>
      <c r="M149" s="267"/>
      <c r="N149" s="267"/>
      <c r="O149" s="267"/>
      <c r="P149" s="269"/>
      <c r="Q149" s="269"/>
      <c r="R149" s="267"/>
      <c r="S149" s="267"/>
    </row>
    <row r="150" spans="1:19" x14ac:dyDescent="0.25">
      <c r="A150" s="267"/>
      <c r="B150" s="268"/>
      <c r="C150" s="267"/>
      <c r="D150" s="267"/>
      <c r="E150" s="267"/>
      <c r="F150" s="267"/>
      <c r="G150" s="267"/>
      <c r="H150" s="267"/>
      <c r="I150" s="267"/>
      <c r="J150" s="267"/>
      <c r="K150" s="267"/>
      <c r="L150" s="267"/>
      <c r="M150" s="267"/>
      <c r="N150" s="267"/>
      <c r="O150" s="267"/>
      <c r="P150" s="269"/>
      <c r="Q150" s="269"/>
      <c r="R150" s="267"/>
      <c r="S150" s="267"/>
    </row>
    <row r="151" spans="1:19" x14ac:dyDescent="0.25">
      <c r="A151" s="267"/>
      <c r="B151" s="268"/>
      <c r="C151" s="267"/>
      <c r="D151" s="267"/>
      <c r="E151" s="267"/>
      <c r="F151" s="267"/>
      <c r="G151" s="267"/>
      <c r="H151" s="267"/>
      <c r="I151" s="267"/>
      <c r="J151" s="267"/>
      <c r="K151" s="267"/>
      <c r="L151" s="267"/>
      <c r="M151" s="267"/>
      <c r="N151" s="267"/>
      <c r="O151" s="267"/>
      <c r="P151" s="269"/>
      <c r="Q151" s="269"/>
      <c r="R151" s="267"/>
      <c r="S151" s="267"/>
    </row>
    <row r="152" spans="1:19" x14ac:dyDescent="0.25">
      <c r="A152" s="267"/>
      <c r="B152" s="268"/>
      <c r="C152" s="267"/>
      <c r="D152" s="267"/>
      <c r="E152" s="267"/>
      <c r="F152" s="267"/>
      <c r="G152" s="267"/>
      <c r="H152" s="267"/>
      <c r="I152" s="267"/>
      <c r="J152" s="267"/>
      <c r="K152" s="267"/>
      <c r="L152" s="267"/>
      <c r="M152" s="267"/>
      <c r="N152" s="267"/>
      <c r="O152" s="267"/>
      <c r="P152" s="269"/>
      <c r="Q152" s="269"/>
      <c r="R152" s="267"/>
      <c r="S152" s="267"/>
    </row>
    <row r="153" spans="1:19" x14ac:dyDescent="0.25">
      <c r="A153" s="267"/>
      <c r="B153" s="268"/>
      <c r="C153" s="267"/>
      <c r="D153" s="267"/>
      <c r="E153" s="267"/>
      <c r="F153" s="267"/>
      <c r="G153" s="267"/>
      <c r="H153" s="267"/>
      <c r="I153" s="267"/>
      <c r="J153" s="267"/>
      <c r="K153" s="267"/>
      <c r="L153" s="267"/>
      <c r="M153" s="267"/>
      <c r="N153" s="267"/>
      <c r="O153" s="267"/>
      <c r="P153" s="269"/>
      <c r="Q153" s="269"/>
      <c r="R153" s="267"/>
      <c r="S153" s="267"/>
    </row>
    <row r="154" spans="1:19" x14ac:dyDescent="0.25">
      <c r="A154" s="267"/>
      <c r="B154" s="268"/>
      <c r="C154" s="267"/>
      <c r="D154" s="267"/>
      <c r="E154" s="267"/>
      <c r="F154" s="267"/>
      <c r="G154" s="267"/>
      <c r="H154" s="267"/>
      <c r="I154" s="267"/>
      <c r="J154" s="267"/>
      <c r="K154" s="267"/>
      <c r="L154" s="267"/>
      <c r="M154" s="267"/>
      <c r="N154" s="267"/>
      <c r="O154" s="267"/>
      <c r="P154" s="269"/>
      <c r="Q154" s="269"/>
      <c r="R154" s="267"/>
      <c r="S154" s="267"/>
    </row>
    <row r="155" spans="1:19" x14ac:dyDescent="0.25">
      <c r="A155" s="267"/>
      <c r="B155" s="268"/>
      <c r="C155" s="267"/>
      <c r="D155" s="267"/>
      <c r="E155" s="267"/>
      <c r="F155" s="267"/>
      <c r="G155" s="267"/>
      <c r="H155" s="267"/>
      <c r="I155" s="267"/>
      <c r="J155" s="267"/>
      <c r="K155" s="267"/>
      <c r="L155" s="267"/>
      <c r="M155" s="267"/>
      <c r="N155" s="267"/>
      <c r="O155" s="267"/>
      <c r="P155" s="269"/>
      <c r="Q155" s="269"/>
      <c r="R155" s="267"/>
      <c r="S155" s="267"/>
    </row>
    <row r="156" spans="1:19" x14ac:dyDescent="0.25">
      <c r="A156" s="267"/>
      <c r="B156" s="268"/>
      <c r="C156" s="267"/>
      <c r="D156" s="267"/>
      <c r="E156" s="267"/>
      <c r="F156" s="267"/>
      <c r="G156" s="267"/>
      <c r="H156" s="267"/>
      <c r="I156" s="267"/>
      <c r="J156" s="267"/>
      <c r="K156" s="267"/>
      <c r="L156" s="267"/>
      <c r="M156" s="267"/>
      <c r="N156" s="267"/>
      <c r="O156" s="267"/>
      <c r="P156" s="269"/>
      <c r="Q156" s="269"/>
      <c r="R156" s="267"/>
      <c r="S156" s="267"/>
    </row>
    <row r="157" spans="1:19" x14ac:dyDescent="0.25">
      <c r="B157" s="268"/>
      <c r="C157" s="267"/>
      <c r="D157" s="267"/>
      <c r="E157" s="267"/>
      <c r="F157" s="267"/>
      <c r="G157" s="267"/>
      <c r="H157" s="267"/>
      <c r="I157" s="267"/>
      <c r="J157" s="267"/>
      <c r="K157" s="267"/>
      <c r="L157" s="267"/>
      <c r="M157" s="267"/>
      <c r="N157" s="267"/>
      <c r="O157" s="267"/>
      <c r="P157" s="269"/>
      <c r="Q157" s="269"/>
      <c r="R157" s="267"/>
      <c r="S157" s="267"/>
    </row>
    <row r="158" spans="1:19" x14ac:dyDescent="0.25">
      <c r="A158" s="267"/>
      <c r="B158" s="268"/>
      <c r="C158" s="267"/>
      <c r="D158" s="267"/>
      <c r="E158" s="267"/>
      <c r="F158" s="267"/>
      <c r="G158" s="267"/>
      <c r="H158" s="267"/>
      <c r="I158" s="267"/>
      <c r="J158" s="267"/>
      <c r="K158" s="267"/>
      <c r="L158" s="267"/>
      <c r="M158" s="267"/>
      <c r="N158" s="267"/>
      <c r="O158" s="267"/>
      <c r="P158" s="269"/>
      <c r="Q158" s="269"/>
      <c r="R158" s="267"/>
      <c r="S158" s="267"/>
    </row>
    <row r="159" spans="1:19" x14ac:dyDescent="0.25">
      <c r="A159" s="267"/>
      <c r="B159" s="268"/>
      <c r="C159" s="267"/>
      <c r="D159" s="267"/>
      <c r="E159" s="267"/>
      <c r="F159" s="267"/>
      <c r="G159" s="267"/>
      <c r="H159" s="267"/>
      <c r="I159" s="267"/>
      <c r="J159" s="267"/>
      <c r="K159" s="267"/>
      <c r="L159" s="267"/>
      <c r="M159" s="267"/>
      <c r="N159" s="267"/>
      <c r="O159" s="267"/>
      <c r="P159" s="269"/>
      <c r="Q159" s="269"/>
      <c r="R159" s="267"/>
      <c r="S159" s="267"/>
    </row>
    <row r="160" spans="1:19" x14ac:dyDescent="0.25">
      <c r="A160" s="267"/>
      <c r="B160" s="268"/>
      <c r="C160" s="267"/>
      <c r="D160" s="267"/>
      <c r="E160" s="267"/>
      <c r="F160" s="267"/>
      <c r="G160" s="267"/>
      <c r="H160" s="267"/>
      <c r="I160" s="267"/>
      <c r="J160" s="267"/>
      <c r="K160" s="267"/>
      <c r="L160" s="267"/>
      <c r="M160" s="267"/>
      <c r="N160" s="267"/>
      <c r="O160" s="267"/>
      <c r="P160" s="269"/>
      <c r="Q160" s="269"/>
      <c r="R160" s="267"/>
      <c r="S160" s="267"/>
    </row>
    <row r="161" spans="1:19" x14ac:dyDescent="0.25">
      <c r="A161" s="267"/>
      <c r="B161" s="268"/>
      <c r="C161" s="267"/>
      <c r="D161" s="267"/>
      <c r="E161" s="267"/>
      <c r="F161" s="267"/>
      <c r="G161" s="267"/>
      <c r="H161" s="267"/>
      <c r="I161" s="267"/>
      <c r="J161" s="267"/>
      <c r="K161" s="267"/>
      <c r="L161" s="267"/>
      <c r="M161" s="267"/>
      <c r="N161" s="267"/>
      <c r="O161" s="267"/>
      <c r="P161" s="269"/>
      <c r="Q161" s="269"/>
      <c r="R161" s="267"/>
      <c r="S161" s="267"/>
    </row>
    <row r="162" spans="1:19" x14ac:dyDescent="0.25">
      <c r="A162" s="267"/>
      <c r="B162" s="268"/>
      <c r="C162" s="267"/>
      <c r="D162" s="267"/>
      <c r="E162" s="267"/>
      <c r="F162" s="267"/>
      <c r="G162" s="267"/>
      <c r="H162" s="267"/>
      <c r="I162" s="267"/>
      <c r="J162" s="267"/>
      <c r="K162" s="267"/>
      <c r="L162" s="267"/>
      <c r="M162" s="267"/>
      <c r="N162" s="267"/>
      <c r="O162" s="267"/>
      <c r="P162" s="269"/>
      <c r="Q162" s="269"/>
      <c r="R162" s="267"/>
      <c r="S162" s="267"/>
    </row>
    <row r="163" spans="1:19" x14ac:dyDescent="0.25">
      <c r="B163" s="268"/>
      <c r="C163" s="267"/>
      <c r="D163" s="267"/>
      <c r="E163" s="267"/>
      <c r="F163" s="267"/>
      <c r="G163" s="267"/>
      <c r="H163" s="267"/>
      <c r="I163" s="267"/>
      <c r="J163" s="267"/>
      <c r="K163" s="267"/>
      <c r="L163" s="267"/>
      <c r="M163" s="267"/>
      <c r="N163" s="267"/>
      <c r="O163" s="267"/>
      <c r="P163" s="269"/>
      <c r="Q163" s="269"/>
      <c r="R163" s="267"/>
      <c r="S163" s="267"/>
    </row>
    <row r="164" spans="1:19" x14ac:dyDescent="0.25">
      <c r="B164" s="268"/>
      <c r="C164" s="267"/>
      <c r="D164" s="267"/>
      <c r="E164" s="267"/>
      <c r="F164" s="267"/>
      <c r="G164" s="267"/>
      <c r="H164" s="267"/>
      <c r="I164" s="267"/>
      <c r="J164" s="267"/>
      <c r="K164" s="267"/>
      <c r="L164" s="267"/>
      <c r="M164" s="267"/>
      <c r="N164" s="267"/>
      <c r="O164" s="267"/>
      <c r="P164" s="269"/>
      <c r="Q164" s="269"/>
      <c r="R164" s="267"/>
      <c r="S164" s="267"/>
    </row>
    <row r="165" spans="1:19" x14ac:dyDescent="0.25">
      <c r="A165" s="267"/>
      <c r="B165" s="268"/>
      <c r="C165" s="267"/>
      <c r="D165" s="267"/>
      <c r="E165" s="267"/>
      <c r="F165" s="267"/>
      <c r="G165" s="267"/>
      <c r="H165" s="267"/>
      <c r="I165" s="267"/>
      <c r="J165" s="267"/>
      <c r="K165" s="267"/>
      <c r="L165" s="267"/>
      <c r="M165" s="267"/>
      <c r="N165" s="267"/>
      <c r="O165" s="267"/>
      <c r="P165" s="269"/>
      <c r="Q165" s="269"/>
      <c r="R165" s="267"/>
      <c r="S165" s="267"/>
    </row>
    <row r="166" spans="1:19" x14ac:dyDescent="0.25">
      <c r="B166" s="268"/>
      <c r="C166" s="267"/>
      <c r="D166" s="267"/>
      <c r="E166" s="267"/>
      <c r="F166" s="267"/>
      <c r="G166" s="267"/>
      <c r="H166" s="267"/>
      <c r="I166" s="267"/>
      <c r="J166" s="267"/>
      <c r="K166" s="267"/>
      <c r="L166" s="267"/>
      <c r="M166" s="267"/>
      <c r="N166" s="267"/>
      <c r="O166" s="267"/>
      <c r="P166" s="269"/>
      <c r="Q166" s="269"/>
      <c r="R166" s="267"/>
      <c r="S166" s="267"/>
    </row>
    <row r="167" spans="1:19" x14ac:dyDescent="0.25">
      <c r="A167" s="267"/>
      <c r="B167" s="268"/>
      <c r="C167" s="267"/>
      <c r="D167" s="267"/>
      <c r="E167" s="267"/>
      <c r="F167" s="267"/>
      <c r="G167" s="267"/>
      <c r="H167" s="267"/>
      <c r="I167" s="267"/>
      <c r="J167" s="267"/>
      <c r="K167" s="267"/>
      <c r="L167" s="267"/>
      <c r="M167" s="267"/>
      <c r="N167" s="267"/>
      <c r="O167" s="267"/>
      <c r="P167" s="269"/>
      <c r="Q167" s="269"/>
      <c r="R167" s="267"/>
      <c r="S167" s="267"/>
    </row>
    <row r="168" spans="1:19" x14ac:dyDescent="0.25">
      <c r="A168" s="267"/>
      <c r="B168" s="268"/>
      <c r="C168" s="267"/>
      <c r="D168" s="267"/>
      <c r="E168" s="267"/>
      <c r="F168" s="267"/>
      <c r="G168" s="267"/>
      <c r="H168" s="267"/>
      <c r="I168" s="267"/>
      <c r="J168" s="267"/>
      <c r="K168" s="267"/>
      <c r="L168" s="267"/>
      <c r="M168" s="267"/>
      <c r="N168" s="267"/>
      <c r="O168" s="267"/>
      <c r="P168" s="269"/>
      <c r="Q168" s="269"/>
      <c r="R168" s="267"/>
      <c r="S168" s="267"/>
    </row>
    <row r="169" spans="1:19" x14ac:dyDescent="0.25">
      <c r="A169" s="267"/>
      <c r="B169" s="268"/>
      <c r="C169" s="267"/>
      <c r="D169" s="267"/>
      <c r="E169" s="267"/>
      <c r="F169" s="267"/>
      <c r="G169" s="267"/>
      <c r="H169" s="267"/>
      <c r="I169" s="267"/>
      <c r="J169" s="267"/>
      <c r="K169" s="267"/>
      <c r="L169" s="267"/>
      <c r="M169" s="267"/>
      <c r="N169" s="267"/>
      <c r="O169" s="267"/>
      <c r="P169" s="269"/>
      <c r="Q169" s="269"/>
      <c r="R169" s="267"/>
      <c r="S169" s="267"/>
    </row>
    <row r="170" spans="1:19" x14ac:dyDescent="0.25">
      <c r="A170" s="267"/>
      <c r="B170" s="268"/>
      <c r="C170" s="267"/>
      <c r="D170" s="267"/>
      <c r="E170" s="267"/>
      <c r="F170" s="267"/>
      <c r="G170" s="267"/>
      <c r="H170" s="267"/>
      <c r="I170" s="267"/>
      <c r="J170" s="267"/>
      <c r="K170" s="267"/>
      <c r="L170" s="267"/>
      <c r="M170" s="267"/>
      <c r="N170" s="267"/>
      <c r="O170" s="267"/>
      <c r="P170" s="269"/>
      <c r="Q170" s="269"/>
      <c r="R170" s="267"/>
      <c r="S170" s="267"/>
    </row>
    <row r="171" spans="1:19" x14ac:dyDescent="0.25">
      <c r="A171" s="267"/>
      <c r="B171" s="268"/>
      <c r="C171" s="267"/>
      <c r="D171" s="267"/>
      <c r="E171" s="267"/>
      <c r="F171" s="267"/>
      <c r="G171" s="267"/>
      <c r="H171" s="267"/>
      <c r="I171" s="267"/>
      <c r="J171" s="267"/>
      <c r="K171" s="267"/>
      <c r="L171" s="267"/>
      <c r="M171" s="267"/>
      <c r="N171" s="267"/>
      <c r="O171" s="267"/>
      <c r="P171" s="269"/>
      <c r="Q171" s="269"/>
      <c r="R171" s="267"/>
      <c r="S171" s="267"/>
    </row>
    <row r="172" spans="1:19" x14ac:dyDescent="0.25">
      <c r="A172" s="267"/>
      <c r="B172" s="268"/>
      <c r="C172" s="267"/>
      <c r="D172" s="267"/>
      <c r="E172" s="267"/>
      <c r="F172" s="267"/>
      <c r="G172" s="267"/>
      <c r="H172" s="267"/>
      <c r="I172" s="267"/>
      <c r="J172" s="267"/>
      <c r="K172" s="267"/>
      <c r="L172" s="267"/>
      <c r="M172" s="267"/>
      <c r="N172" s="267"/>
      <c r="O172" s="267"/>
      <c r="P172" s="269"/>
      <c r="Q172" s="269"/>
      <c r="R172" s="267"/>
      <c r="S172" s="267"/>
    </row>
    <row r="173" spans="1:19" x14ac:dyDescent="0.25">
      <c r="A173" s="267"/>
      <c r="B173" s="268"/>
      <c r="C173" s="267"/>
      <c r="D173" s="267"/>
      <c r="E173" s="267"/>
      <c r="F173" s="267"/>
      <c r="G173" s="267"/>
      <c r="H173" s="267"/>
      <c r="I173" s="267"/>
      <c r="J173" s="267"/>
      <c r="K173" s="267"/>
      <c r="L173" s="267"/>
      <c r="M173" s="267"/>
      <c r="N173" s="267"/>
      <c r="O173" s="267"/>
      <c r="P173" s="269"/>
      <c r="Q173" s="269"/>
      <c r="R173" s="267"/>
      <c r="S173" s="267"/>
    </row>
    <row r="174" spans="1:19" x14ac:dyDescent="0.25">
      <c r="A174" s="267"/>
      <c r="B174" s="268"/>
      <c r="C174" s="267"/>
      <c r="D174" s="267"/>
      <c r="E174" s="267"/>
      <c r="F174" s="267"/>
      <c r="G174" s="267"/>
      <c r="H174" s="267"/>
      <c r="I174" s="267"/>
      <c r="J174" s="267"/>
      <c r="K174" s="267"/>
      <c r="L174" s="267"/>
      <c r="M174" s="267"/>
      <c r="N174" s="267"/>
      <c r="O174" s="267"/>
      <c r="P174" s="269"/>
      <c r="Q174" s="269"/>
      <c r="R174" s="267"/>
      <c r="S174" s="267"/>
    </row>
    <row r="175" spans="1:19" x14ac:dyDescent="0.25">
      <c r="A175" s="267"/>
      <c r="B175" s="268"/>
      <c r="C175" s="267"/>
      <c r="D175" s="267"/>
      <c r="E175" s="267"/>
      <c r="F175" s="267"/>
      <c r="G175" s="267"/>
      <c r="H175" s="267"/>
      <c r="I175" s="267"/>
      <c r="J175" s="267"/>
      <c r="K175" s="267"/>
      <c r="L175" s="267"/>
      <c r="M175" s="267"/>
      <c r="N175" s="267"/>
      <c r="O175" s="267"/>
      <c r="P175" s="269"/>
      <c r="Q175" s="269"/>
      <c r="R175" s="267"/>
      <c r="S175" s="267"/>
    </row>
    <row r="176" spans="1:19" x14ac:dyDescent="0.25">
      <c r="A176" s="267"/>
      <c r="B176" s="268"/>
      <c r="C176" s="267"/>
      <c r="D176" s="267"/>
      <c r="E176" s="267"/>
      <c r="F176" s="267"/>
      <c r="G176" s="267"/>
      <c r="H176" s="267"/>
      <c r="I176" s="267"/>
      <c r="J176" s="267"/>
      <c r="K176" s="267"/>
      <c r="L176" s="267"/>
      <c r="M176" s="267"/>
      <c r="N176" s="267"/>
      <c r="O176" s="267"/>
      <c r="P176" s="269"/>
      <c r="Q176" s="269"/>
      <c r="R176" s="267"/>
      <c r="S176" s="267"/>
    </row>
    <row r="177" spans="1:19" x14ac:dyDescent="0.25">
      <c r="A177" s="267"/>
      <c r="B177" s="268"/>
      <c r="C177" s="267"/>
      <c r="D177" s="267"/>
      <c r="E177" s="267"/>
      <c r="F177" s="267"/>
      <c r="G177" s="267"/>
      <c r="H177" s="267"/>
      <c r="I177" s="267"/>
      <c r="J177" s="267"/>
      <c r="K177" s="267"/>
      <c r="L177" s="267"/>
      <c r="M177" s="267"/>
      <c r="N177" s="267"/>
      <c r="O177" s="267"/>
      <c r="P177" s="269"/>
      <c r="Q177" s="269"/>
      <c r="R177" s="267"/>
      <c r="S177" s="267"/>
    </row>
    <row r="178" spans="1:19" x14ac:dyDescent="0.25">
      <c r="A178" s="267"/>
      <c r="B178" s="268"/>
      <c r="C178" s="267"/>
      <c r="D178" s="267"/>
      <c r="E178" s="267"/>
      <c r="F178" s="267"/>
      <c r="G178" s="267"/>
      <c r="H178" s="267"/>
      <c r="I178" s="267"/>
      <c r="J178" s="267"/>
      <c r="K178" s="267"/>
      <c r="L178" s="267"/>
      <c r="M178" s="267"/>
      <c r="N178" s="267"/>
      <c r="O178" s="267"/>
      <c r="P178" s="269"/>
      <c r="Q178" s="269"/>
      <c r="R178" s="267"/>
      <c r="S178" s="267"/>
    </row>
    <row r="179" spans="1:19" x14ac:dyDescent="0.25">
      <c r="A179" s="267"/>
      <c r="B179" s="268"/>
      <c r="C179" s="267"/>
      <c r="D179" s="267"/>
      <c r="E179" s="267"/>
      <c r="F179" s="267"/>
      <c r="G179" s="267"/>
      <c r="H179" s="267"/>
      <c r="I179" s="267"/>
      <c r="J179" s="267"/>
      <c r="K179" s="267"/>
      <c r="L179" s="267"/>
      <c r="M179" s="267"/>
      <c r="N179" s="267"/>
      <c r="O179" s="267"/>
      <c r="P179" s="269"/>
      <c r="Q179" s="269"/>
      <c r="R179" s="267"/>
      <c r="S179" s="267"/>
    </row>
    <row r="180" spans="1:19" x14ac:dyDescent="0.25">
      <c r="A180" s="267"/>
      <c r="B180" s="268"/>
      <c r="C180" s="267"/>
      <c r="D180" s="267"/>
      <c r="E180" s="267"/>
      <c r="F180" s="267"/>
      <c r="G180" s="267"/>
      <c r="H180" s="267"/>
      <c r="I180" s="267"/>
      <c r="J180" s="267"/>
      <c r="K180" s="267"/>
      <c r="L180" s="267"/>
      <c r="M180" s="267"/>
      <c r="N180" s="267"/>
      <c r="O180" s="267"/>
      <c r="P180" s="269"/>
      <c r="Q180" s="269"/>
      <c r="R180" s="267"/>
      <c r="S180" s="267"/>
    </row>
    <row r="181" spans="1:19" x14ac:dyDescent="0.25">
      <c r="A181" s="267"/>
      <c r="B181" s="268"/>
      <c r="C181" s="267"/>
      <c r="D181" s="267"/>
      <c r="E181" s="267"/>
      <c r="F181" s="267"/>
      <c r="G181" s="267"/>
      <c r="H181" s="267"/>
      <c r="I181" s="267"/>
      <c r="J181" s="267"/>
      <c r="K181" s="267"/>
      <c r="L181" s="267"/>
      <c r="M181" s="267"/>
      <c r="N181" s="267"/>
      <c r="O181" s="267"/>
      <c r="P181" s="269"/>
      <c r="Q181" s="269"/>
      <c r="R181" s="267"/>
      <c r="S181" s="267"/>
    </row>
    <row r="182" spans="1:19" x14ac:dyDescent="0.25">
      <c r="A182" s="267"/>
      <c r="B182" s="268"/>
      <c r="C182" s="267"/>
      <c r="D182" s="267"/>
      <c r="E182" s="267"/>
      <c r="F182" s="267"/>
      <c r="G182" s="267"/>
      <c r="H182" s="267"/>
      <c r="I182" s="267"/>
      <c r="J182" s="267"/>
      <c r="K182" s="267"/>
      <c r="L182" s="267"/>
      <c r="M182" s="267"/>
      <c r="N182" s="267"/>
      <c r="O182" s="267"/>
      <c r="P182" s="269"/>
      <c r="Q182" s="269"/>
      <c r="R182" s="267"/>
      <c r="S182" s="267"/>
    </row>
    <row r="183" spans="1:19" x14ac:dyDescent="0.25">
      <c r="A183" s="267"/>
      <c r="B183" s="268"/>
      <c r="C183" s="267"/>
      <c r="D183" s="267"/>
      <c r="E183" s="267"/>
      <c r="F183" s="267"/>
      <c r="G183" s="267"/>
      <c r="H183" s="267"/>
      <c r="I183" s="267"/>
      <c r="J183" s="267"/>
      <c r="K183" s="267"/>
      <c r="L183" s="267"/>
      <c r="M183" s="267"/>
      <c r="N183" s="267"/>
      <c r="O183" s="267"/>
      <c r="P183" s="269"/>
      <c r="Q183" s="269"/>
      <c r="R183" s="267"/>
      <c r="S183" s="267"/>
    </row>
    <row r="184" spans="1:19" x14ac:dyDescent="0.25">
      <c r="A184" s="267"/>
      <c r="B184" s="268"/>
      <c r="C184" s="267"/>
      <c r="D184" s="267"/>
      <c r="E184" s="267"/>
      <c r="F184" s="267"/>
      <c r="G184" s="267"/>
      <c r="H184" s="267"/>
      <c r="I184" s="267"/>
      <c r="J184" s="267"/>
      <c r="K184" s="267"/>
      <c r="L184" s="267"/>
      <c r="M184" s="267"/>
      <c r="N184" s="267"/>
      <c r="O184" s="267"/>
      <c r="P184" s="269"/>
      <c r="Q184" s="269"/>
      <c r="R184" s="267"/>
      <c r="S184" s="267"/>
    </row>
    <row r="185" spans="1:19" x14ac:dyDescent="0.25">
      <c r="A185" s="267"/>
      <c r="B185" s="268"/>
      <c r="C185" s="267"/>
      <c r="D185" s="267"/>
      <c r="E185" s="267"/>
      <c r="F185" s="267"/>
      <c r="G185" s="267"/>
      <c r="H185" s="267"/>
      <c r="I185" s="267"/>
      <c r="J185" s="267"/>
      <c r="K185" s="267"/>
      <c r="L185" s="267"/>
      <c r="M185" s="267"/>
      <c r="N185" s="267"/>
      <c r="O185" s="267"/>
      <c r="P185" s="269"/>
      <c r="Q185" s="269"/>
      <c r="R185" s="267"/>
      <c r="S185" s="267"/>
    </row>
    <row r="186" spans="1:19" x14ac:dyDescent="0.25">
      <c r="A186" s="267"/>
      <c r="B186" s="268"/>
      <c r="C186" s="267"/>
      <c r="D186" s="267"/>
      <c r="E186" s="267"/>
      <c r="F186" s="267"/>
      <c r="G186" s="267"/>
      <c r="H186" s="267"/>
      <c r="I186" s="267"/>
      <c r="J186" s="267"/>
      <c r="K186" s="267"/>
      <c r="L186" s="267"/>
      <c r="M186" s="267"/>
      <c r="N186" s="267"/>
      <c r="O186" s="267"/>
      <c r="P186" s="269"/>
      <c r="Q186" s="269"/>
      <c r="R186" s="267"/>
      <c r="S186" s="267"/>
    </row>
    <row r="187" spans="1:19" x14ac:dyDescent="0.25">
      <c r="A187" s="267"/>
      <c r="B187" s="268"/>
      <c r="C187" s="267"/>
      <c r="D187" s="267"/>
      <c r="E187" s="267"/>
      <c r="F187" s="267"/>
      <c r="G187" s="267"/>
      <c r="H187" s="267"/>
      <c r="I187" s="267"/>
      <c r="J187" s="267"/>
      <c r="K187" s="267"/>
      <c r="L187" s="267"/>
      <c r="M187" s="267"/>
      <c r="N187" s="267"/>
      <c r="O187" s="267"/>
      <c r="P187" s="269"/>
      <c r="Q187" s="269"/>
      <c r="R187" s="267"/>
      <c r="S187" s="267"/>
    </row>
    <row r="188" spans="1:19" x14ac:dyDescent="0.25">
      <c r="A188" s="267"/>
      <c r="B188" s="268"/>
      <c r="C188" s="267"/>
      <c r="D188" s="267"/>
      <c r="E188" s="267"/>
      <c r="F188" s="267"/>
      <c r="G188" s="267"/>
      <c r="H188" s="267"/>
      <c r="I188" s="267"/>
      <c r="J188" s="267"/>
      <c r="K188" s="267"/>
      <c r="L188" s="267"/>
      <c r="M188" s="267"/>
      <c r="N188" s="267"/>
      <c r="O188" s="267"/>
      <c r="P188" s="269"/>
      <c r="Q188" s="269"/>
      <c r="R188" s="267"/>
      <c r="S188" s="267"/>
    </row>
    <row r="189" spans="1:19" x14ac:dyDescent="0.25">
      <c r="A189" s="267"/>
      <c r="B189" s="268"/>
      <c r="C189" s="267"/>
      <c r="D189" s="267"/>
      <c r="E189" s="267"/>
      <c r="F189" s="267"/>
      <c r="G189" s="267"/>
      <c r="H189" s="267"/>
      <c r="I189" s="267"/>
      <c r="J189" s="267"/>
      <c r="K189" s="267"/>
      <c r="L189" s="267"/>
      <c r="M189" s="267"/>
      <c r="N189" s="267"/>
      <c r="O189" s="267"/>
      <c r="P189" s="269"/>
      <c r="Q189" s="269"/>
      <c r="R189" s="267"/>
      <c r="S189" s="267"/>
    </row>
    <row r="190" spans="1:19" x14ac:dyDescent="0.25">
      <c r="A190" s="267"/>
      <c r="B190" s="268"/>
      <c r="C190" s="267"/>
      <c r="D190" s="267"/>
      <c r="E190" s="267"/>
      <c r="F190" s="267"/>
      <c r="G190" s="267"/>
      <c r="H190" s="267"/>
      <c r="I190" s="267"/>
      <c r="J190" s="267"/>
      <c r="K190" s="267"/>
      <c r="L190" s="267"/>
      <c r="M190" s="267"/>
      <c r="N190" s="267"/>
      <c r="O190" s="267"/>
      <c r="P190" s="269"/>
      <c r="Q190" s="269"/>
      <c r="R190" s="267"/>
      <c r="S190" s="267"/>
    </row>
    <row r="191" spans="1:19" x14ac:dyDescent="0.25">
      <c r="A191" s="267"/>
      <c r="B191" s="268"/>
      <c r="C191" s="267"/>
      <c r="D191" s="267"/>
      <c r="E191" s="267"/>
      <c r="F191" s="267"/>
      <c r="G191" s="267"/>
      <c r="H191" s="267"/>
      <c r="I191" s="267"/>
      <c r="J191" s="267"/>
      <c r="K191" s="267"/>
      <c r="L191" s="267"/>
      <c r="M191" s="267"/>
      <c r="N191" s="267"/>
      <c r="O191" s="267"/>
      <c r="P191" s="269"/>
      <c r="Q191" s="269"/>
      <c r="R191" s="267"/>
      <c r="S191" s="267"/>
    </row>
    <row r="192" spans="1:19" x14ac:dyDescent="0.25">
      <c r="A192" s="267"/>
      <c r="B192" s="268"/>
      <c r="C192" s="267"/>
      <c r="D192" s="267"/>
      <c r="E192" s="267"/>
      <c r="F192" s="267"/>
      <c r="G192" s="267"/>
      <c r="H192" s="267"/>
      <c r="I192" s="267"/>
      <c r="J192" s="267"/>
      <c r="K192" s="267"/>
      <c r="L192" s="267"/>
      <c r="M192" s="267"/>
      <c r="N192" s="267"/>
      <c r="O192" s="267"/>
      <c r="P192" s="269"/>
      <c r="Q192" s="269"/>
      <c r="R192" s="267"/>
      <c r="S192" s="267"/>
    </row>
    <row r="193" spans="1:19" x14ac:dyDescent="0.25">
      <c r="A193" s="267"/>
      <c r="B193" s="268"/>
      <c r="C193" s="267"/>
      <c r="D193" s="267"/>
      <c r="E193" s="267"/>
      <c r="F193" s="267"/>
      <c r="G193" s="267"/>
      <c r="H193" s="267"/>
      <c r="I193" s="267"/>
      <c r="J193" s="267"/>
      <c r="K193" s="267"/>
      <c r="L193" s="267"/>
      <c r="M193" s="267"/>
      <c r="N193" s="267"/>
      <c r="O193" s="267"/>
      <c r="P193" s="269"/>
      <c r="Q193" s="269"/>
      <c r="R193" s="267"/>
      <c r="S193" s="267"/>
    </row>
    <row r="194" spans="1:19" x14ac:dyDescent="0.25">
      <c r="A194" s="267"/>
      <c r="B194" s="268"/>
      <c r="C194" s="267"/>
      <c r="D194" s="267"/>
      <c r="E194" s="267"/>
      <c r="F194" s="267"/>
      <c r="G194" s="267"/>
      <c r="H194" s="267"/>
      <c r="I194" s="267"/>
      <c r="J194" s="267"/>
      <c r="K194" s="267"/>
      <c r="L194" s="267"/>
      <c r="M194" s="267"/>
      <c r="N194" s="267"/>
      <c r="O194" s="267"/>
      <c r="P194" s="269"/>
      <c r="Q194" s="269"/>
      <c r="R194" s="267"/>
      <c r="S194" s="267"/>
    </row>
    <row r="195" spans="1:19" x14ac:dyDescent="0.25">
      <c r="A195" s="267"/>
      <c r="B195" s="268"/>
      <c r="C195" s="267"/>
      <c r="D195" s="267"/>
      <c r="E195" s="267"/>
      <c r="F195" s="267"/>
      <c r="G195" s="267"/>
      <c r="H195" s="267"/>
      <c r="I195" s="267"/>
      <c r="J195" s="267"/>
      <c r="K195" s="267"/>
      <c r="L195" s="267"/>
      <c r="M195" s="267"/>
      <c r="N195" s="267"/>
      <c r="O195" s="267"/>
      <c r="P195" s="269"/>
      <c r="Q195" s="269"/>
      <c r="R195" s="267"/>
      <c r="S195" s="267"/>
    </row>
    <row r="196" spans="1:19" x14ac:dyDescent="0.25">
      <c r="A196" s="267"/>
      <c r="B196" s="268"/>
      <c r="C196" s="267"/>
      <c r="D196" s="267"/>
      <c r="E196" s="267"/>
      <c r="F196" s="267"/>
      <c r="G196" s="267"/>
      <c r="H196" s="267"/>
      <c r="I196" s="267"/>
      <c r="J196" s="267"/>
      <c r="K196" s="267"/>
      <c r="L196" s="267"/>
      <c r="M196" s="267"/>
      <c r="N196" s="267"/>
      <c r="O196" s="267"/>
      <c r="P196" s="269"/>
      <c r="Q196" s="269"/>
      <c r="R196" s="267"/>
      <c r="S196" s="267"/>
    </row>
    <row r="197" spans="1:19" x14ac:dyDescent="0.25">
      <c r="A197" s="267"/>
      <c r="B197" s="268"/>
      <c r="C197" s="267"/>
      <c r="D197" s="267"/>
      <c r="E197" s="267"/>
      <c r="F197" s="267"/>
      <c r="G197" s="267"/>
      <c r="H197" s="267"/>
      <c r="I197" s="267"/>
      <c r="J197" s="267"/>
      <c r="K197" s="267"/>
      <c r="L197" s="267"/>
      <c r="M197" s="267"/>
      <c r="N197" s="267"/>
      <c r="O197" s="267"/>
      <c r="P197" s="269"/>
      <c r="Q197" s="269"/>
      <c r="R197" s="267"/>
      <c r="S197" s="267"/>
    </row>
    <row r="198" spans="1:19" x14ac:dyDescent="0.25">
      <c r="A198" s="267"/>
      <c r="B198" s="268"/>
      <c r="C198" s="267"/>
      <c r="D198" s="267"/>
      <c r="E198" s="267"/>
      <c r="F198" s="267"/>
      <c r="G198" s="267"/>
      <c r="H198" s="267"/>
      <c r="I198" s="267"/>
      <c r="J198" s="267"/>
      <c r="K198" s="267"/>
      <c r="L198" s="267"/>
      <c r="M198" s="267"/>
      <c r="N198" s="267"/>
      <c r="O198" s="267"/>
      <c r="P198" s="269"/>
      <c r="Q198" s="269"/>
      <c r="R198" s="267"/>
      <c r="S198" s="267"/>
    </row>
    <row r="199" spans="1:19" x14ac:dyDescent="0.25">
      <c r="A199" s="267"/>
      <c r="B199" s="268"/>
      <c r="C199" s="267"/>
      <c r="D199" s="267"/>
      <c r="E199" s="267"/>
      <c r="F199" s="267"/>
      <c r="G199" s="267"/>
      <c r="H199" s="267"/>
      <c r="I199" s="267"/>
      <c r="J199" s="267"/>
      <c r="K199" s="267"/>
      <c r="L199" s="267"/>
      <c r="M199" s="267"/>
      <c r="N199" s="267"/>
      <c r="O199" s="267"/>
      <c r="P199" s="269"/>
      <c r="Q199" s="269"/>
      <c r="R199" s="267"/>
      <c r="S199" s="267"/>
    </row>
    <row r="200" spans="1:19" x14ac:dyDescent="0.25">
      <c r="A200" s="267"/>
      <c r="B200" s="268"/>
      <c r="C200" s="267"/>
      <c r="D200" s="267"/>
      <c r="E200" s="267"/>
      <c r="F200" s="267"/>
      <c r="G200" s="267"/>
      <c r="H200" s="267"/>
      <c r="I200" s="267"/>
      <c r="J200" s="267"/>
      <c r="K200" s="267"/>
      <c r="L200" s="267"/>
      <c r="M200" s="267"/>
      <c r="N200" s="267"/>
      <c r="O200" s="267"/>
      <c r="P200" s="269"/>
      <c r="Q200" s="269"/>
      <c r="R200" s="267"/>
      <c r="S200" s="267"/>
    </row>
    <row r="201" spans="1:19" x14ac:dyDescent="0.25">
      <c r="A201" s="267"/>
      <c r="B201" s="268"/>
      <c r="C201" s="267"/>
      <c r="D201" s="267"/>
      <c r="E201" s="267"/>
      <c r="F201" s="267"/>
      <c r="G201" s="267"/>
      <c r="H201" s="267"/>
      <c r="I201" s="267"/>
      <c r="J201" s="267"/>
      <c r="K201" s="267"/>
      <c r="L201" s="267"/>
      <c r="M201" s="267"/>
      <c r="N201" s="267"/>
      <c r="O201" s="267"/>
      <c r="P201" s="269"/>
      <c r="Q201" s="269"/>
      <c r="R201" s="267"/>
      <c r="S201" s="267"/>
    </row>
    <row r="202" spans="1:19" x14ac:dyDescent="0.25">
      <c r="A202" s="267"/>
      <c r="B202" s="268"/>
      <c r="C202" s="267"/>
      <c r="D202" s="267"/>
      <c r="E202" s="267"/>
      <c r="F202" s="267"/>
      <c r="G202" s="267"/>
      <c r="H202" s="267"/>
      <c r="I202" s="267"/>
      <c r="J202" s="267"/>
      <c r="K202" s="267"/>
      <c r="L202" s="267"/>
      <c r="M202" s="267"/>
      <c r="N202" s="267"/>
      <c r="O202" s="267"/>
      <c r="P202" s="269"/>
      <c r="Q202" s="269"/>
      <c r="R202" s="267"/>
      <c r="S202" s="267"/>
    </row>
    <row r="203" spans="1:19" x14ac:dyDescent="0.25">
      <c r="A203" s="267"/>
      <c r="B203" s="268"/>
      <c r="C203" s="267"/>
      <c r="D203" s="267"/>
      <c r="E203" s="267"/>
      <c r="F203" s="267"/>
      <c r="G203" s="267"/>
      <c r="H203" s="267"/>
      <c r="I203" s="267"/>
      <c r="J203" s="267"/>
      <c r="K203" s="267"/>
      <c r="L203" s="267"/>
      <c r="M203" s="267"/>
      <c r="N203" s="267"/>
      <c r="O203" s="267"/>
      <c r="P203" s="269"/>
      <c r="Q203" s="269"/>
      <c r="R203" s="267"/>
      <c r="S203" s="267"/>
    </row>
    <row r="204" spans="1:19" x14ac:dyDescent="0.25">
      <c r="A204" s="267"/>
      <c r="B204" s="268"/>
      <c r="C204" s="267"/>
      <c r="D204" s="267"/>
      <c r="E204" s="267"/>
      <c r="F204" s="267"/>
      <c r="G204" s="267"/>
      <c r="H204" s="267"/>
      <c r="I204" s="267"/>
      <c r="J204" s="267"/>
      <c r="K204" s="267"/>
      <c r="L204" s="267"/>
      <c r="M204" s="267"/>
      <c r="N204" s="267"/>
      <c r="O204" s="267"/>
      <c r="P204" s="269"/>
      <c r="Q204" s="269"/>
      <c r="R204" s="267"/>
      <c r="S204" s="267"/>
    </row>
    <row r="205" spans="1:19" x14ac:dyDescent="0.25">
      <c r="A205" s="267"/>
      <c r="B205" s="268"/>
      <c r="C205" s="267"/>
      <c r="D205" s="267"/>
      <c r="E205" s="267"/>
      <c r="F205" s="267"/>
      <c r="G205" s="267"/>
      <c r="H205" s="267"/>
      <c r="I205" s="267"/>
      <c r="J205" s="267"/>
      <c r="K205" s="267"/>
      <c r="L205" s="267"/>
      <c r="M205" s="267"/>
      <c r="N205" s="267"/>
      <c r="O205" s="267"/>
      <c r="P205" s="269"/>
      <c r="Q205" s="269"/>
      <c r="R205" s="267"/>
      <c r="S205" s="267"/>
    </row>
    <row r="206" spans="1:19" x14ac:dyDescent="0.25">
      <c r="A206" s="267"/>
      <c r="B206" s="268"/>
      <c r="C206" s="267"/>
      <c r="D206" s="267"/>
      <c r="E206" s="267"/>
      <c r="F206" s="267"/>
      <c r="G206" s="267"/>
      <c r="H206" s="267"/>
      <c r="I206" s="267"/>
      <c r="J206" s="267"/>
      <c r="K206" s="267"/>
      <c r="L206" s="267"/>
      <c r="M206" s="267"/>
      <c r="N206" s="267"/>
      <c r="O206" s="267"/>
      <c r="P206" s="269"/>
      <c r="Q206" s="269"/>
      <c r="R206" s="267"/>
      <c r="S206" s="267"/>
    </row>
    <row r="207" spans="1:19" x14ac:dyDescent="0.25">
      <c r="A207" s="267"/>
      <c r="B207" s="268"/>
      <c r="C207" s="267"/>
      <c r="D207" s="267"/>
      <c r="E207" s="267"/>
      <c r="F207" s="267"/>
      <c r="G207" s="267"/>
      <c r="H207" s="267"/>
      <c r="I207" s="267"/>
      <c r="J207" s="267"/>
      <c r="K207" s="267"/>
      <c r="L207" s="267"/>
      <c r="M207" s="267"/>
      <c r="N207" s="267"/>
      <c r="O207" s="267"/>
      <c r="P207" s="269"/>
      <c r="Q207" s="269"/>
      <c r="R207" s="267"/>
      <c r="S207" s="267"/>
    </row>
    <row r="208" spans="1:19" x14ac:dyDescent="0.25">
      <c r="A208" s="267"/>
      <c r="B208" s="268"/>
      <c r="C208" s="267"/>
      <c r="D208" s="267"/>
      <c r="E208" s="267"/>
      <c r="F208" s="267"/>
      <c r="G208" s="267"/>
      <c r="H208" s="267"/>
      <c r="I208" s="267"/>
      <c r="J208" s="267"/>
      <c r="K208" s="267"/>
      <c r="L208" s="267"/>
      <c r="M208" s="267"/>
      <c r="N208" s="267"/>
      <c r="O208" s="267"/>
      <c r="P208" s="269"/>
      <c r="Q208" s="269"/>
      <c r="R208" s="267"/>
      <c r="S208" s="267"/>
    </row>
    <row r="209" spans="1:19" x14ac:dyDescent="0.25">
      <c r="A209" s="267"/>
      <c r="B209" s="268"/>
      <c r="C209" s="267"/>
      <c r="D209" s="267"/>
      <c r="E209" s="267"/>
      <c r="F209" s="267"/>
      <c r="G209" s="267"/>
      <c r="H209" s="267"/>
      <c r="I209" s="267"/>
      <c r="J209" s="267"/>
      <c r="K209" s="267"/>
      <c r="L209" s="267"/>
      <c r="M209" s="267"/>
      <c r="N209" s="267"/>
      <c r="O209" s="267"/>
      <c r="P209" s="269"/>
      <c r="Q209" s="269"/>
      <c r="R209" s="267"/>
      <c r="S209" s="267"/>
    </row>
    <row r="210" spans="1:19" x14ac:dyDescent="0.25">
      <c r="A210" s="267"/>
      <c r="B210" s="268"/>
      <c r="C210" s="267"/>
      <c r="D210" s="267"/>
      <c r="E210" s="267"/>
      <c r="F210" s="267"/>
      <c r="G210" s="267"/>
      <c r="H210" s="267"/>
      <c r="I210" s="267"/>
      <c r="J210" s="267"/>
      <c r="K210" s="267"/>
      <c r="L210" s="267"/>
      <c r="M210" s="267"/>
      <c r="N210" s="267"/>
      <c r="O210" s="267"/>
      <c r="P210" s="269"/>
      <c r="Q210" s="269"/>
      <c r="R210" s="267"/>
      <c r="S210" s="267"/>
    </row>
    <row r="211" spans="1:19" x14ac:dyDescent="0.25">
      <c r="A211" s="267"/>
      <c r="B211" s="268"/>
      <c r="C211" s="267"/>
      <c r="D211" s="267"/>
      <c r="E211" s="267"/>
      <c r="F211" s="267"/>
      <c r="G211" s="267"/>
      <c r="H211" s="267"/>
      <c r="I211" s="267"/>
      <c r="J211" s="267"/>
      <c r="K211" s="267"/>
      <c r="L211" s="267"/>
      <c r="M211" s="267"/>
      <c r="N211" s="267"/>
      <c r="O211" s="267"/>
      <c r="P211" s="269"/>
      <c r="Q211" s="269"/>
      <c r="R211" s="267"/>
      <c r="S211" s="267"/>
    </row>
    <row r="212" spans="1:19" x14ac:dyDescent="0.25">
      <c r="A212" s="267"/>
      <c r="B212" s="268"/>
      <c r="C212" s="267"/>
      <c r="D212" s="267"/>
      <c r="E212" s="267"/>
      <c r="F212" s="267"/>
      <c r="G212" s="267"/>
      <c r="H212" s="267"/>
      <c r="I212" s="267"/>
      <c r="J212" s="267"/>
      <c r="K212" s="267"/>
      <c r="L212" s="267"/>
      <c r="M212" s="267"/>
      <c r="N212" s="267"/>
      <c r="O212" s="267"/>
      <c r="P212" s="269"/>
      <c r="Q212" s="269"/>
      <c r="R212" s="267"/>
      <c r="S212" s="267"/>
    </row>
    <row r="213" spans="1:19" x14ac:dyDescent="0.25">
      <c r="A213" s="267"/>
      <c r="B213" s="268"/>
      <c r="C213" s="267"/>
      <c r="D213" s="267"/>
      <c r="E213" s="267"/>
      <c r="F213" s="267"/>
      <c r="G213" s="267"/>
      <c r="H213" s="267"/>
      <c r="I213" s="267"/>
      <c r="J213" s="267"/>
      <c r="K213" s="267"/>
      <c r="L213" s="267"/>
      <c r="M213" s="267"/>
      <c r="N213" s="267"/>
      <c r="O213" s="267"/>
      <c r="P213" s="269"/>
      <c r="Q213" s="269"/>
      <c r="R213" s="267"/>
      <c r="S213" s="267"/>
    </row>
    <row r="214" spans="1:19" x14ac:dyDescent="0.25">
      <c r="A214" s="267"/>
      <c r="B214" s="268"/>
      <c r="C214" s="267"/>
      <c r="D214" s="267"/>
      <c r="E214" s="267"/>
      <c r="F214" s="267"/>
      <c r="G214" s="267"/>
      <c r="H214" s="267"/>
      <c r="I214" s="267"/>
      <c r="J214" s="267"/>
      <c r="K214" s="267"/>
      <c r="L214" s="267"/>
      <c r="M214" s="267"/>
      <c r="N214" s="267"/>
      <c r="O214" s="267"/>
      <c r="P214" s="269"/>
      <c r="Q214" s="269"/>
      <c r="R214" s="267"/>
      <c r="S214" s="267"/>
    </row>
    <row r="215" spans="1:19" x14ac:dyDescent="0.25">
      <c r="A215" s="267"/>
      <c r="B215" s="268"/>
      <c r="C215" s="267"/>
      <c r="D215" s="267"/>
      <c r="E215" s="267"/>
      <c r="F215" s="267"/>
      <c r="G215" s="267"/>
      <c r="H215" s="267"/>
      <c r="I215" s="267"/>
      <c r="J215" s="267"/>
      <c r="K215" s="267"/>
      <c r="L215" s="267"/>
      <c r="M215" s="267"/>
      <c r="N215" s="267"/>
      <c r="O215" s="267"/>
      <c r="P215" s="269"/>
      <c r="Q215" s="269"/>
      <c r="R215" s="267"/>
      <c r="S215" s="267"/>
    </row>
    <row r="216" spans="1:19" x14ac:dyDescent="0.25">
      <c r="A216" s="267"/>
      <c r="B216" s="268"/>
      <c r="C216" s="267"/>
      <c r="D216" s="267"/>
      <c r="E216" s="267"/>
      <c r="F216" s="267"/>
      <c r="G216" s="267"/>
      <c r="H216" s="267"/>
      <c r="I216" s="267"/>
      <c r="J216" s="267"/>
      <c r="K216" s="267"/>
      <c r="L216" s="267"/>
      <c r="M216" s="267"/>
      <c r="N216" s="267"/>
      <c r="O216" s="267"/>
      <c r="P216" s="269"/>
      <c r="Q216" s="269"/>
      <c r="R216" s="267"/>
      <c r="S216" s="267"/>
    </row>
    <row r="217" spans="1:19" x14ac:dyDescent="0.25">
      <c r="A217" s="267"/>
      <c r="B217" s="268"/>
      <c r="C217" s="267"/>
      <c r="D217" s="267"/>
      <c r="E217" s="267"/>
      <c r="F217" s="267"/>
      <c r="G217" s="267"/>
      <c r="H217" s="267"/>
      <c r="I217" s="267"/>
      <c r="J217" s="267"/>
      <c r="K217" s="267"/>
      <c r="L217" s="267"/>
      <c r="M217" s="267"/>
      <c r="N217" s="267"/>
      <c r="O217" s="267"/>
      <c r="P217" s="269"/>
      <c r="Q217" s="269"/>
      <c r="R217" s="267"/>
      <c r="S217" s="267"/>
    </row>
    <row r="218" spans="1:19" x14ac:dyDescent="0.25">
      <c r="A218" s="267"/>
      <c r="B218" s="268"/>
      <c r="C218" s="267"/>
      <c r="D218" s="267"/>
      <c r="E218" s="267"/>
      <c r="F218" s="267"/>
      <c r="G218" s="267"/>
      <c r="H218" s="267"/>
      <c r="I218" s="267"/>
      <c r="J218" s="267"/>
      <c r="K218" s="267"/>
      <c r="L218" s="267"/>
      <c r="M218" s="267"/>
      <c r="N218" s="267"/>
      <c r="O218" s="267"/>
      <c r="P218" s="269"/>
      <c r="Q218" s="269"/>
      <c r="R218" s="267"/>
      <c r="S218" s="267"/>
    </row>
    <row r="219" spans="1:19" x14ac:dyDescent="0.25">
      <c r="A219" s="267"/>
      <c r="B219" s="268"/>
      <c r="C219" s="267"/>
      <c r="D219" s="267"/>
      <c r="E219" s="267"/>
      <c r="F219" s="267"/>
      <c r="G219" s="267"/>
      <c r="H219" s="267"/>
      <c r="I219" s="267"/>
      <c r="J219" s="267"/>
      <c r="K219" s="267"/>
      <c r="L219" s="267"/>
      <c r="M219" s="267"/>
      <c r="N219" s="267"/>
      <c r="O219" s="267"/>
      <c r="P219" s="269"/>
      <c r="Q219" s="269"/>
      <c r="R219" s="267"/>
      <c r="S219" s="267"/>
    </row>
    <row r="220" spans="1:19" x14ac:dyDescent="0.25">
      <c r="A220" s="267"/>
      <c r="B220" s="268"/>
      <c r="C220" s="267"/>
      <c r="D220" s="267"/>
      <c r="E220" s="267"/>
      <c r="F220" s="267"/>
      <c r="G220" s="267"/>
      <c r="H220" s="267"/>
      <c r="I220" s="267"/>
      <c r="J220" s="267"/>
      <c r="K220" s="267"/>
      <c r="L220" s="267"/>
      <c r="M220" s="267"/>
      <c r="N220" s="267"/>
      <c r="O220" s="267"/>
      <c r="P220" s="269"/>
      <c r="Q220" s="269"/>
      <c r="R220" s="267"/>
      <c r="S220" s="267"/>
    </row>
    <row r="221" spans="1:19" x14ac:dyDescent="0.25">
      <c r="A221" s="267"/>
      <c r="B221" s="268"/>
      <c r="C221" s="267"/>
      <c r="D221" s="267"/>
      <c r="E221" s="267"/>
      <c r="F221" s="267"/>
      <c r="G221" s="267"/>
      <c r="H221" s="267"/>
      <c r="I221" s="267"/>
      <c r="J221" s="267"/>
      <c r="K221" s="267"/>
      <c r="L221" s="267"/>
      <c r="M221" s="267"/>
      <c r="N221" s="267"/>
      <c r="O221" s="267"/>
      <c r="P221" s="269"/>
      <c r="Q221" s="269"/>
      <c r="R221" s="267"/>
      <c r="S221" s="267"/>
    </row>
    <row r="222" spans="1:19" x14ac:dyDescent="0.25">
      <c r="A222" s="267"/>
      <c r="B222" s="268"/>
      <c r="C222" s="267"/>
      <c r="D222" s="267"/>
      <c r="E222" s="267"/>
      <c r="F222" s="267"/>
      <c r="G222" s="267"/>
      <c r="H222" s="267"/>
      <c r="I222" s="267"/>
      <c r="J222" s="267"/>
      <c r="K222" s="267"/>
      <c r="L222" s="267"/>
      <c r="M222" s="267"/>
      <c r="N222" s="267"/>
      <c r="O222" s="267"/>
      <c r="P222" s="269"/>
      <c r="Q222" s="269"/>
      <c r="R222" s="267"/>
      <c r="S222" s="267"/>
    </row>
    <row r="223" spans="1:19" x14ac:dyDescent="0.25">
      <c r="A223" s="267"/>
      <c r="B223" s="268"/>
      <c r="C223" s="267"/>
      <c r="D223" s="267"/>
      <c r="E223" s="267"/>
      <c r="F223" s="267"/>
      <c r="G223" s="267"/>
      <c r="H223" s="267"/>
      <c r="I223" s="267"/>
      <c r="J223" s="267"/>
      <c r="K223" s="267"/>
      <c r="L223" s="267"/>
      <c r="M223" s="267"/>
      <c r="N223" s="267"/>
      <c r="O223" s="267"/>
      <c r="P223" s="269"/>
      <c r="Q223" s="269"/>
      <c r="R223" s="267"/>
      <c r="S223" s="267"/>
    </row>
    <row r="224" spans="1:19" x14ac:dyDescent="0.25">
      <c r="A224" s="267"/>
      <c r="B224" s="268"/>
      <c r="C224" s="267"/>
      <c r="D224" s="267"/>
      <c r="E224" s="267"/>
      <c r="F224" s="267"/>
      <c r="G224" s="267"/>
      <c r="H224" s="267"/>
      <c r="I224" s="267"/>
      <c r="J224" s="267"/>
      <c r="K224" s="267"/>
      <c r="L224" s="267"/>
      <c r="M224" s="267"/>
      <c r="N224" s="267"/>
      <c r="O224" s="267"/>
      <c r="P224" s="269"/>
      <c r="Q224" s="269"/>
      <c r="R224" s="267"/>
      <c r="S224" s="267"/>
    </row>
    <row r="225" spans="1:19" x14ac:dyDescent="0.25">
      <c r="A225" s="267"/>
      <c r="B225" s="268"/>
      <c r="C225" s="267"/>
      <c r="D225" s="267"/>
      <c r="E225" s="267"/>
      <c r="F225" s="267"/>
      <c r="G225" s="267"/>
      <c r="H225" s="267"/>
      <c r="I225" s="267"/>
      <c r="J225" s="267"/>
      <c r="K225" s="267"/>
      <c r="L225" s="267"/>
      <c r="M225" s="267"/>
      <c r="N225" s="267"/>
      <c r="O225" s="267"/>
      <c r="P225" s="269"/>
      <c r="Q225" s="269"/>
      <c r="R225" s="267"/>
      <c r="S225" s="267"/>
    </row>
    <row r="226" spans="1:19" x14ac:dyDescent="0.25">
      <c r="A226" s="267"/>
      <c r="B226" s="268"/>
      <c r="C226" s="267"/>
      <c r="D226" s="267"/>
      <c r="E226" s="267"/>
      <c r="F226" s="267"/>
      <c r="G226" s="267"/>
      <c r="H226" s="267"/>
      <c r="I226" s="267"/>
      <c r="J226" s="267"/>
      <c r="K226" s="267"/>
      <c r="L226" s="267"/>
      <c r="M226" s="267"/>
      <c r="N226" s="267"/>
      <c r="O226" s="267"/>
      <c r="P226" s="269"/>
      <c r="Q226" s="269"/>
      <c r="R226" s="267"/>
      <c r="S226" s="267"/>
    </row>
    <row r="227" spans="1:19" x14ac:dyDescent="0.25">
      <c r="A227" s="267"/>
      <c r="B227" s="268"/>
      <c r="C227" s="267"/>
      <c r="D227" s="267"/>
      <c r="E227" s="267"/>
      <c r="F227" s="267"/>
      <c r="G227" s="267"/>
      <c r="H227" s="267"/>
      <c r="I227" s="267"/>
      <c r="J227" s="267"/>
      <c r="K227" s="267"/>
      <c r="L227" s="267"/>
      <c r="M227" s="267"/>
      <c r="N227" s="267"/>
      <c r="O227" s="267"/>
      <c r="P227" s="269"/>
      <c r="Q227" s="269"/>
      <c r="R227" s="267"/>
      <c r="S227" s="267"/>
    </row>
    <row r="228" spans="1:19" x14ac:dyDescent="0.25">
      <c r="A228" s="267"/>
      <c r="B228" s="268"/>
      <c r="C228" s="267"/>
      <c r="D228" s="267"/>
      <c r="E228" s="267"/>
      <c r="F228" s="267"/>
      <c r="G228" s="267"/>
      <c r="H228" s="267"/>
      <c r="I228" s="267"/>
      <c r="J228" s="267"/>
      <c r="K228" s="267"/>
      <c r="L228" s="267"/>
      <c r="M228" s="267"/>
      <c r="N228" s="267"/>
      <c r="O228" s="267"/>
      <c r="P228" s="269"/>
      <c r="Q228" s="269"/>
      <c r="R228" s="267"/>
      <c r="S228" s="267"/>
    </row>
    <row r="229" spans="1:19" x14ac:dyDescent="0.25">
      <c r="A229" s="267"/>
      <c r="B229" s="268"/>
      <c r="C229" s="267"/>
      <c r="D229" s="267"/>
      <c r="E229" s="267"/>
      <c r="F229" s="267"/>
      <c r="G229" s="267"/>
      <c r="H229" s="267"/>
      <c r="I229" s="267"/>
      <c r="J229" s="267"/>
      <c r="K229" s="267"/>
      <c r="L229" s="267"/>
      <c r="M229" s="267"/>
      <c r="N229" s="267"/>
      <c r="O229" s="267"/>
      <c r="P229" s="269"/>
      <c r="Q229" s="269"/>
      <c r="R229" s="267"/>
      <c r="S229" s="267"/>
    </row>
    <row r="230" spans="1:19" x14ac:dyDescent="0.25">
      <c r="A230" s="267"/>
      <c r="B230" s="268"/>
      <c r="C230" s="267"/>
      <c r="D230" s="267"/>
      <c r="E230" s="267"/>
      <c r="F230" s="267"/>
      <c r="G230" s="267"/>
      <c r="H230" s="267"/>
      <c r="I230" s="267"/>
      <c r="J230" s="267"/>
      <c r="K230" s="267"/>
      <c r="L230" s="267"/>
      <c r="M230" s="267"/>
      <c r="N230" s="267"/>
      <c r="O230" s="267"/>
      <c r="P230" s="269"/>
      <c r="Q230" s="269"/>
      <c r="R230" s="267"/>
      <c r="S230" s="267"/>
    </row>
    <row r="231" spans="1:19" x14ac:dyDescent="0.25">
      <c r="A231" s="267"/>
      <c r="B231" s="268"/>
      <c r="C231" s="267"/>
      <c r="D231" s="267"/>
      <c r="E231" s="267"/>
      <c r="F231" s="267"/>
      <c r="G231" s="267"/>
      <c r="H231" s="267"/>
      <c r="I231" s="267"/>
      <c r="J231" s="267"/>
      <c r="K231" s="267"/>
      <c r="L231" s="267"/>
      <c r="M231" s="267"/>
      <c r="N231" s="267"/>
      <c r="O231" s="267"/>
      <c r="P231" s="269"/>
      <c r="Q231" s="269"/>
      <c r="R231" s="267"/>
      <c r="S231" s="267"/>
    </row>
    <row r="232" spans="1:19" x14ac:dyDescent="0.25">
      <c r="A232" s="267"/>
      <c r="B232" s="268"/>
      <c r="C232" s="267"/>
      <c r="D232" s="267"/>
      <c r="E232" s="267"/>
      <c r="F232" s="267"/>
      <c r="G232" s="267"/>
      <c r="H232" s="267"/>
      <c r="I232" s="267"/>
      <c r="J232" s="267"/>
      <c r="K232" s="267"/>
      <c r="L232" s="267"/>
      <c r="M232" s="267"/>
      <c r="N232" s="267"/>
      <c r="O232" s="267"/>
      <c r="P232" s="269"/>
      <c r="Q232" s="269"/>
      <c r="R232" s="267"/>
      <c r="S232" s="267"/>
    </row>
    <row r="233" spans="1:19" x14ac:dyDescent="0.25">
      <c r="A233" s="267"/>
      <c r="B233" s="268"/>
      <c r="C233" s="267"/>
      <c r="D233" s="267"/>
      <c r="E233" s="267"/>
      <c r="F233" s="267"/>
      <c r="G233" s="267"/>
      <c r="H233" s="267"/>
      <c r="I233" s="267"/>
      <c r="J233" s="267"/>
      <c r="K233" s="267"/>
      <c r="L233" s="267"/>
      <c r="M233" s="267"/>
      <c r="N233" s="267"/>
      <c r="O233" s="267"/>
      <c r="P233" s="269"/>
      <c r="Q233" s="269"/>
      <c r="R233" s="267"/>
      <c r="S233" s="267"/>
    </row>
    <row r="234" spans="1:19" x14ac:dyDescent="0.25">
      <c r="A234" s="267"/>
      <c r="B234" s="268"/>
      <c r="C234" s="267"/>
      <c r="D234" s="267"/>
      <c r="E234" s="267"/>
      <c r="F234" s="267"/>
      <c r="G234" s="267"/>
      <c r="H234" s="267"/>
      <c r="I234" s="267"/>
      <c r="J234" s="267"/>
      <c r="K234" s="267"/>
      <c r="L234" s="267"/>
      <c r="M234" s="267"/>
      <c r="N234" s="267"/>
      <c r="O234" s="267"/>
      <c r="P234" s="269"/>
      <c r="Q234" s="269"/>
      <c r="R234" s="267"/>
      <c r="S234" s="267"/>
    </row>
    <row r="235" spans="1:19" x14ac:dyDescent="0.25">
      <c r="A235" s="267"/>
      <c r="B235" s="268"/>
      <c r="C235" s="267"/>
      <c r="D235" s="267"/>
      <c r="E235" s="267"/>
      <c r="F235" s="267"/>
      <c r="G235" s="267"/>
      <c r="H235" s="267"/>
      <c r="I235" s="267"/>
      <c r="J235" s="267"/>
      <c r="K235" s="267"/>
      <c r="L235" s="267"/>
      <c r="M235" s="267"/>
      <c r="N235" s="267"/>
      <c r="O235" s="267"/>
      <c r="P235" s="269"/>
      <c r="Q235" s="269"/>
      <c r="R235" s="267"/>
      <c r="S235" s="267"/>
    </row>
    <row r="236" spans="1:19" x14ac:dyDescent="0.25">
      <c r="A236" s="267"/>
      <c r="B236" s="268"/>
      <c r="C236" s="267"/>
      <c r="D236" s="267"/>
      <c r="E236" s="267"/>
      <c r="F236" s="267"/>
      <c r="G236" s="267"/>
      <c r="H236" s="267"/>
      <c r="I236" s="267"/>
      <c r="J236" s="267"/>
      <c r="K236" s="267"/>
      <c r="L236" s="267"/>
      <c r="M236" s="267"/>
      <c r="N236" s="267"/>
      <c r="O236" s="267"/>
      <c r="P236" s="269"/>
      <c r="Q236" s="269"/>
      <c r="R236" s="267"/>
      <c r="S236" s="267"/>
    </row>
    <row r="237" spans="1:19" x14ac:dyDescent="0.25">
      <c r="A237" s="267"/>
      <c r="B237" s="268"/>
      <c r="C237" s="267"/>
      <c r="D237" s="267"/>
      <c r="E237" s="267"/>
      <c r="F237" s="267"/>
      <c r="G237" s="267"/>
      <c r="H237" s="267"/>
      <c r="I237" s="267"/>
      <c r="J237" s="267"/>
      <c r="K237" s="267"/>
      <c r="L237" s="267"/>
      <c r="M237" s="267"/>
      <c r="N237" s="267"/>
      <c r="O237" s="267"/>
      <c r="P237" s="269"/>
      <c r="Q237" s="269"/>
      <c r="R237" s="267"/>
      <c r="S237" s="267"/>
    </row>
  </sheetData>
  <sheetProtection algorithmName="SHA-512" hashValue="zrlaailq4GRB51Eu3KjhaBH+3z2VEsUWsZdtALCpiB8IBAPcE5GgckunQIEDrE18QkCuJrIE4jr7OkWwbMEj1A==" saltValue="uQDtDaBwj5flbyOh2W98Mg==" spinCount="100000" sheet="1" formatCells="0" formatRows="0"/>
  <mergeCells count="70">
    <mergeCell ref="A74:Q74"/>
    <mergeCell ref="I73:N73"/>
    <mergeCell ref="A75:Q75"/>
    <mergeCell ref="A79:Q79"/>
    <mergeCell ref="D58:N58"/>
    <mergeCell ref="D64:N64"/>
    <mergeCell ref="A77:Q77"/>
    <mergeCell ref="O73:Q73"/>
    <mergeCell ref="A71:A72"/>
    <mergeCell ref="A59:A64"/>
    <mergeCell ref="A65:A70"/>
    <mergeCell ref="D8:H8"/>
    <mergeCell ref="P24:P25"/>
    <mergeCell ref="B23:N24"/>
    <mergeCell ref="A16:B16"/>
    <mergeCell ref="O9:Q9"/>
    <mergeCell ref="K8:Q8"/>
    <mergeCell ref="K12:L12"/>
    <mergeCell ref="I12:J12"/>
    <mergeCell ref="P11:Q11"/>
    <mergeCell ref="P16:Q16"/>
    <mergeCell ref="P17:Q17"/>
    <mergeCell ref="G20:H20"/>
    <mergeCell ref="C9:H9"/>
    <mergeCell ref="D17:H17"/>
    <mergeCell ref="G21:H21"/>
    <mergeCell ref="P19:Q19"/>
    <mergeCell ref="K9:M9"/>
    <mergeCell ref="P15:Q15"/>
    <mergeCell ref="K14:Q14"/>
    <mergeCell ref="C13:E13"/>
    <mergeCell ref="F13:H13"/>
    <mergeCell ref="C12:H12"/>
    <mergeCell ref="K13:M13"/>
    <mergeCell ref="P1:Q1"/>
    <mergeCell ref="A1:O1"/>
    <mergeCell ref="A2:M2"/>
    <mergeCell ref="D6:H6"/>
    <mergeCell ref="A4:Q4"/>
    <mergeCell ref="P2:Q2"/>
    <mergeCell ref="K6:N6"/>
    <mergeCell ref="O6:Q6"/>
    <mergeCell ref="A53:A55"/>
    <mergeCell ref="F52:M52"/>
    <mergeCell ref="D16:H16"/>
    <mergeCell ref="A51:Q51"/>
    <mergeCell ref="P18:Q18"/>
    <mergeCell ref="I20:J21"/>
    <mergeCell ref="P21:Q21"/>
    <mergeCell ref="P20:Q20"/>
    <mergeCell ref="B20:D20"/>
    <mergeCell ref="B21:D21"/>
    <mergeCell ref="C19:H19"/>
    <mergeCell ref="C18:H18"/>
    <mergeCell ref="L7:M7"/>
    <mergeCell ref="F31:N31"/>
    <mergeCell ref="A45:A48"/>
    <mergeCell ref="O23:O25"/>
    <mergeCell ref="Q23:Q25"/>
    <mergeCell ref="A32:A35"/>
    <mergeCell ref="F25:M25"/>
    <mergeCell ref="A27:A30"/>
    <mergeCell ref="K10:M10"/>
    <mergeCell ref="K11:M11"/>
    <mergeCell ref="C10:H10"/>
    <mergeCell ref="D14:H14"/>
    <mergeCell ref="O13:Q13"/>
    <mergeCell ref="C11:H11"/>
    <mergeCell ref="P12:Q12"/>
    <mergeCell ref="D15:H15"/>
  </mergeCells>
  <dataValidations count="12">
    <dataValidation type="list" allowBlank="1" showInputMessage="1" showErrorMessage="1" sqref="O10" xr:uid="{00000000-0002-0000-0100-000000000000}">
      <formula1>"Yes, No"</formula1>
    </dataValidation>
    <dataValidation type="list" allowBlank="1" showInputMessage="1" showErrorMessage="1" sqref="N12" xr:uid="{00000000-0002-0000-0100-000001000000}">
      <formula1>"&lt;&lt;Select&gt;&gt;, Family, Elderly, HFOP, Other"</formula1>
    </dataValidation>
    <dataValidation type="list" allowBlank="1" showInputMessage="1" showErrorMessage="1" sqref="D16" xr:uid="{00000000-0002-0000-0100-000002000000}">
      <formula1>"&lt;&lt;Select Org Type&gt;&gt;,For Profit,Not for Profit,CHDO,Joint Venture"</formula1>
    </dataValidation>
    <dataValidation type="list" allowBlank="1" showInputMessage="1" showErrorMessage="1" sqref="D14" xr:uid="{00000000-0002-0000-0100-000004000000}">
      <formula1>"&lt;&lt;Select Construction Activity&gt;&gt;, New Construction, Acq/Rehab, Rehabilitation, New Construction &amp; Rehab, New Construction &amp; Acq/Rhb"</formula1>
    </dataValidation>
    <dataValidation type="list" allowBlank="1" showInputMessage="1" showErrorMessage="1" sqref="Q45:Q72 Q26:Q43" xr:uid="{00000000-0002-0000-0100-000008000000}">
      <formula1>"X"</formula1>
    </dataValidation>
    <dataValidation type="list" allowBlank="1" showInputMessage="1" showErrorMessage="1" sqref="O6:Q6" xr:uid="{00000000-0002-0000-0100-00000A000000}">
      <formula1>"&lt;Select Applicable QAP&gt;, 2019, 2020"</formula1>
    </dataValidation>
    <dataValidation type="list" allowBlank="1" showInputMessage="1" showErrorMessage="1" sqref="O13:Q13" xr:uid="{45D9AC5A-29CD-43B9-8B0B-A4EDBCD383CB}">
      <formula1>"&lt;&lt;Select Set Aside&gt;&gt;,CHDO, Nonprofit, None, Rural HOME Preservation, Disaster Rebuilding"</formula1>
    </dataValidation>
    <dataValidation type="list" allowBlank="1" showInputMessage="1" showErrorMessage="1" sqref="K13" xr:uid="{4AEB1B21-1F18-472A-B315-F7C90F863799}">
      <formula1>"&lt;&lt; Select LIHTC Election &gt;&gt;, Income Averaging, 20% of Units at 50% of AMI, 40% of Units at 60% of AMI"</formula1>
    </dataValidation>
    <dataValidation type="list" allowBlank="1" showInputMessage="1" showErrorMessage="1" sqref="P12:Q12" xr:uid="{A8F0365D-9097-4A22-A687-A98100AFC16F}">
      <formula1>"&lt;Select&gt;, QCT, DDA, Both, No"</formula1>
    </dataValidation>
    <dataValidation type="list" allowBlank="1" showInputMessage="1" showErrorMessage="1" sqref="K12:L12" xr:uid="{DC247AEF-396E-4082-8953-CB904E27E0DE}">
      <formula1>"&lt;Select Pool&gt;, Flexible, Rural, N/A-4%"</formula1>
    </dataValidation>
    <dataValidation type="list" allowBlank="1" showInputMessage="1" showErrorMessage="1" sqref="K6" xr:uid="{00000000-0002-0000-0100-000007000000}">
      <formula1>"&lt;&lt; Select request purpose &gt;&gt;, Qualification/Experience only, HOME Consent only, Waiver(s) only, Qualification/Experience &amp; HOME, Qualification/Experience &amp; Waiver(s), Waiver(s) &amp; HOME, All Three"</formula1>
    </dataValidation>
    <dataValidation type="list" allowBlank="1" showInputMessage="1" showErrorMessage="1" sqref="D6:H6" xr:uid="{00000000-0002-0000-0100-000006000000}">
      <formula1>"&lt;&lt;Select DCA Funding&gt;&gt;, 9% Credit only, 9% Credit &amp; HOME, 4% Credit/TE Bond only, 4% Credit/TE Bond &amp; HOME, 4% Credit/TE Bond &amp; HOME NOFA, NHTF &amp; HOME NOFA"</formula1>
    </dataValidation>
  </dataValidations>
  <printOptions horizontalCentered="1"/>
  <pageMargins left="0.5" right="0.5" top="0.7" bottom="0.5" header="0.3" footer="0.3"/>
  <pageSetup orientation="portrait" horizontalDpi="1200" verticalDpi="1200" r:id="rId1"/>
  <headerFooter>
    <oddHeader>&amp;C&amp;"Arial Narrow,Regular"Georgia Department of Community Affairs
Housing Finance and Development Division</oddHeader>
    <oddFooter>&amp;C&amp;"Arial Narrow,Regular"&amp;9page &amp;P of &amp;N</oddFooter>
  </headerFooter>
  <rowBreaks count="2" manualBreakCount="2">
    <brk id="51" max="16383" man="1"/>
    <brk id="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24"/>
  <sheetViews>
    <sheetView showGridLines="0" zoomScaleNormal="100" workbookViewId="0">
      <selection activeCell="A6" sqref="A6:A24"/>
    </sheetView>
  </sheetViews>
  <sheetFormatPr defaultColWidth="9" defaultRowHeight="12.75" x14ac:dyDescent="0.2"/>
  <cols>
    <col min="1" max="1" width="126.75" style="26" customWidth="1"/>
    <col min="2" max="16384" width="9" style="26"/>
  </cols>
  <sheetData>
    <row r="1" spans="1:6" s="29" customFormat="1" ht="18" customHeight="1" x14ac:dyDescent="0.2">
      <c r="A1" s="28" t="s">
        <v>185</v>
      </c>
    </row>
    <row r="2" spans="1:6" s="29" customFormat="1" ht="18" customHeight="1" x14ac:dyDescent="0.2">
      <c r="A2" s="30" t="str">
        <f>'Submission Form and Checklist'!$C$10</f>
        <v>(Enter Project Name to be used on full app)</v>
      </c>
    </row>
    <row r="3" spans="1:6" s="29" customFormat="1" ht="18" customHeight="1" x14ac:dyDescent="0.2">
      <c r="A3" s="30" t="str">
        <f>'Submission Form and Checklist'!$K$11  &amp;  ", GA        "  &amp;  'Submission Form and Checklist'!$K$10 &amp;  " County" &amp; "                         Units  - Total:    " &amp; 'Submission Form and Checklist'!$N$19 &amp; "      LI:    " &amp; 'Submission Form and Checklist'!$N$16</f>
        <v>, GA         County                         Units  - Total:    0      LI:    0</v>
      </c>
    </row>
    <row r="4" spans="1:6" s="29" customFormat="1" ht="18" customHeight="1" x14ac:dyDescent="0.2">
      <c r="A4" s="30" t="str">
        <f>"Construction Activity Breakdown by Units:                New Construction:  " &amp; 'Submission Form and Checklist'!$K$19 &amp; "             Acquisition / Rehab:  " &amp; 'Submission Form and Checklist'!$L$19 &amp; "            Substantial Rehab:  " &amp; 'Submission Form and Checklist'!$M$19</f>
        <v>Construction Activity Breakdown by Units:                New Construction:  0             Acquisition / Rehab:  0            Substantial Rehab:  0</v>
      </c>
    </row>
    <row r="5" spans="1:6" ht="9" customHeight="1" x14ac:dyDescent="0.2"/>
    <row r="6" spans="1:6" ht="111" customHeight="1" x14ac:dyDescent="0.2">
      <c r="A6" s="962" t="s">
        <v>186</v>
      </c>
      <c r="B6" s="963" t="s">
        <v>187</v>
      </c>
      <c r="C6" s="963"/>
      <c r="D6" s="963"/>
      <c r="E6" s="963"/>
      <c r="F6" s="963"/>
    </row>
    <row r="7" spans="1:6" ht="6.6" customHeight="1" x14ac:dyDescent="0.2">
      <c r="A7" s="962"/>
      <c r="B7" s="963"/>
      <c r="C7" s="963"/>
      <c r="D7" s="963"/>
      <c r="E7" s="963"/>
      <c r="F7" s="963"/>
    </row>
    <row r="8" spans="1:6" ht="93" customHeight="1" x14ac:dyDescent="0.2">
      <c r="A8" s="962"/>
      <c r="B8" s="963"/>
      <c r="C8" s="963"/>
      <c r="D8" s="963"/>
      <c r="E8" s="963"/>
      <c r="F8" s="963"/>
    </row>
    <row r="9" spans="1:6" ht="6.6" customHeight="1" x14ac:dyDescent="0.2">
      <c r="A9" s="962"/>
    </row>
    <row r="10" spans="1:6" ht="93" customHeight="1" x14ac:dyDescent="0.2">
      <c r="A10" s="962"/>
    </row>
    <row r="11" spans="1:6" ht="6.6" customHeight="1" x14ac:dyDescent="0.2">
      <c r="A11" s="962"/>
    </row>
    <row r="12" spans="1:6" ht="93" customHeight="1" x14ac:dyDescent="0.2">
      <c r="A12" s="962"/>
    </row>
    <row r="13" spans="1:6" ht="6.6" customHeight="1" x14ac:dyDescent="0.2">
      <c r="A13" s="962"/>
    </row>
    <row r="14" spans="1:6" ht="93" customHeight="1" x14ac:dyDescent="0.2">
      <c r="A14" s="962"/>
    </row>
    <row r="15" spans="1:6" ht="6.6" customHeight="1" x14ac:dyDescent="0.2">
      <c r="A15" s="962"/>
    </row>
    <row r="16" spans="1:6" ht="93" customHeight="1" x14ac:dyDescent="0.2">
      <c r="A16" s="962"/>
    </row>
    <row r="17" spans="1:1" ht="6.6" customHeight="1" x14ac:dyDescent="0.2">
      <c r="A17" s="962"/>
    </row>
    <row r="18" spans="1:1" ht="93" customHeight="1" x14ac:dyDescent="0.2">
      <c r="A18" s="962"/>
    </row>
    <row r="19" spans="1:1" ht="6.6" customHeight="1" x14ac:dyDescent="0.2">
      <c r="A19" s="962"/>
    </row>
    <row r="20" spans="1:1" ht="93" customHeight="1" x14ac:dyDescent="0.2">
      <c r="A20" s="962"/>
    </row>
    <row r="21" spans="1:1" ht="6.6" customHeight="1" x14ac:dyDescent="0.2">
      <c r="A21" s="962"/>
    </row>
    <row r="22" spans="1:1" ht="93" customHeight="1" x14ac:dyDescent="0.2">
      <c r="A22" s="962"/>
    </row>
    <row r="23" spans="1:1" ht="6.6" customHeight="1" x14ac:dyDescent="0.2">
      <c r="A23" s="962"/>
    </row>
    <row r="24" spans="1:1" ht="93" customHeight="1" x14ac:dyDescent="0.2">
      <c r="A24" s="962"/>
    </row>
  </sheetData>
  <sheetProtection algorithmName="SHA-512" hashValue="P14O2R1UhHyeUVaDhgBeAZrBLdXfj/z6pWYIgLwVsJaR1UoL1iAX9vPUtOExJHGuj4YgNDseOFU+s1kL5QFN+A==" saltValue="3TUCrfo3redfRHpRJooA8Q==" spinCount="100000" sheet="1" formatRows="0"/>
  <mergeCells count="2">
    <mergeCell ref="A6:A24"/>
    <mergeCell ref="B6:F8"/>
  </mergeCells>
  <printOptions horizontalCentered="1"/>
  <pageMargins left="0.5" right="0.5" top="0.5" bottom="0.5" header="0.5" footer="0.25"/>
  <pageSetup scale="99" fitToHeight="0" orientation="landscape" verticalDpi="1200" r:id="rId1"/>
  <headerFooter alignWithMargins="0">
    <oddFooter>&amp;L2016 Pre-App Project Narrative&amp;C&amp;F&amp;R&amp;9&amp;P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D1CF-440F-43E2-8ABD-6FF1A2DCEC13}">
  <sheetPr>
    <pageSetUpPr fitToPage="1"/>
  </sheetPr>
  <dimension ref="A1:NL204"/>
  <sheetViews>
    <sheetView showGridLines="0" zoomScale="120" zoomScaleNormal="120" workbookViewId="0">
      <selection activeCell="G5" sqref="G5"/>
    </sheetView>
  </sheetViews>
  <sheetFormatPr defaultColWidth="8" defaultRowHeight="12.75" x14ac:dyDescent="0.2"/>
  <cols>
    <col min="1" max="1" width="2.375" style="301" customWidth="1"/>
    <col min="2" max="2" width="8.75" style="301" customWidth="1"/>
    <col min="3" max="3" width="6.625" style="301" customWidth="1"/>
    <col min="4" max="4" width="5.625" style="301" customWidth="1"/>
    <col min="5" max="5" width="5.875" style="301" customWidth="1"/>
    <col min="6" max="6" width="7.125" style="301" customWidth="1"/>
    <col min="7" max="8" width="8.5" style="301" customWidth="1"/>
    <col min="9" max="9" width="10.25" style="301" customWidth="1"/>
    <col min="10" max="10" width="8.875" style="301" customWidth="1"/>
    <col min="11" max="11" width="8.5" style="301" customWidth="1"/>
    <col min="12" max="13" width="9.625" style="301" customWidth="1"/>
    <col min="14" max="14" width="11.375" style="301" customWidth="1"/>
    <col min="15" max="15" width="13.5" style="301" customWidth="1"/>
    <col min="16" max="16" width="10.875" style="302" customWidth="1"/>
    <col min="17" max="17" width="8.625" style="302" customWidth="1"/>
    <col min="18" max="20" width="6.75" style="302" customWidth="1"/>
    <col min="21" max="21" width="51.875" style="302" customWidth="1"/>
    <col min="22" max="22" width="41.75" style="302" customWidth="1"/>
    <col min="23" max="136" width="8" style="306" customWidth="1"/>
    <col min="137" max="137" width="11" style="306" customWidth="1"/>
    <col min="138" max="138" width="7.25" style="306" customWidth="1"/>
    <col min="139" max="142" width="6.375" style="306" customWidth="1"/>
    <col min="143" max="143" width="7.25" style="306" customWidth="1"/>
    <col min="144" max="147" width="6.375" style="306" customWidth="1"/>
    <col min="148" max="157" width="8" style="306" customWidth="1"/>
    <col min="158" max="158" width="7.25" style="306" customWidth="1"/>
    <col min="159" max="162" width="6.375" style="306" customWidth="1"/>
    <col min="163" max="167" width="8" style="306" customWidth="1"/>
    <col min="168" max="168" width="7.25" style="306" customWidth="1"/>
    <col min="169" max="172" width="6.375" style="306" customWidth="1"/>
    <col min="173" max="252" width="8" style="306" customWidth="1"/>
    <col min="253" max="257" width="9.875" style="306" customWidth="1"/>
    <col min="258" max="272" width="8" style="306" customWidth="1"/>
    <col min="273" max="273" width="8.875" style="306" customWidth="1"/>
    <col min="274" max="277" width="8.75" style="306" customWidth="1"/>
    <col min="278" max="281" width="8" style="306" customWidth="1"/>
    <col min="282" max="282" width="8" style="327" customWidth="1"/>
    <col min="283" max="286" width="8" style="306" customWidth="1"/>
    <col min="287" max="297" width="8" style="327" customWidth="1"/>
    <col min="298" max="307" width="10.125" style="327" customWidth="1"/>
    <col min="308" max="318" width="8" style="327" customWidth="1"/>
    <col min="319" max="324" width="8" style="306" customWidth="1"/>
    <col min="325" max="325" width="8" style="420" customWidth="1"/>
    <col min="326" max="340" width="8" style="306" customWidth="1"/>
    <col min="341" max="342" width="8" style="420" customWidth="1"/>
    <col min="343" max="349" width="9" style="306" customWidth="1"/>
    <col min="350" max="352" width="8" style="306"/>
    <col min="353" max="353" width="9.125" style="306" customWidth="1"/>
    <col min="354" max="357" width="8.875" style="306" customWidth="1"/>
    <col min="358" max="359" width="8" style="301"/>
    <col min="360" max="376" width="8" style="306"/>
    <col min="377" max="16384" width="8" style="302"/>
  </cols>
  <sheetData>
    <row r="1" spans="1:376" s="296" customFormat="1" ht="13.9" customHeight="1" x14ac:dyDescent="0.2">
      <c r="A1" s="1019" t="str">
        <f>CONCATENATE("PROPOSED PRE-APP RENT SCHEDULE","  -  ",'Submission Form and Checklist'!P2," ",'Submission Form and Checklist'!C10,", ",'Submission Form and Checklist'!K11,", ",'Submission Form and Checklist'!K10," County")</f>
        <v>PROPOSED PRE-APP RENT SCHEDULE  -  2019PA-0## (Enter Project Name to be used on full app), ,  County</v>
      </c>
      <c r="B1" s="1020"/>
      <c r="C1" s="1020"/>
      <c r="D1" s="1020"/>
      <c r="E1" s="1020"/>
      <c r="F1" s="1020"/>
      <c r="G1" s="1020"/>
      <c r="H1" s="1020"/>
      <c r="I1" s="1020"/>
      <c r="J1" s="1020"/>
      <c r="K1" s="1020"/>
      <c r="L1" s="1020"/>
      <c r="M1" s="1020"/>
      <c r="N1" s="1020"/>
      <c r="O1" s="1020"/>
      <c r="P1" s="1021"/>
      <c r="U1" s="1022" t="str">
        <f>A1</f>
        <v>PROPOSED PRE-APP RENT SCHEDULE  -  2019PA-0## (Enter Project Name to be used on full app), ,  County</v>
      </c>
      <c r="V1" s="1022"/>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299"/>
      <c r="CM1" s="299"/>
      <c r="CN1" s="299"/>
      <c r="CO1" s="299"/>
      <c r="CP1" s="299"/>
      <c r="CQ1" s="299"/>
      <c r="CR1" s="299"/>
      <c r="CS1" s="299"/>
      <c r="CT1" s="299"/>
      <c r="CU1" s="299"/>
      <c r="CV1" s="299"/>
      <c r="CW1" s="299"/>
      <c r="CX1" s="299"/>
      <c r="CY1" s="299"/>
      <c r="CZ1" s="299"/>
      <c r="DA1" s="299"/>
      <c r="DB1" s="299"/>
      <c r="DC1" s="299"/>
      <c r="DD1" s="299"/>
      <c r="DE1" s="299"/>
      <c r="DF1" s="299"/>
      <c r="DG1" s="299"/>
      <c r="DH1" s="299"/>
      <c r="DI1" s="299"/>
      <c r="DJ1" s="299"/>
      <c r="DK1" s="299"/>
      <c r="DL1" s="299"/>
      <c r="DM1" s="299"/>
      <c r="DN1" s="299"/>
      <c r="DO1" s="299"/>
      <c r="DP1" s="299"/>
      <c r="DQ1" s="299"/>
      <c r="DR1" s="299"/>
      <c r="DS1" s="299"/>
      <c r="DT1" s="299"/>
      <c r="DU1" s="299"/>
      <c r="DV1" s="299"/>
      <c r="DW1" s="299"/>
      <c r="DX1" s="299"/>
      <c r="DY1" s="299"/>
      <c r="DZ1" s="299"/>
      <c r="EA1" s="299"/>
      <c r="EB1" s="299"/>
      <c r="EC1" s="299"/>
      <c r="ED1" s="299"/>
      <c r="EE1" s="299"/>
      <c r="EF1" s="299"/>
      <c r="EG1" s="299"/>
      <c r="EH1" s="299"/>
      <c r="EI1" s="299"/>
      <c r="EJ1" s="299"/>
      <c r="EK1" s="299"/>
      <c r="EL1" s="299"/>
      <c r="EM1" s="299"/>
      <c r="EN1" s="299"/>
      <c r="EO1" s="299"/>
      <c r="EP1" s="299"/>
      <c r="EQ1" s="299"/>
      <c r="ER1" s="299"/>
      <c r="ES1" s="299"/>
      <c r="ET1" s="299"/>
      <c r="EU1" s="299"/>
      <c r="EV1" s="299"/>
      <c r="EW1" s="299"/>
      <c r="EX1" s="299"/>
      <c r="EY1" s="299"/>
      <c r="EZ1" s="299"/>
      <c r="FA1" s="299"/>
      <c r="FB1" s="299"/>
      <c r="FC1" s="299"/>
      <c r="FD1" s="299"/>
      <c r="FE1" s="299"/>
      <c r="FF1" s="299"/>
      <c r="FG1" s="299"/>
      <c r="FH1" s="299"/>
      <c r="FI1" s="299"/>
      <c r="FJ1" s="299"/>
      <c r="FK1" s="299"/>
      <c r="FL1" s="299"/>
      <c r="FM1" s="299"/>
      <c r="FN1" s="299"/>
      <c r="FO1" s="299"/>
      <c r="FP1" s="299"/>
      <c r="FQ1" s="299"/>
      <c r="FR1" s="299"/>
      <c r="FS1" s="299"/>
      <c r="FT1" s="299"/>
      <c r="FU1" s="299"/>
      <c r="FV1" s="299"/>
      <c r="FW1" s="299"/>
      <c r="FX1" s="299"/>
      <c r="FY1" s="299"/>
      <c r="FZ1" s="299"/>
      <c r="GA1" s="299"/>
      <c r="GB1" s="299"/>
      <c r="GC1" s="299"/>
      <c r="GD1" s="299"/>
      <c r="GE1" s="299"/>
      <c r="GF1" s="299"/>
      <c r="GG1" s="299"/>
      <c r="GH1" s="299"/>
      <c r="GI1" s="299"/>
      <c r="GJ1" s="299"/>
      <c r="GK1" s="299"/>
      <c r="GL1" s="299"/>
      <c r="GM1" s="299"/>
      <c r="GN1" s="299"/>
      <c r="GO1" s="299"/>
      <c r="GP1" s="299"/>
      <c r="GQ1" s="299"/>
      <c r="GR1" s="299"/>
      <c r="GS1" s="299"/>
      <c r="GT1" s="299"/>
      <c r="GU1" s="299"/>
      <c r="GV1" s="299"/>
      <c r="GW1" s="299"/>
      <c r="GX1" s="299"/>
      <c r="GY1" s="299"/>
      <c r="GZ1" s="299"/>
      <c r="HA1" s="299"/>
      <c r="HB1" s="299"/>
      <c r="HC1" s="299"/>
      <c r="HD1" s="299"/>
      <c r="HE1" s="299"/>
      <c r="HF1" s="299"/>
      <c r="HG1" s="299"/>
      <c r="HH1" s="299"/>
      <c r="HI1" s="299"/>
      <c r="HJ1" s="299"/>
      <c r="HK1" s="299"/>
      <c r="HL1" s="299"/>
      <c r="HM1" s="299"/>
      <c r="HN1" s="299"/>
      <c r="HO1" s="299"/>
      <c r="HP1" s="299"/>
      <c r="HQ1" s="299"/>
      <c r="HR1" s="299"/>
      <c r="HS1" s="299"/>
      <c r="HT1" s="299"/>
      <c r="HU1" s="299"/>
      <c r="HV1" s="299"/>
      <c r="HW1" s="298"/>
      <c r="HX1" s="298"/>
      <c r="HY1" s="298"/>
      <c r="HZ1" s="298"/>
      <c r="IA1" s="298"/>
      <c r="IB1" s="298"/>
      <c r="IC1" s="298"/>
      <c r="ID1" s="298"/>
      <c r="IE1" s="298"/>
      <c r="IF1" s="298"/>
      <c r="IG1" s="298"/>
      <c r="IH1" s="298"/>
      <c r="II1" s="298"/>
      <c r="IJ1" s="298"/>
      <c r="IK1" s="298"/>
      <c r="IL1" s="298"/>
      <c r="IM1" s="298"/>
      <c r="IN1" s="298"/>
      <c r="IO1" s="298"/>
      <c r="IP1" s="298"/>
      <c r="IQ1" s="298"/>
      <c r="IR1" s="298"/>
      <c r="IS1" s="298"/>
      <c r="IT1" s="298"/>
      <c r="IU1" s="298"/>
      <c r="IV1" s="298"/>
      <c r="IW1" s="298"/>
      <c r="IX1" s="298"/>
      <c r="IY1" s="298"/>
      <c r="IZ1" s="298"/>
      <c r="JA1" s="298"/>
      <c r="JB1" s="298"/>
      <c r="JC1" s="298"/>
      <c r="JD1" s="298"/>
      <c r="JE1" s="298"/>
      <c r="JF1" s="298"/>
      <c r="JG1" s="298"/>
      <c r="JH1" s="298"/>
      <c r="JI1" s="298"/>
      <c r="JJ1" s="298"/>
      <c r="JK1" s="298"/>
      <c r="JL1" s="298"/>
      <c r="JM1" s="298"/>
      <c r="JN1" s="298"/>
      <c r="JO1" s="298"/>
      <c r="JP1" s="298"/>
      <c r="JQ1" s="298"/>
      <c r="JR1" s="298"/>
      <c r="JS1" s="298"/>
      <c r="JT1" s="298"/>
      <c r="JU1" s="298"/>
      <c r="JV1" s="298"/>
      <c r="JW1" s="298"/>
      <c r="JX1" s="298"/>
      <c r="JY1" s="298"/>
      <c r="JZ1" s="298"/>
      <c r="KA1" s="298"/>
      <c r="KB1" s="298"/>
      <c r="KC1" s="298"/>
      <c r="KD1" s="298"/>
      <c r="KE1" s="298"/>
      <c r="KF1" s="298"/>
      <c r="KG1" s="298"/>
      <c r="KH1" s="298"/>
      <c r="KI1" s="298"/>
      <c r="KJ1" s="298"/>
      <c r="KK1" s="298"/>
      <c r="KL1" s="298"/>
      <c r="KM1" s="298"/>
      <c r="KN1" s="298"/>
      <c r="KO1" s="299"/>
      <c r="KP1" s="299"/>
      <c r="KQ1" s="298"/>
      <c r="KR1" s="298"/>
      <c r="KS1" s="298"/>
      <c r="KT1" s="299"/>
      <c r="KU1" s="299"/>
      <c r="KV1" s="299"/>
      <c r="KW1" s="299"/>
      <c r="KX1" s="300"/>
      <c r="KY1" s="299"/>
      <c r="KZ1" s="299"/>
      <c r="LA1" s="299"/>
      <c r="LB1" s="299"/>
      <c r="LC1" s="300"/>
      <c r="LD1" s="299"/>
      <c r="LE1" s="299"/>
      <c r="LF1" s="299"/>
      <c r="LG1" s="299"/>
      <c r="LH1" s="299"/>
      <c r="LI1" s="299"/>
      <c r="LJ1" s="299"/>
      <c r="LK1" s="299"/>
      <c r="LL1" s="299"/>
      <c r="LM1" s="299"/>
      <c r="LN1" s="299"/>
      <c r="LO1" s="299"/>
      <c r="LP1" s="299"/>
      <c r="LQ1" s="299"/>
      <c r="LR1" s="299"/>
      <c r="LS1" s="299"/>
      <c r="LT1" s="299"/>
      <c r="LU1" s="299"/>
      <c r="LV1" s="299"/>
      <c r="LW1" s="299"/>
      <c r="LX1" s="299"/>
      <c r="LY1" s="299"/>
      <c r="LZ1" s="299"/>
      <c r="MA1" s="299"/>
      <c r="MB1" s="299"/>
      <c r="MC1" s="299"/>
      <c r="MD1" s="299"/>
      <c r="ME1" s="299"/>
      <c r="MF1" s="299"/>
      <c r="MG1" s="299"/>
      <c r="MH1" s="299"/>
      <c r="MI1" s="299"/>
      <c r="MJ1" s="299"/>
      <c r="MK1" s="299"/>
      <c r="ML1" s="299"/>
      <c r="MM1" s="299"/>
      <c r="MN1" s="299"/>
      <c r="MO1" s="299"/>
      <c r="MP1" s="299"/>
      <c r="MQ1" s="299"/>
      <c r="MR1" s="299"/>
      <c r="MS1" s="299"/>
      <c r="MT1" s="297"/>
      <c r="MU1" s="297"/>
      <c r="MV1" s="299"/>
      <c r="MW1" s="299"/>
      <c r="MX1" s="299"/>
      <c r="MY1" s="299"/>
      <c r="MZ1" s="299"/>
      <c r="NA1" s="299"/>
      <c r="NB1" s="299"/>
      <c r="NC1" s="299"/>
      <c r="ND1" s="299"/>
      <c r="NE1" s="299"/>
      <c r="NF1" s="299"/>
      <c r="NG1" s="299"/>
      <c r="NH1" s="299"/>
      <c r="NI1" s="299"/>
      <c r="NJ1" s="299"/>
      <c r="NK1" s="299"/>
      <c r="NL1" s="299"/>
    </row>
    <row r="2" spans="1:376" ht="6" customHeight="1" x14ac:dyDescent="0.2">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4"/>
      <c r="HZ2" s="304"/>
      <c r="IA2" s="304"/>
      <c r="IB2" s="304"/>
      <c r="IC2" s="304"/>
      <c r="ID2" s="304"/>
      <c r="IE2" s="304"/>
      <c r="IF2" s="304"/>
      <c r="IG2" s="304"/>
      <c r="IH2" s="304"/>
      <c r="II2" s="304"/>
      <c r="IJ2" s="304"/>
      <c r="IK2" s="304"/>
      <c r="IL2" s="304"/>
      <c r="IM2" s="304"/>
      <c r="IN2" s="304"/>
      <c r="IO2" s="304"/>
      <c r="IP2" s="304"/>
      <c r="IQ2" s="304"/>
      <c r="IR2" s="304"/>
      <c r="IS2" s="304"/>
      <c r="IT2" s="304"/>
      <c r="IU2" s="304"/>
      <c r="IV2" s="304"/>
      <c r="IW2" s="304"/>
      <c r="IX2" s="304"/>
      <c r="IY2" s="304"/>
      <c r="IZ2" s="304"/>
      <c r="JA2" s="304"/>
      <c r="JB2" s="304"/>
      <c r="JC2" s="304"/>
      <c r="JD2" s="304"/>
      <c r="JE2" s="304"/>
      <c r="JF2" s="304"/>
      <c r="JG2" s="304"/>
      <c r="JH2" s="304"/>
      <c r="JI2" s="304"/>
      <c r="JJ2" s="304"/>
      <c r="JK2" s="304"/>
      <c r="JL2" s="304"/>
      <c r="JM2" s="304"/>
      <c r="JN2" s="304"/>
      <c r="JO2" s="304"/>
      <c r="JP2" s="304"/>
      <c r="JQ2" s="304"/>
      <c r="JR2" s="304"/>
      <c r="JS2" s="304"/>
      <c r="JT2" s="304"/>
      <c r="JU2" s="304"/>
      <c r="JV2" s="304"/>
      <c r="JW2" s="304"/>
      <c r="JX2" s="304"/>
      <c r="JY2" s="304"/>
      <c r="JZ2" s="304"/>
      <c r="KA2" s="304"/>
      <c r="KB2" s="304"/>
      <c r="KC2" s="304"/>
      <c r="KD2" s="304"/>
      <c r="KE2" s="304"/>
      <c r="KF2" s="304"/>
      <c r="KG2" s="304"/>
      <c r="KH2" s="304"/>
      <c r="KI2" s="304"/>
      <c r="KJ2" s="304"/>
      <c r="KK2" s="304"/>
      <c r="KL2" s="304"/>
      <c r="KM2" s="304"/>
      <c r="KN2" s="304"/>
      <c r="KO2" s="304"/>
      <c r="KP2" s="304"/>
      <c r="KQ2" s="304"/>
      <c r="KR2" s="304"/>
      <c r="KS2" s="304"/>
      <c r="KT2" s="304"/>
      <c r="KU2" s="304"/>
      <c r="KV2" s="305"/>
      <c r="KW2" s="305"/>
      <c r="KX2" s="305"/>
      <c r="KY2" s="305"/>
      <c r="KZ2" s="305"/>
      <c r="LA2" s="305"/>
      <c r="LB2" s="305"/>
      <c r="LC2" s="305"/>
      <c r="LD2" s="305"/>
      <c r="LE2" s="305"/>
      <c r="LF2" s="306"/>
      <c r="LK2" s="305"/>
      <c r="LL2" s="305"/>
      <c r="LM2" s="305"/>
      <c r="LN2" s="305"/>
      <c r="LO2" s="305"/>
      <c r="LP2" s="305"/>
      <c r="LQ2" s="305"/>
      <c r="LR2" s="305"/>
      <c r="LS2" s="305"/>
      <c r="LT2" s="305"/>
      <c r="LU2" s="305"/>
      <c r="LV2" s="305"/>
      <c r="LW2" s="305"/>
      <c r="LX2" s="305"/>
      <c r="LY2" s="305"/>
      <c r="LZ2" s="305"/>
      <c r="MA2" s="305"/>
      <c r="MB2" s="305"/>
      <c r="MC2" s="305"/>
      <c r="MD2" s="305"/>
    </row>
    <row r="3" spans="1:376" s="296" customFormat="1" ht="12.6" customHeight="1" x14ac:dyDescent="0.2">
      <c r="A3" s="307" t="s">
        <v>64</v>
      </c>
      <c r="B3" s="307" t="s">
        <v>745</v>
      </c>
      <c r="C3" s="297"/>
      <c r="G3" s="308" t="s">
        <v>354</v>
      </c>
      <c r="H3" s="309"/>
      <c r="I3" s="309"/>
      <c r="J3" s="309"/>
      <c r="K3" s="309"/>
      <c r="L3" s="309"/>
      <c r="T3" s="310"/>
      <c r="U3" s="307" t="str">
        <f>B3</f>
        <v>PROPOSED PRE-APP RENT SCHEDULE</v>
      </c>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313"/>
      <c r="ED3" s="313"/>
      <c r="EE3" s="313"/>
      <c r="EF3" s="313"/>
      <c r="EG3" s="313"/>
      <c r="EH3" s="313"/>
      <c r="EI3" s="313"/>
      <c r="EJ3" s="313"/>
      <c r="EK3" s="313"/>
      <c r="EL3" s="313"/>
      <c r="EM3" s="313"/>
      <c r="EN3" s="313"/>
      <c r="EO3" s="313"/>
      <c r="EP3" s="313"/>
      <c r="EQ3" s="313"/>
      <c r="ER3" s="313"/>
      <c r="ES3" s="313"/>
      <c r="ET3" s="313"/>
      <c r="EU3" s="313"/>
      <c r="EV3" s="313"/>
      <c r="EW3" s="313"/>
      <c r="EX3" s="313"/>
      <c r="EY3" s="313"/>
      <c r="EZ3" s="313"/>
      <c r="FA3" s="313"/>
      <c r="FB3" s="313"/>
      <c r="FC3" s="313"/>
      <c r="FD3" s="313"/>
      <c r="FE3" s="313"/>
      <c r="FF3" s="313"/>
      <c r="FG3" s="313"/>
      <c r="FH3" s="313"/>
      <c r="FI3" s="313"/>
      <c r="FJ3" s="313"/>
      <c r="FK3" s="313"/>
      <c r="FL3" s="313"/>
      <c r="FM3" s="313"/>
      <c r="FN3" s="313"/>
      <c r="FO3" s="313"/>
      <c r="FP3" s="313"/>
      <c r="FQ3" s="313"/>
      <c r="FR3" s="313"/>
      <c r="FS3" s="313"/>
      <c r="FT3" s="313"/>
      <c r="FU3" s="313"/>
      <c r="FV3" s="313"/>
      <c r="FW3" s="313"/>
      <c r="FX3" s="313"/>
      <c r="FY3" s="313"/>
      <c r="FZ3" s="313"/>
      <c r="GA3" s="313"/>
      <c r="GB3" s="313"/>
      <c r="GC3" s="313"/>
      <c r="GD3" s="313"/>
      <c r="GE3" s="313"/>
      <c r="GF3" s="313"/>
      <c r="GG3" s="313"/>
      <c r="GH3" s="313"/>
      <c r="GI3" s="313"/>
      <c r="GJ3" s="313"/>
      <c r="GK3" s="313"/>
      <c r="GL3" s="313"/>
      <c r="GM3" s="313"/>
      <c r="GN3" s="313"/>
      <c r="GO3" s="313"/>
      <c r="GP3" s="313"/>
      <c r="GQ3" s="313"/>
      <c r="GR3" s="313"/>
      <c r="GS3" s="313"/>
      <c r="GT3" s="313"/>
      <c r="GU3" s="313"/>
      <c r="GV3" s="313"/>
      <c r="GW3" s="313"/>
      <c r="GX3" s="313"/>
      <c r="GY3" s="313"/>
      <c r="GZ3" s="313"/>
      <c r="HA3" s="313"/>
      <c r="HB3" s="313"/>
      <c r="HC3" s="313"/>
      <c r="HD3" s="313"/>
      <c r="HE3" s="313"/>
      <c r="HF3" s="313"/>
      <c r="HG3" s="313"/>
      <c r="HH3" s="313"/>
      <c r="HI3" s="313"/>
      <c r="HJ3" s="313"/>
      <c r="HK3" s="313"/>
      <c r="HL3" s="313"/>
      <c r="HM3" s="313"/>
      <c r="HN3" s="313"/>
      <c r="HO3" s="313"/>
      <c r="HP3" s="313"/>
      <c r="HQ3" s="313"/>
      <c r="HR3" s="313"/>
      <c r="HS3" s="313"/>
      <c r="HT3" s="313"/>
      <c r="HU3" s="313"/>
      <c r="HV3" s="313"/>
      <c r="HW3" s="313"/>
      <c r="HX3" s="313"/>
      <c r="HY3" s="312"/>
      <c r="HZ3" s="312"/>
      <c r="IA3" s="312"/>
      <c r="IB3" s="312"/>
      <c r="IC3" s="312"/>
      <c r="ID3" s="304" t="s">
        <v>355</v>
      </c>
      <c r="IE3" s="304" t="s">
        <v>356</v>
      </c>
      <c r="IF3" s="304" t="s">
        <v>357</v>
      </c>
      <c r="IG3" s="304" t="s">
        <v>358</v>
      </c>
      <c r="IH3" s="304" t="s">
        <v>359</v>
      </c>
      <c r="II3" s="304" t="s">
        <v>355</v>
      </c>
      <c r="IJ3" s="304" t="s">
        <v>356</v>
      </c>
      <c r="IK3" s="304" t="s">
        <v>357</v>
      </c>
      <c r="IL3" s="304" t="s">
        <v>358</v>
      </c>
      <c r="IM3" s="304" t="s">
        <v>359</v>
      </c>
      <c r="IN3" s="312"/>
      <c r="IO3" s="312"/>
      <c r="IP3" s="312"/>
      <c r="IQ3" s="312"/>
      <c r="IR3" s="312"/>
      <c r="IS3" s="312"/>
      <c r="IT3" s="312"/>
      <c r="IU3" s="312"/>
      <c r="IV3" s="312"/>
      <c r="IW3" s="312"/>
      <c r="IX3" s="304" t="s">
        <v>355</v>
      </c>
      <c r="IY3" s="304" t="s">
        <v>356</v>
      </c>
      <c r="IZ3" s="304" t="s">
        <v>357</v>
      </c>
      <c r="JA3" s="304" t="s">
        <v>358</v>
      </c>
      <c r="JB3" s="304" t="s">
        <v>359</v>
      </c>
      <c r="JC3" s="304" t="s">
        <v>355</v>
      </c>
      <c r="JD3" s="304" t="s">
        <v>356</v>
      </c>
      <c r="JE3" s="304" t="s">
        <v>357</v>
      </c>
      <c r="JF3" s="304" t="s">
        <v>358</v>
      </c>
      <c r="JG3" s="304" t="s">
        <v>359</v>
      </c>
      <c r="JH3" s="304" t="s">
        <v>355</v>
      </c>
      <c r="JI3" s="304" t="s">
        <v>356</v>
      </c>
      <c r="JJ3" s="304" t="s">
        <v>357</v>
      </c>
      <c r="JK3" s="304" t="s">
        <v>358</v>
      </c>
      <c r="JL3" s="304" t="s">
        <v>359</v>
      </c>
      <c r="JM3" s="304" t="s">
        <v>355</v>
      </c>
      <c r="JN3" s="304" t="s">
        <v>356</v>
      </c>
      <c r="JO3" s="304" t="s">
        <v>357</v>
      </c>
      <c r="JP3" s="304" t="s">
        <v>358</v>
      </c>
      <c r="JQ3" s="304" t="s">
        <v>359</v>
      </c>
      <c r="JR3" s="304" t="s">
        <v>355</v>
      </c>
      <c r="JS3" s="304" t="s">
        <v>356</v>
      </c>
      <c r="JT3" s="304" t="s">
        <v>357</v>
      </c>
      <c r="JU3" s="304" t="s">
        <v>358</v>
      </c>
      <c r="JV3" s="304" t="s">
        <v>359</v>
      </c>
      <c r="JW3" s="304" t="s">
        <v>355</v>
      </c>
      <c r="JX3" s="304" t="s">
        <v>356</v>
      </c>
      <c r="JY3" s="304" t="s">
        <v>357</v>
      </c>
      <c r="JZ3" s="304" t="s">
        <v>358</v>
      </c>
      <c r="KA3" s="304" t="s">
        <v>359</v>
      </c>
      <c r="KB3" s="304" t="s">
        <v>355</v>
      </c>
      <c r="KC3" s="304" t="s">
        <v>356</v>
      </c>
      <c r="KD3" s="304" t="s">
        <v>357</v>
      </c>
      <c r="KE3" s="304" t="s">
        <v>358</v>
      </c>
      <c r="KF3" s="304" t="s">
        <v>359</v>
      </c>
      <c r="KG3" s="304" t="s">
        <v>355</v>
      </c>
      <c r="KH3" s="304" t="s">
        <v>356</v>
      </c>
      <c r="KI3" s="304" t="s">
        <v>357</v>
      </c>
      <c r="KJ3" s="304" t="s">
        <v>358</v>
      </c>
      <c r="KK3" s="304" t="s">
        <v>359</v>
      </c>
      <c r="KL3" s="304" t="s">
        <v>355</v>
      </c>
      <c r="KM3" s="304" t="s">
        <v>356</v>
      </c>
      <c r="KN3" s="304" t="s">
        <v>357</v>
      </c>
      <c r="KO3" s="304" t="s">
        <v>358</v>
      </c>
      <c r="KP3" s="304" t="s">
        <v>359</v>
      </c>
      <c r="KQ3" s="304" t="s">
        <v>355</v>
      </c>
      <c r="KR3" s="304" t="s">
        <v>356</v>
      </c>
      <c r="KS3" s="304" t="s">
        <v>357</v>
      </c>
      <c r="KT3" s="304" t="s">
        <v>358</v>
      </c>
      <c r="KU3" s="304" t="s">
        <v>359</v>
      </c>
      <c r="KV3" s="304" t="s">
        <v>355</v>
      </c>
      <c r="KW3" s="304" t="s">
        <v>356</v>
      </c>
      <c r="KX3" s="304" t="s">
        <v>357</v>
      </c>
      <c r="KY3" s="304" t="s">
        <v>358</v>
      </c>
      <c r="KZ3" s="304" t="s">
        <v>359</v>
      </c>
      <c r="LA3" s="304" t="s">
        <v>355</v>
      </c>
      <c r="LB3" s="304" t="s">
        <v>356</v>
      </c>
      <c r="LC3" s="304" t="s">
        <v>357</v>
      </c>
      <c r="LD3" s="304" t="s">
        <v>358</v>
      </c>
      <c r="LE3" s="304" t="s">
        <v>359</v>
      </c>
      <c r="LF3" s="299"/>
      <c r="LG3" s="299"/>
      <c r="LH3" s="299"/>
      <c r="LI3" s="299"/>
      <c r="LJ3" s="299"/>
      <c r="LK3" s="313"/>
      <c r="LL3" s="313"/>
      <c r="LM3" s="313"/>
      <c r="LN3" s="313"/>
      <c r="LO3" s="313"/>
      <c r="LP3" s="313"/>
      <c r="LQ3" s="313"/>
      <c r="LR3" s="313"/>
      <c r="LS3" s="313"/>
      <c r="LT3" s="313"/>
      <c r="LU3" s="313"/>
      <c r="LV3" s="313"/>
      <c r="LW3" s="313"/>
      <c r="LX3" s="313"/>
      <c r="LY3" s="313"/>
      <c r="LZ3" s="313"/>
      <c r="MA3" s="313"/>
      <c r="MB3" s="313"/>
      <c r="MC3" s="313"/>
      <c r="MD3" s="313"/>
      <c r="ME3" s="1002" t="s">
        <v>360</v>
      </c>
      <c r="MF3" s="1002" t="s">
        <v>361</v>
      </c>
      <c r="MG3" s="1002" t="s">
        <v>362</v>
      </c>
      <c r="MH3" s="1002" t="s">
        <v>363</v>
      </c>
      <c r="MI3" s="1002" t="s">
        <v>364</v>
      </c>
      <c r="MJ3" s="299"/>
      <c r="MK3" s="299"/>
      <c r="ML3" s="299"/>
      <c r="MM3" s="299"/>
      <c r="MN3" s="299"/>
      <c r="MO3" s="299"/>
      <c r="MP3" s="299"/>
      <c r="MQ3" s="299"/>
      <c r="MR3" s="299"/>
      <c r="MS3" s="299"/>
      <c r="MT3" s="297"/>
      <c r="MU3" s="297"/>
      <c r="MV3" s="299"/>
      <c r="MW3" s="299"/>
      <c r="MX3" s="299"/>
      <c r="MY3" s="299"/>
      <c r="MZ3" s="299"/>
      <c r="NA3" s="299"/>
      <c r="NB3" s="299"/>
      <c r="NC3" s="299"/>
      <c r="ND3" s="299"/>
      <c r="NE3" s="299"/>
      <c r="NF3" s="299"/>
      <c r="NG3" s="299"/>
      <c r="NH3" s="299"/>
      <c r="NI3" s="299"/>
      <c r="NJ3" s="299"/>
      <c r="NK3" s="299"/>
      <c r="NL3" s="299"/>
    </row>
    <row r="4" spans="1:376" s="296" customFormat="1" ht="3" customHeight="1" x14ac:dyDescent="0.2">
      <c r="B4" s="307"/>
      <c r="C4" s="297"/>
      <c r="D4" s="307"/>
      <c r="E4" s="297"/>
      <c r="F4" s="297"/>
      <c r="G4" s="297"/>
      <c r="I4" s="297"/>
      <c r="J4" s="297"/>
      <c r="K4" s="297"/>
      <c r="L4" s="297"/>
      <c r="M4" s="297"/>
      <c r="P4" s="1004" t="s">
        <v>365</v>
      </c>
      <c r="Q4" s="314"/>
      <c r="R4" s="315"/>
      <c r="S4" s="315"/>
      <c r="T4" s="315"/>
      <c r="U4" s="315"/>
      <c r="V4" s="316"/>
      <c r="W4" s="1017" t="s">
        <v>366</v>
      </c>
      <c r="X4" s="1017" t="s">
        <v>367</v>
      </c>
      <c r="Y4" s="1017" t="s">
        <v>368</v>
      </c>
      <c r="Z4" s="1017" t="s">
        <v>369</v>
      </c>
      <c r="AA4" s="1017" t="s">
        <v>370</v>
      </c>
      <c r="AB4" s="1017" t="s">
        <v>371</v>
      </c>
      <c r="AC4" s="1017" t="s">
        <v>372</v>
      </c>
      <c r="AD4" s="1017" t="s">
        <v>373</v>
      </c>
      <c r="AE4" s="1017" t="s">
        <v>374</v>
      </c>
      <c r="AF4" s="1017" t="s">
        <v>375</v>
      </c>
      <c r="AG4" s="1017" t="s">
        <v>376</v>
      </c>
      <c r="AH4" s="1017" t="s">
        <v>377</v>
      </c>
      <c r="AI4" s="1017" t="s">
        <v>378</v>
      </c>
      <c r="AJ4" s="1017" t="s">
        <v>379</v>
      </c>
      <c r="AK4" s="1017" t="s">
        <v>380</v>
      </c>
      <c r="AL4" s="1017" t="s">
        <v>381</v>
      </c>
      <c r="AM4" s="1017" t="s">
        <v>382</v>
      </c>
      <c r="AN4" s="1017" t="s">
        <v>383</v>
      </c>
      <c r="AO4" s="1017" t="s">
        <v>384</v>
      </c>
      <c r="AP4" s="1017" t="s">
        <v>385</v>
      </c>
      <c r="AQ4" s="1017" t="s">
        <v>386</v>
      </c>
      <c r="AR4" s="1017" t="s">
        <v>387</v>
      </c>
      <c r="AS4" s="1017" t="s">
        <v>388</v>
      </c>
      <c r="AT4" s="1017" t="s">
        <v>389</v>
      </c>
      <c r="AU4" s="1017" t="s">
        <v>390</v>
      </c>
      <c r="AV4" s="1017" t="s">
        <v>391</v>
      </c>
      <c r="AW4" s="1017" t="s">
        <v>392</v>
      </c>
      <c r="AX4" s="1017" t="s">
        <v>393</v>
      </c>
      <c r="AY4" s="1017" t="s">
        <v>394</v>
      </c>
      <c r="AZ4" s="1017" t="s">
        <v>395</v>
      </c>
      <c r="BA4" s="1017" t="s">
        <v>396</v>
      </c>
      <c r="BB4" s="1017" t="s">
        <v>397</v>
      </c>
      <c r="BC4" s="1017" t="s">
        <v>398</v>
      </c>
      <c r="BD4" s="1017" t="s">
        <v>399</v>
      </c>
      <c r="BE4" s="1017" t="s">
        <v>400</v>
      </c>
      <c r="BF4" s="1017" t="s">
        <v>401</v>
      </c>
      <c r="BG4" s="1017" t="s">
        <v>402</v>
      </c>
      <c r="BH4" s="1017" t="s">
        <v>403</v>
      </c>
      <c r="BI4" s="1017" t="s">
        <v>404</v>
      </c>
      <c r="BJ4" s="1017" t="s">
        <v>405</v>
      </c>
      <c r="BK4" s="1017" t="s">
        <v>406</v>
      </c>
      <c r="BL4" s="1017" t="s">
        <v>407</v>
      </c>
      <c r="BM4" s="1017" t="s">
        <v>408</v>
      </c>
      <c r="BN4" s="1017" t="s">
        <v>409</v>
      </c>
      <c r="BO4" s="1017" t="s">
        <v>410</v>
      </c>
      <c r="BP4" s="1017" t="s">
        <v>411</v>
      </c>
      <c r="BQ4" s="1017" t="s">
        <v>412</v>
      </c>
      <c r="BR4" s="1017" t="s">
        <v>413</v>
      </c>
      <c r="BS4" s="1017" t="s">
        <v>414</v>
      </c>
      <c r="BT4" s="1017" t="s">
        <v>415</v>
      </c>
      <c r="BU4" s="1017" t="s">
        <v>416</v>
      </c>
      <c r="BV4" s="1017" t="s">
        <v>417</v>
      </c>
      <c r="BW4" s="1017" t="s">
        <v>418</v>
      </c>
      <c r="BX4" s="1017" t="s">
        <v>419</v>
      </c>
      <c r="BY4" s="1017" t="s">
        <v>420</v>
      </c>
      <c r="BZ4" s="1017" t="s">
        <v>421</v>
      </c>
      <c r="CA4" s="1017" t="s">
        <v>422</v>
      </c>
      <c r="CB4" s="1017" t="s">
        <v>423</v>
      </c>
      <c r="CC4" s="1017" t="s">
        <v>424</v>
      </c>
      <c r="CD4" s="1017" t="s">
        <v>425</v>
      </c>
      <c r="CE4" s="1017" t="s">
        <v>426</v>
      </c>
      <c r="CF4" s="1017" t="s">
        <v>427</v>
      </c>
      <c r="CG4" s="1017" t="s">
        <v>428</v>
      </c>
      <c r="CH4" s="1017" t="s">
        <v>429</v>
      </c>
      <c r="CI4" s="1017" t="s">
        <v>430</v>
      </c>
      <c r="CJ4" s="1017" t="s">
        <v>431</v>
      </c>
      <c r="CK4" s="1017" t="s">
        <v>432</v>
      </c>
      <c r="CL4" s="1017" t="s">
        <v>433</v>
      </c>
      <c r="CM4" s="1017" t="s">
        <v>434</v>
      </c>
      <c r="CN4" s="1017" t="s">
        <v>435</v>
      </c>
      <c r="CO4" s="1017" t="s">
        <v>436</v>
      </c>
      <c r="CP4" s="1017" t="s">
        <v>437</v>
      </c>
      <c r="CQ4" s="1017" t="s">
        <v>438</v>
      </c>
      <c r="CR4" s="1017" t="s">
        <v>439</v>
      </c>
      <c r="CS4" s="1017" t="s">
        <v>440</v>
      </c>
      <c r="CT4" s="1017" t="s">
        <v>441</v>
      </c>
      <c r="CU4" s="1017" t="s">
        <v>442</v>
      </c>
      <c r="CV4" s="1017" t="s">
        <v>443</v>
      </c>
      <c r="CW4" s="1017" t="s">
        <v>444</v>
      </c>
      <c r="CX4" s="1017" t="s">
        <v>445</v>
      </c>
      <c r="CY4" s="1017" t="s">
        <v>446</v>
      </c>
      <c r="CZ4" s="1017" t="s">
        <v>447</v>
      </c>
      <c r="DA4" s="1017" t="s">
        <v>448</v>
      </c>
      <c r="DB4" s="1017" t="s">
        <v>449</v>
      </c>
      <c r="DC4" s="1017" t="s">
        <v>450</v>
      </c>
      <c r="DD4" s="1017" t="s">
        <v>451</v>
      </c>
      <c r="DE4" s="1017" t="s">
        <v>452</v>
      </c>
      <c r="DF4" s="1017" t="s">
        <v>453</v>
      </c>
      <c r="DG4" s="1017" t="s">
        <v>454</v>
      </c>
      <c r="DH4" s="1017" t="s">
        <v>455</v>
      </c>
      <c r="DI4" s="1017" t="s">
        <v>456</v>
      </c>
      <c r="DJ4" s="1017" t="s">
        <v>457</v>
      </c>
      <c r="DK4" s="1017" t="s">
        <v>458</v>
      </c>
      <c r="DL4" s="1017" t="s">
        <v>459</v>
      </c>
      <c r="DM4" s="1017" t="s">
        <v>460</v>
      </c>
      <c r="DN4" s="1017" t="s">
        <v>461</v>
      </c>
      <c r="DO4" s="1017" t="s">
        <v>462</v>
      </c>
      <c r="DP4" s="1017" t="s">
        <v>463</v>
      </c>
      <c r="DQ4" s="1017" t="s">
        <v>464</v>
      </c>
      <c r="DR4" s="1017" t="s">
        <v>465</v>
      </c>
      <c r="DS4" s="1017" t="s">
        <v>466</v>
      </c>
      <c r="DT4" s="1017" t="s">
        <v>467</v>
      </c>
      <c r="DU4" s="1017" t="s">
        <v>468</v>
      </c>
      <c r="DV4" s="1017" t="s">
        <v>469</v>
      </c>
      <c r="DW4" s="1017" t="s">
        <v>470</v>
      </c>
      <c r="DX4" s="1017" t="s">
        <v>471</v>
      </c>
      <c r="DY4" s="1017" t="s">
        <v>472</v>
      </c>
      <c r="DZ4" s="1017" t="s">
        <v>473</v>
      </c>
      <c r="EA4" s="1017" t="s">
        <v>474</v>
      </c>
      <c r="EB4" s="1017" t="s">
        <v>475</v>
      </c>
      <c r="EC4" s="1017" t="s">
        <v>476</v>
      </c>
      <c r="ED4" s="1017" t="s">
        <v>477</v>
      </c>
      <c r="EE4" s="1017" t="s">
        <v>478</v>
      </c>
      <c r="EF4" s="1017" t="s">
        <v>479</v>
      </c>
      <c r="EG4" s="1017" t="s">
        <v>480</v>
      </c>
      <c r="EH4" s="1017" t="s">
        <v>481</v>
      </c>
      <c r="EI4" s="1017" t="s">
        <v>482</v>
      </c>
      <c r="EJ4" s="1017" t="s">
        <v>483</v>
      </c>
      <c r="EK4" s="1017" t="s">
        <v>484</v>
      </c>
      <c r="EL4" s="1017" t="s">
        <v>485</v>
      </c>
      <c r="EM4" s="1017" t="s">
        <v>486</v>
      </c>
      <c r="EN4" s="1017" t="s">
        <v>487</v>
      </c>
      <c r="EO4" s="1017" t="s">
        <v>488</v>
      </c>
      <c r="EP4" s="1017" t="s">
        <v>489</v>
      </c>
      <c r="EQ4" s="1017" t="s">
        <v>490</v>
      </c>
      <c r="ER4" s="1002" t="s">
        <v>491</v>
      </c>
      <c r="ES4" s="1002" t="s">
        <v>492</v>
      </c>
      <c r="ET4" s="1002" t="s">
        <v>493</v>
      </c>
      <c r="EU4" s="1002" t="s">
        <v>494</v>
      </c>
      <c r="EV4" s="1002" t="s">
        <v>495</v>
      </c>
      <c r="EW4" s="1002" t="s">
        <v>496</v>
      </c>
      <c r="EX4" s="1002" t="s">
        <v>497</v>
      </c>
      <c r="EY4" s="1002" t="s">
        <v>498</v>
      </c>
      <c r="EZ4" s="1002" t="s">
        <v>499</v>
      </c>
      <c r="FA4" s="1002" t="s">
        <v>500</v>
      </c>
      <c r="FB4" s="1017" t="s">
        <v>501</v>
      </c>
      <c r="FC4" s="1017" t="s">
        <v>502</v>
      </c>
      <c r="FD4" s="1017" t="s">
        <v>503</v>
      </c>
      <c r="FE4" s="1017" t="s">
        <v>504</v>
      </c>
      <c r="FF4" s="1017" t="s">
        <v>505</v>
      </c>
      <c r="FG4" s="1002" t="s">
        <v>506</v>
      </c>
      <c r="FH4" s="1002" t="s">
        <v>507</v>
      </c>
      <c r="FI4" s="1002" t="s">
        <v>508</v>
      </c>
      <c r="FJ4" s="1002" t="s">
        <v>509</v>
      </c>
      <c r="FK4" s="1002" t="s">
        <v>510</v>
      </c>
      <c r="FL4" s="1017" t="s">
        <v>511</v>
      </c>
      <c r="FM4" s="1017" t="s">
        <v>512</v>
      </c>
      <c r="FN4" s="1017" t="s">
        <v>513</v>
      </c>
      <c r="FO4" s="1017" t="s">
        <v>514</v>
      </c>
      <c r="FP4" s="1017" t="s">
        <v>515</v>
      </c>
      <c r="FQ4" s="1002" t="s">
        <v>516</v>
      </c>
      <c r="FR4" s="1002" t="s">
        <v>517</v>
      </c>
      <c r="FS4" s="1002" t="s">
        <v>518</v>
      </c>
      <c r="FT4" s="1002" t="s">
        <v>519</v>
      </c>
      <c r="FU4" s="1002" t="s">
        <v>520</v>
      </c>
      <c r="FV4" s="1002" t="s">
        <v>521</v>
      </c>
      <c r="FW4" s="1002" t="s">
        <v>522</v>
      </c>
      <c r="FX4" s="1002" t="s">
        <v>523</v>
      </c>
      <c r="FY4" s="1002" t="s">
        <v>524</v>
      </c>
      <c r="FZ4" s="1002" t="s">
        <v>525</v>
      </c>
      <c r="GA4" s="1002" t="s">
        <v>526</v>
      </c>
      <c r="GB4" s="1002" t="s">
        <v>527</v>
      </c>
      <c r="GC4" s="1002" t="s">
        <v>528</v>
      </c>
      <c r="GD4" s="1002" t="s">
        <v>529</v>
      </c>
      <c r="GE4" s="1002" t="s">
        <v>530</v>
      </c>
      <c r="GF4" s="1002" t="s">
        <v>531</v>
      </c>
      <c r="GG4" s="1002" t="s">
        <v>532</v>
      </c>
      <c r="GH4" s="1002" t="s">
        <v>533</v>
      </c>
      <c r="GI4" s="1002" t="s">
        <v>534</v>
      </c>
      <c r="GJ4" s="1002" t="s">
        <v>535</v>
      </c>
      <c r="GK4" s="1002" t="s">
        <v>536</v>
      </c>
      <c r="GL4" s="1002" t="s">
        <v>537</v>
      </c>
      <c r="GM4" s="1002" t="s">
        <v>538</v>
      </c>
      <c r="GN4" s="1002" t="s">
        <v>539</v>
      </c>
      <c r="GO4" s="1002" t="s">
        <v>540</v>
      </c>
      <c r="GP4" s="1002" t="s">
        <v>541</v>
      </c>
      <c r="GQ4" s="1002" t="s">
        <v>542</v>
      </c>
      <c r="GR4" s="1002" t="s">
        <v>543</v>
      </c>
      <c r="GS4" s="1002" t="s">
        <v>544</v>
      </c>
      <c r="GT4" s="1002" t="s">
        <v>545</v>
      </c>
      <c r="GU4" s="1002" t="s">
        <v>546</v>
      </c>
      <c r="GV4" s="1002" t="s">
        <v>547</v>
      </c>
      <c r="GW4" s="1002" t="s">
        <v>548</v>
      </c>
      <c r="GX4" s="1002" t="s">
        <v>549</v>
      </c>
      <c r="GY4" s="1002" t="s">
        <v>550</v>
      </c>
      <c r="GZ4" s="1002" t="s">
        <v>551</v>
      </c>
      <c r="HA4" s="1002" t="s">
        <v>552</v>
      </c>
      <c r="HB4" s="1002" t="s">
        <v>553</v>
      </c>
      <c r="HC4" s="1002" t="s">
        <v>554</v>
      </c>
      <c r="HD4" s="1002" t="s">
        <v>555</v>
      </c>
      <c r="HE4" s="1002" t="s">
        <v>556</v>
      </c>
      <c r="HF4" s="1002" t="s">
        <v>557</v>
      </c>
      <c r="HG4" s="1002" t="s">
        <v>558</v>
      </c>
      <c r="HH4" s="1002" t="s">
        <v>559</v>
      </c>
      <c r="HI4" s="1002" t="s">
        <v>560</v>
      </c>
      <c r="HJ4" s="1002" t="s">
        <v>561</v>
      </c>
      <c r="HK4" s="1002" t="s">
        <v>562</v>
      </c>
      <c r="HL4" s="1002" t="s">
        <v>563</v>
      </c>
      <c r="HM4" s="1002" t="s">
        <v>564</v>
      </c>
      <c r="HN4" s="1002" t="s">
        <v>565</v>
      </c>
      <c r="HO4" s="1002" t="s">
        <v>566</v>
      </c>
      <c r="HP4" s="1002" t="s">
        <v>567</v>
      </c>
      <c r="HQ4" s="1002" t="s">
        <v>568</v>
      </c>
      <c r="HR4" s="1002" t="s">
        <v>569</v>
      </c>
      <c r="HS4" s="1002" t="s">
        <v>570</v>
      </c>
      <c r="HT4" s="1002" t="s">
        <v>571</v>
      </c>
      <c r="HU4" s="1002" t="s">
        <v>572</v>
      </c>
      <c r="HV4" s="1002" t="s">
        <v>573</v>
      </c>
      <c r="HW4" s="1002" t="s">
        <v>574</v>
      </c>
      <c r="HX4" s="1002" t="s">
        <v>575</v>
      </c>
      <c r="HY4" s="298"/>
      <c r="HZ4" s="298"/>
      <c r="IA4" s="298"/>
      <c r="IB4" s="298"/>
      <c r="IC4" s="298"/>
      <c r="ID4" s="298"/>
      <c r="IE4" s="298"/>
      <c r="IF4" s="298"/>
      <c r="IG4" s="298"/>
      <c r="IH4" s="298"/>
      <c r="II4" s="298"/>
      <c r="IJ4" s="298"/>
      <c r="IK4" s="298"/>
      <c r="IL4" s="298"/>
      <c r="IM4" s="298"/>
      <c r="IN4" s="298"/>
      <c r="IO4" s="298"/>
      <c r="IP4" s="298"/>
      <c r="IQ4" s="298"/>
      <c r="IR4" s="298"/>
      <c r="IS4" s="298"/>
      <c r="IT4" s="298"/>
      <c r="IU4" s="298"/>
      <c r="IV4" s="298"/>
      <c r="IW4" s="298"/>
      <c r="IX4" s="298"/>
      <c r="IY4" s="298"/>
      <c r="IZ4" s="298"/>
      <c r="JA4" s="298"/>
      <c r="JB4" s="298"/>
      <c r="JC4" s="298"/>
      <c r="JD4" s="298"/>
      <c r="JE4" s="298"/>
      <c r="JF4" s="298"/>
      <c r="JG4" s="298"/>
      <c r="JH4" s="298"/>
      <c r="JI4" s="298"/>
      <c r="JJ4" s="298"/>
      <c r="JK4" s="298"/>
      <c r="JL4" s="298"/>
      <c r="JM4" s="298"/>
      <c r="JN4" s="298"/>
      <c r="JO4" s="298"/>
      <c r="JP4" s="298"/>
      <c r="JQ4" s="298"/>
      <c r="JR4" s="298"/>
      <c r="JS4" s="298"/>
      <c r="JT4" s="298"/>
      <c r="JU4" s="298"/>
      <c r="JV4" s="298"/>
      <c r="JW4" s="298"/>
      <c r="JX4" s="298"/>
      <c r="JY4" s="298"/>
      <c r="JZ4" s="298"/>
      <c r="KA4" s="298"/>
      <c r="KB4" s="298"/>
      <c r="KC4" s="298"/>
      <c r="KD4" s="298"/>
      <c r="KE4" s="298"/>
      <c r="KF4" s="298"/>
      <c r="KG4" s="298"/>
      <c r="KH4" s="298"/>
      <c r="KI4" s="298"/>
      <c r="KJ4" s="298"/>
      <c r="KK4" s="298"/>
      <c r="KL4" s="298"/>
      <c r="KM4" s="298"/>
      <c r="KN4" s="298"/>
      <c r="KO4" s="298"/>
      <c r="KP4" s="298"/>
      <c r="KQ4" s="298"/>
      <c r="KR4" s="298"/>
      <c r="KS4" s="298"/>
      <c r="KT4" s="298"/>
      <c r="KU4" s="298"/>
      <c r="KV4" s="299"/>
      <c r="KW4" s="299"/>
      <c r="KX4" s="299"/>
      <c r="KY4" s="299"/>
      <c r="KZ4" s="299"/>
      <c r="LA4" s="299"/>
      <c r="LB4" s="299"/>
      <c r="LC4" s="299"/>
      <c r="LD4" s="299"/>
      <c r="LE4" s="299"/>
      <c r="LF4" s="1002" t="s">
        <v>576</v>
      </c>
      <c r="LG4" s="1002" t="s">
        <v>577</v>
      </c>
      <c r="LH4" s="1002" t="s">
        <v>578</v>
      </c>
      <c r="LI4" s="1002" t="s">
        <v>579</v>
      </c>
      <c r="LJ4" s="1002" t="s">
        <v>580</v>
      </c>
      <c r="LK4" s="1002" t="s">
        <v>581</v>
      </c>
      <c r="LL4" s="1002" t="s">
        <v>582</v>
      </c>
      <c r="LM4" s="1002" t="s">
        <v>583</v>
      </c>
      <c r="LN4" s="1002" t="s">
        <v>584</v>
      </c>
      <c r="LO4" s="1002" t="s">
        <v>585</v>
      </c>
      <c r="LP4" s="1002" t="s">
        <v>586</v>
      </c>
      <c r="LQ4" s="1002" t="s">
        <v>587</v>
      </c>
      <c r="LR4" s="1002" t="s">
        <v>588</v>
      </c>
      <c r="LS4" s="1002" t="s">
        <v>589</v>
      </c>
      <c r="LT4" s="1002" t="s">
        <v>590</v>
      </c>
      <c r="LU4" s="1002" t="s">
        <v>591</v>
      </c>
      <c r="LV4" s="1002" t="s">
        <v>592</v>
      </c>
      <c r="LW4" s="1002" t="s">
        <v>593</v>
      </c>
      <c r="LX4" s="1002" t="s">
        <v>594</v>
      </c>
      <c r="LY4" s="1002" t="s">
        <v>595</v>
      </c>
      <c r="LZ4" s="1002" t="s">
        <v>596</v>
      </c>
      <c r="MA4" s="1002" t="s">
        <v>597</v>
      </c>
      <c r="MB4" s="1002" t="s">
        <v>598</v>
      </c>
      <c r="MC4" s="1002" t="s">
        <v>599</v>
      </c>
      <c r="MD4" s="1002" t="s">
        <v>600</v>
      </c>
      <c r="ME4" s="1002"/>
      <c r="MF4" s="1002"/>
      <c r="MG4" s="1002"/>
      <c r="MH4" s="1002"/>
      <c r="MI4" s="1002"/>
      <c r="MJ4" s="299"/>
      <c r="MK4" s="299"/>
      <c r="ML4" s="299"/>
      <c r="MM4" s="299"/>
      <c r="MN4" s="299"/>
      <c r="MO4" s="299"/>
      <c r="MP4" s="299"/>
      <c r="MQ4" s="299"/>
      <c r="MR4" s="299"/>
      <c r="MS4" s="299"/>
      <c r="MT4" s="297"/>
      <c r="MU4" s="297"/>
      <c r="MV4" s="299"/>
      <c r="MW4" s="299"/>
      <c r="MX4" s="299"/>
      <c r="MY4" s="299"/>
      <c r="MZ4" s="299"/>
      <c r="NA4" s="299"/>
      <c r="NB4" s="299"/>
      <c r="NC4" s="299"/>
      <c r="ND4" s="299"/>
      <c r="NE4" s="299"/>
      <c r="NF4" s="299"/>
      <c r="NG4" s="299"/>
      <c r="NH4" s="299"/>
      <c r="NI4" s="299"/>
      <c r="NJ4" s="299"/>
      <c r="NK4" s="299"/>
      <c r="NL4" s="299"/>
    </row>
    <row r="5" spans="1:376" s="296" customFormat="1" ht="13.15" customHeight="1" x14ac:dyDescent="0.2">
      <c r="A5" s="1014" t="str">
        <f>IF(A48&gt;0,"Finish Row!","")</f>
        <v/>
      </c>
      <c r="B5" s="307" t="s">
        <v>601</v>
      </c>
      <c r="D5" s="297"/>
      <c r="E5" s="307"/>
      <c r="F5" s="297"/>
      <c r="G5" s="317" t="s">
        <v>191</v>
      </c>
      <c r="I5" s="318" t="s">
        <v>602</v>
      </c>
      <c r="J5" s="318" t="s">
        <v>603</v>
      </c>
      <c r="M5" s="319" t="s">
        <v>604</v>
      </c>
      <c r="O5" s="320" t="s">
        <v>605</v>
      </c>
      <c r="P5" s="1004"/>
      <c r="Q5" s="314"/>
      <c r="R5" s="297"/>
      <c r="S5" s="297"/>
      <c r="T5" s="297"/>
      <c r="W5" s="1017"/>
      <c r="X5" s="1017"/>
      <c r="Y5" s="1017"/>
      <c r="Z5" s="1017"/>
      <c r="AA5" s="1017"/>
      <c r="AB5" s="1017"/>
      <c r="AC5" s="1017"/>
      <c r="AD5" s="1017"/>
      <c r="AE5" s="1017"/>
      <c r="AF5" s="1017"/>
      <c r="AG5" s="1017"/>
      <c r="AH5" s="1017"/>
      <c r="AI5" s="1017"/>
      <c r="AJ5" s="1017"/>
      <c r="AK5" s="1017"/>
      <c r="AL5" s="1017"/>
      <c r="AM5" s="1017"/>
      <c r="AN5" s="1017"/>
      <c r="AO5" s="1017"/>
      <c r="AP5" s="1017"/>
      <c r="AQ5" s="1017"/>
      <c r="AR5" s="1017"/>
      <c r="AS5" s="1017"/>
      <c r="AT5" s="1017"/>
      <c r="AU5" s="1017"/>
      <c r="AV5" s="1017"/>
      <c r="AW5" s="1017"/>
      <c r="AX5" s="1017"/>
      <c r="AY5" s="1017"/>
      <c r="AZ5" s="1017"/>
      <c r="BA5" s="1017"/>
      <c r="BB5" s="1017"/>
      <c r="BC5" s="1017"/>
      <c r="BD5" s="1017"/>
      <c r="BE5" s="1017"/>
      <c r="BF5" s="1017"/>
      <c r="BG5" s="1017"/>
      <c r="BH5" s="1017"/>
      <c r="BI5" s="1017"/>
      <c r="BJ5" s="1017"/>
      <c r="BK5" s="1017"/>
      <c r="BL5" s="1017"/>
      <c r="BM5" s="1017"/>
      <c r="BN5" s="1017"/>
      <c r="BO5" s="1017"/>
      <c r="BP5" s="1017"/>
      <c r="BQ5" s="1017"/>
      <c r="BR5" s="1017"/>
      <c r="BS5" s="1017"/>
      <c r="BT5" s="1017"/>
      <c r="BU5" s="1017"/>
      <c r="BV5" s="1017"/>
      <c r="BW5" s="1017"/>
      <c r="BX5" s="1017"/>
      <c r="BY5" s="1017"/>
      <c r="BZ5" s="1017"/>
      <c r="CA5" s="1017"/>
      <c r="CB5" s="1017"/>
      <c r="CC5" s="1017"/>
      <c r="CD5" s="1017"/>
      <c r="CE5" s="1017"/>
      <c r="CF5" s="1017"/>
      <c r="CG5" s="1017"/>
      <c r="CH5" s="1017"/>
      <c r="CI5" s="1017"/>
      <c r="CJ5" s="1017"/>
      <c r="CK5" s="1017"/>
      <c r="CL5" s="1017"/>
      <c r="CM5" s="1017"/>
      <c r="CN5" s="1017"/>
      <c r="CO5" s="1017"/>
      <c r="CP5" s="1017"/>
      <c r="CQ5" s="1017"/>
      <c r="CR5" s="1017"/>
      <c r="CS5" s="1017"/>
      <c r="CT5" s="1017"/>
      <c r="CU5" s="1017"/>
      <c r="CV5" s="1017"/>
      <c r="CW5" s="1017"/>
      <c r="CX5" s="1017"/>
      <c r="CY5" s="1017"/>
      <c r="CZ5" s="1017"/>
      <c r="DA5" s="1017"/>
      <c r="DB5" s="1017"/>
      <c r="DC5" s="1017"/>
      <c r="DD5" s="1017"/>
      <c r="DE5" s="1017"/>
      <c r="DF5" s="1017"/>
      <c r="DG5" s="1017"/>
      <c r="DH5" s="1017"/>
      <c r="DI5" s="1017"/>
      <c r="DJ5" s="1017"/>
      <c r="DK5" s="1017"/>
      <c r="DL5" s="1017"/>
      <c r="DM5" s="1017"/>
      <c r="DN5" s="1017"/>
      <c r="DO5" s="1017"/>
      <c r="DP5" s="1017"/>
      <c r="DQ5" s="1017"/>
      <c r="DR5" s="1017"/>
      <c r="DS5" s="1017"/>
      <c r="DT5" s="1017"/>
      <c r="DU5" s="1017"/>
      <c r="DV5" s="1017"/>
      <c r="DW5" s="1017"/>
      <c r="DX5" s="1017"/>
      <c r="DY5" s="1017"/>
      <c r="DZ5" s="1017"/>
      <c r="EA5" s="1017"/>
      <c r="EB5" s="1017"/>
      <c r="EC5" s="1017"/>
      <c r="ED5" s="1017"/>
      <c r="EE5" s="1017"/>
      <c r="EF5" s="1017"/>
      <c r="EG5" s="1017"/>
      <c r="EH5" s="1017"/>
      <c r="EI5" s="1017"/>
      <c r="EJ5" s="1017"/>
      <c r="EK5" s="1017"/>
      <c r="EL5" s="1017"/>
      <c r="EM5" s="1017"/>
      <c r="EN5" s="1017"/>
      <c r="EO5" s="1017"/>
      <c r="EP5" s="1017"/>
      <c r="EQ5" s="1017"/>
      <c r="ER5" s="1002"/>
      <c r="ES5" s="1002"/>
      <c r="ET5" s="1002"/>
      <c r="EU5" s="1002"/>
      <c r="EV5" s="1002"/>
      <c r="EW5" s="1002"/>
      <c r="EX5" s="1002"/>
      <c r="EY5" s="1002"/>
      <c r="EZ5" s="1002"/>
      <c r="FA5" s="1002"/>
      <c r="FB5" s="1017"/>
      <c r="FC5" s="1017"/>
      <c r="FD5" s="1017"/>
      <c r="FE5" s="1017"/>
      <c r="FF5" s="1017"/>
      <c r="FG5" s="1002"/>
      <c r="FH5" s="1002"/>
      <c r="FI5" s="1002"/>
      <c r="FJ5" s="1002"/>
      <c r="FK5" s="1002"/>
      <c r="FL5" s="1017"/>
      <c r="FM5" s="1017"/>
      <c r="FN5" s="1017"/>
      <c r="FO5" s="1017"/>
      <c r="FP5" s="1017"/>
      <c r="FQ5" s="1002"/>
      <c r="FR5" s="1002"/>
      <c r="FS5" s="1002"/>
      <c r="FT5" s="1002"/>
      <c r="FU5" s="1002"/>
      <c r="FV5" s="1002"/>
      <c r="FW5" s="1002"/>
      <c r="FX5" s="1002"/>
      <c r="FY5" s="1002"/>
      <c r="FZ5" s="1002"/>
      <c r="GA5" s="1002"/>
      <c r="GB5" s="1002"/>
      <c r="GC5" s="1002"/>
      <c r="GD5" s="1002"/>
      <c r="GE5" s="1002"/>
      <c r="GF5" s="1002"/>
      <c r="GG5" s="1002"/>
      <c r="GH5" s="1002"/>
      <c r="GI5" s="1002"/>
      <c r="GJ5" s="1002"/>
      <c r="GK5" s="1002"/>
      <c r="GL5" s="1002"/>
      <c r="GM5" s="1002"/>
      <c r="GN5" s="1002"/>
      <c r="GO5" s="1002"/>
      <c r="GP5" s="1002"/>
      <c r="GQ5" s="1002"/>
      <c r="GR5" s="1002"/>
      <c r="GS5" s="1002"/>
      <c r="GT5" s="1002"/>
      <c r="GU5" s="1002"/>
      <c r="GV5" s="1002"/>
      <c r="GW5" s="1002"/>
      <c r="GX5" s="1002"/>
      <c r="GY5" s="1002"/>
      <c r="GZ5" s="1002"/>
      <c r="HA5" s="1002"/>
      <c r="HB5" s="1002"/>
      <c r="HC5" s="1002"/>
      <c r="HD5" s="1002"/>
      <c r="HE5" s="1002"/>
      <c r="HF5" s="1002"/>
      <c r="HG5" s="1002"/>
      <c r="HH5" s="1002"/>
      <c r="HI5" s="1002"/>
      <c r="HJ5" s="1002"/>
      <c r="HK5" s="1002"/>
      <c r="HL5" s="1002"/>
      <c r="HM5" s="1002"/>
      <c r="HN5" s="1002"/>
      <c r="HO5" s="1002"/>
      <c r="HP5" s="1002"/>
      <c r="HQ5" s="1002"/>
      <c r="HR5" s="1002"/>
      <c r="HS5" s="1002"/>
      <c r="HT5" s="1002"/>
      <c r="HU5" s="1002"/>
      <c r="HV5" s="1002"/>
      <c r="HW5" s="1002"/>
      <c r="HX5" s="1002"/>
      <c r="HY5" s="298"/>
      <c r="HZ5" s="298"/>
      <c r="IA5" s="298"/>
      <c r="IB5" s="298"/>
      <c r="IC5" s="298"/>
      <c r="ID5" s="298"/>
      <c r="IE5" s="298"/>
      <c r="IF5" s="298"/>
      <c r="IG5" s="298"/>
      <c r="IH5" s="298"/>
      <c r="II5" s="298"/>
      <c r="IJ5" s="298"/>
      <c r="IK5" s="298"/>
      <c r="IL5" s="298"/>
      <c r="IM5" s="298"/>
      <c r="IN5" s="298"/>
      <c r="IO5" s="298"/>
      <c r="IP5" s="298"/>
      <c r="IQ5" s="298"/>
      <c r="IR5" s="298"/>
      <c r="IS5" s="298"/>
      <c r="IT5" s="298"/>
      <c r="IU5" s="298"/>
      <c r="IV5" s="298"/>
      <c r="IW5" s="298"/>
      <c r="IX5" s="298"/>
      <c r="IY5" s="298"/>
      <c r="IZ5" s="298"/>
      <c r="JA5" s="298"/>
      <c r="JB5" s="298"/>
      <c r="JC5" s="298"/>
      <c r="JD5" s="298"/>
      <c r="JE5" s="298"/>
      <c r="JF5" s="298"/>
      <c r="JG5" s="298"/>
      <c r="JH5" s="298"/>
      <c r="JI5" s="298"/>
      <c r="JJ5" s="298"/>
      <c r="JK5" s="298"/>
      <c r="JL5" s="298"/>
      <c r="JM5" s="298"/>
      <c r="JN5" s="298"/>
      <c r="JO5" s="298"/>
      <c r="JP5" s="298"/>
      <c r="JQ5" s="298"/>
      <c r="JR5" s="298"/>
      <c r="JS5" s="298"/>
      <c r="JT5" s="298"/>
      <c r="JU5" s="298"/>
      <c r="JV5" s="298"/>
      <c r="JW5" s="298"/>
      <c r="JX5" s="298"/>
      <c r="JY5" s="298"/>
      <c r="JZ5" s="298"/>
      <c r="KA5" s="298"/>
      <c r="KB5" s="298"/>
      <c r="KC5" s="298"/>
      <c r="KD5" s="298"/>
      <c r="KE5" s="298"/>
      <c r="KF5" s="298"/>
      <c r="KG5" s="298"/>
      <c r="KH5" s="298"/>
      <c r="KI5" s="298"/>
      <c r="KJ5" s="298"/>
      <c r="KK5" s="298"/>
      <c r="KL5" s="298"/>
      <c r="KM5" s="298"/>
      <c r="KN5" s="298"/>
      <c r="KO5" s="298"/>
      <c r="KP5" s="298"/>
      <c r="KQ5" s="298"/>
      <c r="KR5" s="298"/>
      <c r="KS5" s="298"/>
      <c r="KT5" s="298"/>
      <c r="KU5" s="298"/>
      <c r="KV5" s="299"/>
      <c r="KW5" s="299"/>
      <c r="KX5" s="299"/>
      <c r="KY5" s="299"/>
      <c r="KZ5" s="299"/>
      <c r="LA5" s="299"/>
      <c r="LB5" s="299"/>
      <c r="LC5" s="299"/>
      <c r="LD5" s="299"/>
      <c r="LE5" s="299"/>
      <c r="LF5" s="1002"/>
      <c r="LG5" s="1002"/>
      <c r="LH5" s="1002"/>
      <c r="LI5" s="1002"/>
      <c r="LJ5" s="1002"/>
      <c r="LK5" s="1002"/>
      <c r="LL5" s="1002"/>
      <c r="LM5" s="1002"/>
      <c r="LN5" s="1002"/>
      <c r="LO5" s="1002"/>
      <c r="LP5" s="1002"/>
      <c r="LQ5" s="1002"/>
      <c r="LR5" s="1002"/>
      <c r="LS5" s="1002"/>
      <c r="LT5" s="1002"/>
      <c r="LU5" s="1002"/>
      <c r="LV5" s="1002"/>
      <c r="LW5" s="1002"/>
      <c r="LX5" s="1002"/>
      <c r="LY5" s="1002"/>
      <c r="LZ5" s="1002"/>
      <c r="MA5" s="1002"/>
      <c r="MB5" s="1002"/>
      <c r="MC5" s="1002"/>
      <c r="MD5" s="1002"/>
      <c r="ME5" s="1002"/>
      <c r="MF5" s="1002"/>
      <c r="MG5" s="1002"/>
      <c r="MH5" s="1002"/>
      <c r="MI5" s="1002"/>
      <c r="MJ5" s="1013" t="s">
        <v>606</v>
      </c>
      <c r="MK5" s="1013" t="s">
        <v>607</v>
      </c>
      <c r="ML5" s="1013" t="s">
        <v>608</v>
      </c>
      <c r="MM5" s="1013" t="s">
        <v>609</v>
      </c>
      <c r="MN5" s="1013" t="s">
        <v>610</v>
      </c>
      <c r="MO5" s="1002" t="s">
        <v>611</v>
      </c>
      <c r="MP5" s="1002" t="s">
        <v>612</v>
      </c>
      <c r="MQ5" s="1002" t="s">
        <v>613</v>
      </c>
      <c r="MR5" s="1002" t="s">
        <v>614</v>
      </c>
      <c r="MS5" s="1002" t="s">
        <v>615</v>
      </c>
      <c r="MT5" s="297"/>
      <c r="MU5" s="297"/>
      <c r="MV5" s="299"/>
      <c r="MW5" s="299"/>
      <c r="MX5" s="299"/>
      <c r="MY5" s="299"/>
      <c r="MZ5" s="299"/>
      <c r="NA5" s="299"/>
      <c r="NB5" s="299"/>
      <c r="NC5" s="299"/>
      <c r="ND5" s="299"/>
      <c r="NE5" s="299"/>
      <c r="NF5" s="299"/>
      <c r="NG5" s="299"/>
      <c r="NH5" s="299"/>
      <c r="NI5" s="299"/>
      <c r="NJ5" s="299"/>
      <c r="NK5" s="299"/>
      <c r="NL5" s="299"/>
    </row>
    <row r="6" spans="1:376" s="296" customFormat="1" ht="13.15" customHeight="1" x14ac:dyDescent="0.2">
      <c r="A6" s="1014"/>
      <c r="B6" s="321" t="s">
        <v>616</v>
      </c>
      <c r="D6" s="297"/>
      <c r="E6" s="307"/>
      <c r="F6" s="322" t="s">
        <v>191</v>
      </c>
      <c r="G6" s="318" t="s">
        <v>617</v>
      </c>
      <c r="H6" s="1004" t="s">
        <v>618</v>
      </c>
      <c r="I6" s="318" t="s">
        <v>619</v>
      </c>
      <c r="J6" s="318" t="s">
        <v>620</v>
      </c>
      <c r="K6" s="1015" t="s">
        <v>739</v>
      </c>
      <c r="L6" s="1016"/>
      <c r="M6" s="1005"/>
      <c r="N6" s="1006"/>
      <c r="O6" s="555"/>
      <c r="P6" s="1004"/>
      <c r="Q6" s="314"/>
      <c r="R6" s="297"/>
      <c r="S6" s="1009" t="s">
        <v>621</v>
      </c>
      <c r="T6" s="1009"/>
      <c r="W6" s="1017"/>
      <c r="X6" s="1017"/>
      <c r="Y6" s="1017"/>
      <c r="Z6" s="1017"/>
      <c r="AA6" s="1017"/>
      <c r="AB6" s="1017"/>
      <c r="AC6" s="1017"/>
      <c r="AD6" s="1017"/>
      <c r="AE6" s="1017"/>
      <c r="AF6" s="1017"/>
      <c r="AG6" s="1017"/>
      <c r="AH6" s="1017"/>
      <c r="AI6" s="1017"/>
      <c r="AJ6" s="1017"/>
      <c r="AK6" s="1017"/>
      <c r="AL6" s="1017"/>
      <c r="AM6" s="1017"/>
      <c r="AN6" s="1017"/>
      <c r="AO6" s="1017"/>
      <c r="AP6" s="1017"/>
      <c r="AQ6" s="1017"/>
      <c r="AR6" s="1017"/>
      <c r="AS6" s="1017"/>
      <c r="AT6" s="1017"/>
      <c r="AU6" s="1017"/>
      <c r="AV6" s="1017"/>
      <c r="AW6" s="1017"/>
      <c r="AX6" s="1017"/>
      <c r="AY6" s="1017"/>
      <c r="AZ6" s="1017"/>
      <c r="BA6" s="1017"/>
      <c r="BB6" s="1017"/>
      <c r="BC6" s="1017"/>
      <c r="BD6" s="1017"/>
      <c r="BE6" s="1017"/>
      <c r="BF6" s="1017"/>
      <c r="BG6" s="1017"/>
      <c r="BH6" s="1017"/>
      <c r="BI6" s="1017"/>
      <c r="BJ6" s="1017"/>
      <c r="BK6" s="1017"/>
      <c r="BL6" s="1017"/>
      <c r="BM6" s="1017"/>
      <c r="BN6" s="1017"/>
      <c r="BO6" s="1017"/>
      <c r="BP6" s="1017"/>
      <c r="BQ6" s="1017"/>
      <c r="BR6" s="1017"/>
      <c r="BS6" s="1017"/>
      <c r="BT6" s="1017"/>
      <c r="BU6" s="1017"/>
      <c r="BV6" s="1017"/>
      <c r="BW6" s="1017"/>
      <c r="BX6" s="1017"/>
      <c r="BY6" s="1017"/>
      <c r="BZ6" s="1017"/>
      <c r="CA6" s="1017"/>
      <c r="CB6" s="1017"/>
      <c r="CC6" s="1017"/>
      <c r="CD6" s="1017"/>
      <c r="CE6" s="1017"/>
      <c r="CF6" s="1017"/>
      <c r="CG6" s="1017"/>
      <c r="CH6" s="1017"/>
      <c r="CI6" s="1017"/>
      <c r="CJ6" s="1017"/>
      <c r="CK6" s="1017"/>
      <c r="CL6" s="1017"/>
      <c r="CM6" s="1017"/>
      <c r="CN6" s="1017"/>
      <c r="CO6" s="1017"/>
      <c r="CP6" s="1017"/>
      <c r="CQ6" s="1017"/>
      <c r="CR6" s="1017"/>
      <c r="CS6" s="1017"/>
      <c r="CT6" s="1017"/>
      <c r="CU6" s="1017"/>
      <c r="CV6" s="1017"/>
      <c r="CW6" s="1017"/>
      <c r="CX6" s="1017"/>
      <c r="CY6" s="1017"/>
      <c r="CZ6" s="1017"/>
      <c r="DA6" s="1017"/>
      <c r="DB6" s="1017"/>
      <c r="DC6" s="1017"/>
      <c r="DD6" s="1017"/>
      <c r="DE6" s="1017"/>
      <c r="DF6" s="1017"/>
      <c r="DG6" s="1017"/>
      <c r="DH6" s="1017"/>
      <c r="DI6" s="1017"/>
      <c r="DJ6" s="1017"/>
      <c r="DK6" s="1017"/>
      <c r="DL6" s="1017"/>
      <c r="DM6" s="1017"/>
      <c r="DN6" s="1017"/>
      <c r="DO6" s="1017"/>
      <c r="DP6" s="1017"/>
      <c r="DQ6" s="1017"/>
      <c r="DR6" s="1017"/>
      <c r="DS6" s="1017"/>
      <c r="DT6" s="1017"/>
      <c r="DU6" s="1017"/>
      <c r="DV6" s="1017"/>
      <c r="DW6" s="1017"/>
      <c r="DX6" s="1017"/>
      <c r="DY6" s="1017"/>
      <c r="DZ6" s="1017"/>
      <c r="EA6" s="1017"/>
      <c r="EB6" s="1017"/>
      <c r="EC6" s="1017"/>
      <c r="ED6" s="1017"/>
      <c r="EE6" s="1017"/>
      <c r="EF6" s="1017"/>
      <c r="EG6" s="1017"/>
      <c r="EH6" s="1017"/>
      <c r="EI6" s="1017"/>
      <c r="EJ6" s="1017"/>
      <c r="EK6" s="1017"/>
      <c r="EL6" s="1017"/>
      <c r="EM6" s="1017"/>
      <c r="EN6" s="1017"/>
      <c r="EO6" s="1017"/>
      <c r="EP6" s="1017"/>
      <c r="EQ6" s="1017"/>
      <c r="ER6" s="1002"/>
      <c r="ES6" s="1002"/>
      <c r="ET6" s="1002"/>
      <c r="EU6" s="1002"/>
      <c r="EV6" s="1002"/>
      <c r="EW6" s="1002"/>
      <c r="EX6" s="1002"/>
      <c r="EY6" s="1002"/>
      <c r="EZ6" s="1002"/>
      <c r="FA6" s="1002"/>
      <c r="FB6" s="1017"/>
      <c r="FC6" s="1017"/>
      <c r="FD6" s="1017"/>
      <c r="FE6" s="1017"/>
      <c r="FF6" s="1017"/>
      <c r="FG6" s="1002"/>
      <c r="FH6" s="1002"/>
      <c r="FI6" s="1002"/>
      <c r="FJ6" s="1002"/>
      <c r="FK6" s="1002"/>
      <c r="FL6" s="1017"/>
      <c r="FM6" s="1017"/>
      <c r="FN6" s="1017"/>
      <c r="FO6" s="1017"/>
      <c r="FP6" s="1017"/>
      <c r="FQ6" s="1002"/>
      <c r="FR6" s="1002"/>
      <c r="FS6" s="1002"/>
      <c r="FT6" s="1002"/>
      <c r="FU6" s="1002"/>
      <c r="FV6" s="1002"/>
      <c r="FW6" s="1002"/>
      <c r="FX6" s="1002"/>
      <c r="FY6" s="1002"/>
      <c r="FZ6" s="1002"/>
      <c r="GA6" s="1002"/>
      <c r="GB6" s="1002"/>
      <c r="GC6" s="1002"/>
      <c r="GD6" s="1002"/>
      <c r="GE6" s="1002"/>
      <c r="GF6" s="1002"/>
      <c r="GG6" s="1002"/>
      <c r="GH6" s="1002"/>
      <c r="GI6" s="1002"/>
      <c r="GJ6" s="1002"/>
      <c r="GK6" s="1002"/>
      <c r="GL6" s="1002"/>
      <c r="GM6" s="1002"/>
      <c r="GN6" s="1002"/>
      <c r="GO6" s="1002"/>
      <c r="GP6" s="1002"/>
      <c r="GQ6" s="1002"/>
      <c r="GR6" s="1002"/>
      <c r="GS6" s="1002"/>
      <c r="GT6" s="1002"/>
      <c r="GU6" s="1002"/>
      <c r="GV6" s="1002"/>
      <c r="GW6" s="1002"/>
      <c r="GX6" s="1002"/>
      <c r="GY6" s="1002"/>
      <c r="GZ6" s="1002"/>
      <c r="HA6" s="1002"/>
      <c r="HB6" s="1002"/>
      <c r="HC6" s="1002"/>
      <c r="HD6" s="1002"/>
      <c r="HE6" s="1002"/>
      <c r="HF6" s="1002"/>
      <c r="HG6" s="1002"/>
      <c r="HH6" s="1002"/>
      <c r="HI6" s="1002"/>
      <c r="HJ6" s="1002"/>
      <c r="HK6" s="1002"/>
      <c r="HL6" s="1002"/>
      <c r="HM6" s="1002"/>
      <c r="HN6" s="1002"/>
      <c r="HO6" s="1002"/>
      <c r="HP6" s="1002"/>
      <c r="HQ6" s="1002"/>
      <c r="HR6" s="1002"/>
      <c r="HS6" s="1002"/>
      <c r="HT6" s="1002"/>
      <c r="HU6" s="1002"/>
      <c r="HV6" s="1002"/>
      <c r="HW6" s="1002"/>
      <c r="HX6" s="1002"/>
      <c r="HY6" s="298"/>
      <c r="HZ6" s="298"/>
      <c r="IA6" s="298"/>
      <c r="IB6" s="298"/>
      <c r="IC6" s="298"/>
      <c r="ID6" s="298"/>
      <c r="IE6" s="298"/>
      <c r="IF6" s="298"/>
      <c r="IG6" s="298"/>
      <c r="IH6" s="298"/>
      <c r="II6" s="298"/>
      <c r="IJ6" s="298"/>
      <c r="IK6" s="298"/>
      <c r="IL6" s="298"/>
      <c r="IM6" s="298"/>
      <c r="IN6" s="298"/>
      <c r="IO6" s="298"/>
      <c r="IP6" s="298"/>
      <c r="IQ6" s="298"/>
      <c r="IR6" s="298"/>
      <c r="IS6" s="298"/>
      <c r="IT6" s="298"/>
      <c r="IU6" s="298"/>
      <c r="IV6" s="298"/>
      <c r="IW6" s="298"/>
      <c r="IX6" s="298"/>
      <c r="IY6" s="298"/>
      <c r="IZ6" s="298"/>
      <c r="JA6" s="298"/>
      <c r="JB6" s="298"/>
      <c r="JC6" s="298"/>
      <c r="JD6" s="298"/>
      <c r="JE6" s="298"/>
      <c r="JF6" s="298"/>
      <c r="JG6" s="298"/>
      <c r="JH6" s="298"/>
      <c r="JI6" s="298"/>
      <c r="JJ6" s="298"/>
      <c r="JK6" s="298"/>
      <c r="JL6" s="298"/>
      <c r="JM6" s="298"/>
      <c r="JN6" s="298"/>
      <c r="JO6" s="298"/>
      <c r="JP6" s="298"/>
      <c r="JQ6" s="298"/>
      <c r="JR6" s="298"/>
      <c r="JS6" s="298"/>
      <c r="JT6" s="298"/>
      <c r="JU6" s="298"/>
      <c r="JV6" s="298"/>
      <c r="JW6" s="298"/>
      <c r="JX6" s="298"/>
      <c r="JY6" s="298"/>
      <c r="JZ6" s="298"/>
      <c r="KA6" s="298"/>
      <c r="KB6" s="298"/>
      <c r="KC6" s="298"/>
      <c r="KD6" s="298"/>
      <c r="KE6" s="298"/>
      <c r="KF6" s="298"/>
      <c r="KG6" s="298"/>
      <c r="KH6" s="298"/>
      <c r="KI6" s="298"/>
      <c r="KJ6" s="298"/>
      <c r="KK6" s="298"/>
      <c r="KL6" s="298"/>
      <c r="KM6" s="298"/>
      <c r="KN6" s="298"/>
      <c r="KO6" s="298"/>
      <c r="KP6" s="298"/>
      <c r="KQ6" s="298"/>
      <c r="KR6" s="298"/>
      <c r="KS6" s="298"/>
      <c r="KT6" s="298"/>
      <c r="KU6" s="298"/>
      <c r="KV6" s="299"/>
      <c r="KW6" s="299"/>
      <c r="KX6" s="299"/>
      <c r="KY6" s="299"/>
      <c r="KZ6" s="299"/>
      <c r="LA6" s="299"/>
      <c r="LB6" s="299"/>
      <c r="LC6" s="299"/>
      <c r="LD6" s="299"/>
      <c r="LE6" s="299"/>
      <c r="LF6" s="1002"/>
      <c r="LG6" s="1002"/>
      <c r="LH6" s="1002"/>
      <c r="LI6" s="1002"/>
      <c r="LJ6" s="1002"/>
      <c r="LK6" s="1002"/>
      <c r="LL6" s="1002"/>
      <c r="LM6" s="1002"/>
      <c r="LN6" s="1002"/>
      <c r="LO6" s="1002"/>
      <c r="LP6" s="1002"/>
      <c r="LQ6" s="1002"/>
      <c r="LR6" s="1002"/>
      <c r="LS6" s="1002"/>
      <c r="LT6" s="1002"/>
      <c r="LU6" s="1002"/>
      <c r="LV6" s="1002"/>
      <c r="LW6" s="1002"/>
      <c r="LX6" s="1002"/>
      <c r="LY6" s="1002"/>
      <c r="LZ6" s="1002"/>
      <c r="MA6" s="1002"/>
      <c r="MB6" s="1002"/>
      <c r="MC6" s="1002"/>
      <c r="MD6" s="1002"/>
      <c r="ME6" s="1002"/>
      <c r="MF6" s="1002"/>
      <c r="MG6" s="1002"/>
      <c r="MH6" s="1002"/>
      <c r="MI6" s="1002"/>
      <c r="MJ6" s="1013"/>
      <c r="MK6" s="1013"/>
      <c r="ML6" s="1013"/>
      <c r="MM6" s="1013"/>
      <c r="MN6" s="1013"/>
      <c r="MO6" s="1002"/>
      <c r="MP6" s="1002"/>
      <c r="MQ6" s="1002"/>
      <c r="MR6" s="1002"/>
      <c r="MS6" s="1002"/>
      <c r="MT6" s="297"/>
      <c r="MU6" s="297"/>
      <c r="MV6" s="299"/>
      <c r="MW6" s="299"/>
      <c r="MX6" s="299"/>
      <c r="MY6" s="299"/>
      <c r="MZ6" s="299"/>
      <c r="NA6" s="299"/>
      <c r="NB6" s="299"/>
      <c r="NC6" s="299"/>
      <c r="ND6" s="299"/>
      <c r="NE6" s="299"/>
      <c r="NF6" s="299"/>
      <c r="NG6" s="299"/>
      <c r="NH6" s="299"/>
      <c r="NI6" s="299"/>
      <c r="NJ6" s="299"/>
      <c r="NK6" s="299"/>
      <c r="NL6" s="299"/>
    </row>
    <row r="7" spans="1:376" s="296" customFormat="1" ht="11.25" customHeight="1" x14ac:dyDescent="0.2">
      <c r="A7" s="1014"/>
      <c r="B7" s="323" t="s">
        <v>41</v>
      </c>
      <c r="C7" s="297"/>
      <c r="D7" s="307"/>
      <c r="E7" s="297"/>
      <c r="F7" s="297"/>
      <c r="G7" s="318" t="s">
        <v>622</v>
      </c>
      <c r="H7" s="1004"/>
      <c r="I7" s="1010" t="s">
        <v>623</v>
      </c>
      <c r="J7" s="318" t="s">
        <v>624</v>
      </c>
      <c r="K7" s="1016"/>
      <c r="L7" s="1016"/>
      <c r="M7" s="1007"/>
      <c r="N7" s="1008"/>
      <c r="P7" s="1004"/>
      <c r="Q7" s="314"/>
      <c r="R7" s="324"/>
      <c r="S7" s="325"/>
      <c r="T7" s="326" t="s">
        <v>625</v>
      </c>
      <c r="U7" s="315"/>
      <c r="V7" s="316"/>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c r="BH7" s="1017"/>
      <c r="BI7" s="1017"/>
      <c r="BJ7" s="1017"/>
      <c r="BK7" s="1017"/>
      <c r="BL7" s="1017"/>
      <c r="BM7" s="1017"/>
      <c r="BN7" s="1017"/>
      <c r="BO7" s="1017"/>
      <c r="BP7" s="1017"/>
      <c r="BQ7" s="1017"/>
      <c r="BR7" s="1017"/>
      <c r="BS7" s="1017"/>
      <c r="BT7" s="1017"/>
      <c r="BU7" s="1017"/>
      <c r="BV7" s="1017"/>
      <c r="BW7" s="1017"/>
      <c r="BX7" s="1017"/>
      <c r="BY7" s="1017"/>
      <c r="BZ7" s="1017"/>
      <c r="CA7" s="1017"/>
      <c r="CB7" s="1017"/>
      <c r="CC7" s="1017"/>
      <c r="CD7" s="1017"/>
      <c r="CE7" s="1017"/>
      <c r="CF7" s="1017"/>
      <c r="CG7" s="1017"/>
      <c r="CH7" s="1017"/>
      <c r="CI7" s="1017"/>
      <c r="CJ7" s="1017"/>
      <c r="CK7" s="1017"/>
      <c r="CL7" s="1017"/>
      <c r="CM7" s="1017"/>
      <c r="CN7" s="1017"/>
      <c r="CO7" s="1017"/>
      <c r="CP7" s="1017"/>
      <c r="CQ7" s="1017"/>
      <c r="CR7" s="1017"/>
      <c r="CS7" s="1017"/>
      <c r="CT7" s="1017"/>
      <c r="CU7" s="1017"/>
      <c r="CV7" s="1017"/>
      <c r="CW7" s="1017"/>
      <c r="CX7" s="1017"/>
      <c r="CY7" s="1017"/>
      <c r="CZ7" s="1017"/>
      <c r="DA7" s="1017"/>
      <c r="DB7" s="1017"/>
      <c r="DC7" s="1017"/>
      <c r="DD7" s="1017"/>
      <c r="DE7" s="1017"/>
      <c r="DF7" s="1017"/>
      <c r="DG7" s="1017"/>
      <c r="DH7" s="1017"/>
      <c r="DI7" s="1017"/>
      <c r="DJ7" s="1017"/>
      <c r="DK7" s="1017"/>
      <c r="DL7" s="1017"/>
      <c r="DM7" s="1017"/>
      <c r="DN7" s="1017"/>
      <c r="DO7" s="1017"/>
      <c r="DP7" s="1017"/>
      <c r="DQ7" s="1017"/>
      <c r="DR7" s="1017"/>
      <c r="DS7" s="1017"/>
      <c r="DT7" s="1017"/>
      <c r="DU7" s="1017"/>
      <c r="DV7" s="1017"/>
      <c r="DW7" s="1017"/>
      <c r="DX7" s="1017"/>
      <c r="DY7" s="1017"/>
      <c r="DZ7" s="1017"/>
      <c r="EA7" s="1017"/>
      <c r="EB7" s="1017"/>
      <c r="EC7" s="1017"/>
      <c r="ED7" s="1017"/>
      <c r="EE7" s="1017"/>
      <c r="EF7" s="1017"/>
      <c r="EG7" s="1017"/>
      <c r="EH7" s="1017"/>
      <c r="EI7" s="1017"/>
      <c r="EJ7" s="1017"/>
      <c r="EK7" s="1017"/>
      <c r="EL7" s="1017"/>
      <c r="EM7" s="1017"/>
      <c r="EN7" s="1017"/>
      <c r="EO7" s="1017"/>
      <c r="EP7" s="1017"/>
      <c r="EQ7" s="1017"/>
      <c r="ER7" s="1002"/>
      <c r="ES7" s="1002"/>
      <c r="ET7" s="1002"/>
      <c r="EU7" s="1002"/>
      <c r="EV7" s="1002"/>
      <c r="EW7" s="1002"/>
      <c r="EX7" s="1002"/>
      <c r="EY7" s="1002"/>
      <c r="EZ7" s="1002"/>
      <c r="FA7" s="1002"/>
      <c r="FB7" s="1017"/>
      <c r="FC7" s="1017"/>
      <c r="FD7" s="1017"/>
      <c r="FE7" s="1017"/>
      <c r="FF7" s="1017"/>
      <c r="FG7" s="1002"/>
      <c r="FH7" s="1002"/>
      <c r="FI7" s="1002"/>
      <c r="FJ7" s="1002"/>
      <c r="FK7" s="1002"/>
      <c r="FL7" s="1017"/>
      <c r="FM7" s="1017"/>
      <c r="FN7" s="1017"/>
      <c r="FO7" s="1017"/>
      <c r="FP7" s="1017"/>
      <c r="FQ7" s="1002"/>
      <c r="FR7" s="1002"/>
      <c r="FS7" s="1002"/>
      <c r="FT7" s="1002"/>
      <c r="FU7" s="1002"/>
      <c r="FV7" s="1002"/>
      <c r="FW7" s="1002"/>
      <c r="FX7" s="1002"/>
      <c r="FY7" s="1002"/>
      <c r="FZ7" s="1002"/>
      <c r="GA7" s="1002"/>
      <c r="GB7" s="1002"/>
      <c r="GC7" s="1002"/>
      <c r="GD7" s="1002"/>
      <c r="GE7" s="1002"/>
      <c r="GF7" s="1002"/>
      <c r="GG7" s="1002"/>
      <c r="GH7" s="1002"/>
      <c r="GI7" s="1002"/>
      <c r="GJ7" s="1002"/>
      <c r="GK7" s="1002"/>
      <c r="GL7" s="1002"/>
      <c r="GM7" s="1002"/>
      <c r="GN7" s="1002"/>
      <c r="GO7" s="1002"/>
      <c r="GP7" s="1002"/>
      <c r="GQ7" s="1002"/>
      <c r="GR7" s="1002"/>
      <c r="GS7" s="1002"/>
      <c r="GT7" s="1002"/>
      <c r="GU7" s="1002"/>
      <c r="GV7" s="1002"/>
      <c r="GW7" s="1002"/>
      <c r="GX7" s="1002"/>
      <c r="GY7" s="1002"/>
      <c r="GZ7" s="1002"/>
      <c r="HA7" s="1002"/>
      <c r="HB7" s="1002"/>
      <c r="HC7" s="1002"/>
      <c r="HD7" s="1002"/>
      <c r="HE7" s="1002"/>
      <c r="HF7" s="1002"/>
      <c r="HG7" s="1002"/>
      <c r="HH7" s="1002"/>
      <c r="HI7" s="1002"/>
      <c r="HJ7" s="1002"/>
      <c r="HK7" s="1002"/>
      <c r="HL7" s="1002"/>
      <c r="HM7" s="1002"/>
      <c r="HN7" s="1002"/>
      <c r="HO7" s="1002"/>
      <c r="HP7" s="1002"/>
      <c r="HQ7" s="1002"/>
      <c r="HR7" s="1002"/>
      <c r="HS7" s="1002"/>
      <c r="HT7" s="1002"/>
      <c r="HU7" s="1002"/>
      <c r="HV7" s="1002"/>
      <c r="HW7" s="1002"/>
      <c r="HX7" s="1002"/>
      <c r="HY7" s="298"/>
      <c r="HZ7" s="298"/>
      <c r="IA7" s="298"/>
      <c r="IB7" s="298"/>
      <c r="IC7" s="298"/>
      <c r="ID7" s="298"/>
      <c r="IE7" s="298"/>
      <c r="IF7" s="298"/>
      <c r="IG7" s="298"/>
      <c r="IH7" s="298"/>
      <c r="II7" s="298"/>
      <c r="IJ7" s="298"/>
      <c r="IK7" s="298"/>
      <c r="IL7" s="298"/>
      <c r="IM7" s="298"/>
      <c r="IN7" s="298"/>
      <c r="IO7" s="298"/>
      <c r="IP7" s="298"/>
      <c r="IQ7" s="298"/>
      <c r="IR7" s="298"/>
      <c r="IS7" s="298"/>
      <c r="IT7" s="298"/>
      <c r="IU7" s="298"/>
      <c r="IV7" s="298"/>
      <c r="IW7" s="298"/>
      <c r="IX7" s="327"/>
      <c r="IY7" s="327"/>
      <c r="IZ7" s="327"/>
      <c r="JA7" s="327"/>
      <c r="JB7" s="327"/>
      <c r="JC7" s="327"/>
      <c r="JD7" s="327"/>
      <c r="JE7" s="327"/>
      <c r="JF7" s="327"/>
      <c r="JG7" s="327"/>
      <c r="JH7" s="327"/>
      <c r="JI7" s="327"/>
      <c r="JJ7" s="327"/>
      <c r="JK7" s="327"/>
      <c r="JL7" s="327"/>
      <c r="JM7" s="327"/>
      <c r="JN7" s="327"/>
      <c r="JO7" s="327"/>
      <c r="JP7" s="327"/>
      <c r="JQ7" s="327"/>
      <c r="JR7" s="327"/>
      <c r="JS7" s="327"/>
      <c r="JT7" s="327"/>
      <c r="JU7" s="327"/>
      <c r="JV7" s="327"/>
      <c r="JW7" s="327"/>
      <c r="JX7" s="327"/>
      <c r="JY7" s="327"/>
      <c r="JZ7" s="327"/>
      <c r="KA7" s="327"/>
      <c r="KB7" s="327"/>
      <c r="KC7" s="327"/>
      <c r="KD7" s="327"/>
      <c r="KE7" s="327"/>
      <c r="KF7" s="327"/>
      <c r="KG7" s="327"/>
      <c r="KH7" s="327"/>
      <c r="KI7" s="327"/>
      <c r="KJ7" s="327"/>
      <c r="KK7" s="327"/>
      <c r="KL7" s="327"/>
      <c r="KM7" s="327"/>
      <c r="KN7" s="327"/>
      <c r="KO7" s="327"/>
      <c r="KP7" s="327"/>
      <c r="KQ7" s="327"/>
      <c r="KR7" s="327"/>
      <c r="KS7" s="327"/>
      <c r="KT7" s="327"/>
      <c r="KU7" s="327"/>
      <c r="KV7" s="327"/>
      <c r="KW7" s="327"/>
      <c r="KX7" s="327"/>
      <c r="KY7" s="327"/>
      <c r="KZ7" s="327"/>
      <c r="LA7" s="327"/>
      <c r="LB7" s="327"/>
      <c r="LC7" s="327"/>
      <c r="LD7" s="327"/>
      <c r="LE7" s="327"/>
      <c r="LF7" s="1002"/>
      <c r="LG7" s="1002"/>
      <c r="LH7" s="1002"/>
      <c r="LI7" s="1002"/>
      <c r="LJ7" s="1002"/>
      <c r="LK7" s="1002"/>
      <c r="LL7" s="1002"/>
      <c r="LM7" s="1002"/>
      <c r="LN7" s="1002"/>
      <c r="LO7" s="1002"/>
      <c r="LP7" s="1002"/>
      <c r="LQ7" s="1002"/>
      <c r="LR7" s="1002"/>
      <c r="LS7" s="1002"/>
      <c r="LT7" s="1002"/>
      <c r="LU7" s="1002"/>
      <c r="LV7" s="1002"/>
      <c r="LW7" s="1002"/>
      <c r="LX7" s="1002"/>
      <c r="LY7" s="1002"/>
      <c r="LZ7" s="1002"/>
      <c r="MA7" s="1002"/>
      <c r="MB7" s="1002"/>
      <c r="MC7" s="1002"/>
      <c r="MD7" s="1002"/>
      <c r="ME7" s="1002"/>
      <c r="MF7" s="1002"/>
      <c r="MG7" s="1002"/>
      <c r="MH7" s="1002"/>
      <c r="MI7" s="1002"/>
      <c r="MJ7" s="1013"/>
      <c r="MK7" s="1013"/>
      <c r="ML7" s="1013"/>
      <c r="MM7" s="1013"/>
      <c r="MN7" s="1013"/>
      <c r="MO7" s="1002"/>
      <c r="MP7" s="1002"/>
      <c r="MQ7" s="1002"/>
      <c r="MR7" s="1002"/>
      <c r="MS7" s="1002"/>
      <c r="MT7" s="297"/>
      <c r="MU7" s="297"/>
      <c r="MV7" s="299"/>
      <c r="MW7" s="299"/>
      <c r="MX7" s="299"/>
      <c r="MY7" s="299"/>
      <c r="MZ7" s="299"/>
      <c r="NA7" s="299"/>
      <c r="NB7" s="299"/>
      <c r="NC7" s="299"/>
      <c r="ND7" s="299"/>
      <c r="NE7" s="299"/>
      <c r="NF7" s="299"/>
      <c r="NG7" s="299"/>
      <c r="NH7" s="299"/>
      <c r="NI7" s="299"/>
      <c r="NJ7" s="299"/>
      <c r="NK7" s="299"/>
      <c r="NL7" s="299"/>
    </row>
    <row r="8" spans="1:376" s="331" customFormat="1" ht="11.25" customHeight="1" x14ac:dyDescent="0.2">
      <c r="A8" s="1014"/>
      <c r="B8" s="328" t="s">
        <v>626</v>
      </c>
      <c r="C8" s="318" t="s">
        <v>627</v>
      </c>
      <c r="D8" s="318" t="s">
        <v>628</v>
      </c>
      <c r="E8" s="318" t="s">
        <v>226</v>
      </c>
      <c r="F8" s="318" t="s">
        <v>226</v>
      </c>
      <c r="G8" s="318" t="s">
        <v>629</v>
      </c>
      <c r="H8" s="318" t="s">
        <v>622</v>
      </c>
      <c r="I8" s="1010"/>
      <c r="J8" s="318" t="s">
        <v>630</v>
      </c>
      <c r="K8" s="1012" t="s">
        <v>631</v>
      </c>
      <c r="L8" s="1012"/>
      <c r="M8" s="318" t="s">
        <v>632</v>
      </c>
      <c r="N8" s="318" t="s">
        <v>633</v>
      </c>
      <c r="O8" s="318" t="s">
        <v>634</v>
      </c>
      <c r="P8" s="1004"/>
      <c r="Q8" s="1012" t="s">
        <v>635</v>
      </c>
      <c r="R8" s="1012"/>
      <c r="S8" s="318" t="s">
        <v>636</v>
      </c>
      <c r="T8" s="318" t="s">
        <v>637</v>
      </c>
      <c r="U8" s="329"/>
      <c r="V8" s="330"/>
      <c r="W8" s="1017"/>
      <c r="X8" s="1017"/>
      <c r="Y8" s="1017"/>
      <c r="Z8" s="1017"/>
      <c r="AA8" s="1017"/>
      <c r="AB8" s="1017"/>
      <c r="AC8" s="1017"/>
      <c r="AD8" s="1017"/>
      <c r="AE8" s="1017"/>
      <c r="AF8" s="1017"/>
      <c r="AG8" s="1017"/>
      <c r="AH8" s="1017"/>
      <c r="AI8" s="1017"/>
      <c r="AJ8" s="1017"/>
      <c r="AK8" s="1017"/>
      <c r="AL8" s="1017"/>
      <c r="AM8" s="1017"/>
      <c r="AN8" s="1017"/>
      <c r="AO8" s="1017"/>
      <c r="AP8" s="1017"/>
      <c r="AQ8" s="1017"/>
      <c r="AR8" s="1017"/>
      <c r="AS8" s="1017"/>
      <c r="AT8" s="1017"/>
      <c r="AU8" s="1017"/>
      <c r="AV8" s="1017"/>
      <c r="AW8" s="1017"/>
      <c r="AX8" s="1017"/>
      <c r="AY8" s="1017"/>
      <c r="AZ8" s="1017"/>
      <c r="BA8" s="1017"/>
      <c r="BB8" s="1017"/>
      <c r="BC8" s="1017"/>
      <c r="BD8" s="1017"/>
      <c r="BE8" s="1017"/>
      <c r="BF8" s="1017"/>
      <c r="BG8" s="1017"/>
      <c r="BH8" s="1017"/>
      <c r="BI8" s="1017"/>
      <c r="BJ8" s="1017"/>
      <c r="BK8" s="1017"/>
      <c r="BL8" s="1017"/>
      <c r="BM8" s="1017"/>
      <c r="BN8" s="1017"/>
      <c r="BO8" s="1017"/>
      <c r="BP8" s="1017"/>
      <c r="BQ8" s="1017"/>
      <c r="BR8" s="1017"/>
      <c r="BS8" s="1017"/>
      <c r="BT8" s="1017"/>
      <c r="BU8" s="1017"/>
      <c r="BV8" s="1017"/>
      <c r="BW8" s="1017"/>
      <c r="BX8" s="1017"/>
      <c r="BY8" s="1017"/>
      <c r="BZ8" s="1017"/>
      <c r="CA8" s="1017"/>
      <c r="CB8" s="1017"/>
      <c r="CC8" s="1017"/>
      <c r="CD8" s="1017"/>
      <c r="CE8" s="1017"/>
      <c r="CF8" s="1017"/>
      <c r="CG8" s="1017"/>
      <c r="CH8" s="1017"/>
      <c r="CI8" s="1017"/>
      <c r="CJ8" s="1017"/>
      <c r="CK8" s="1017"/>
      <c r="CL8" s="1017"/>
      <c r="CM8" s="1017"/>
      <c r="CN8" s="1017"/>
      <c r="CO8" s="1017"/>
      <c r="CP8" s="1017"/>
      <c r="CQ8" s="1017"/>
      <c r="CR8" s="1017"/>
      <c r="CS8" s="1017"/>
      <c r="CT8" s="1017"/>
      <c r="CU8" s="1017"/>
      <c r="CV8" s="1017"/>
      <c r="CW8" s="1017"/>
      <c r="CX8" s="1017"/>
      <c r="CY8" s="1017"/>
      <c r="CZ8" s="1017"/>
      <c r="DA8" s="1017"/>
      <c r="DB8" s="1017"/>
      <c r="DC8" s="1017"/>
      <c r="DD8" s="1017"/>
      <c r="DE8" s="1017"/>
      <c r="DF8" s="1017"/>
      <c r="DG8" s="1017"/>
      <c r="DH8" s="1017"/>
      <c r="DI8" s="1017"/>
      <c r="DJ8" s="1017"/>
      <c r="DK8" s="1017"/>
      <c r="DL8" s="1017"/>
      <c r="DM8" s="1017"/>
      <c r="DN8" s="1017"/>
      <c r="DO8" s="1017"/>
      <c r="DP8" s="1017"/>
      <c r="DQ8" s="1017"/>
      <c r="DR8" s="1017"/>
      <c r="DS8" s="1017"/>
      <c r="DT8" s="1017"/>
      <c r="DU8" s="1017"/>
      <c r="DV8" s="1017"/>
      <c r="DW8" s="1017"/>
      <c r="DX8" s="1017"/>
      <c r="DY8" s="1017"/>
      <c r="DZ8" s="1017"/>
      <c r="EA8" s="1017"/>
      <c r="EB8" s="1017"/>
      <c r="EC8" s="1017"/>
      <c r="ED8" s="1017"/>
      <c r="EE8" s="1017"/>
      <c r="EF8" s="1017"/>
      <c r="EG8" s="1017"/>
      <c r="EH8" s="1017"/>
      <c r="EI8" s="1017"/>
      <c r="EJ8" s="1017"/>
      <c r="EK8" s="1017"/>
      <c r="EL8" s="1017"/>
      <c r="EM8" s="1017"/>
      <c r="EN8" s="1017"/>
      <c r="EO8" s="1017"/>
      <c r="EP8" s="1017"/>
      <c r="EQ8" s="1017"/>
      <c r="ER8" s="1002"/>
      <c r="ES8" s="1002"/>
      <c r="ET8" s="1002"/>
      <c r="EU8" s="1002"/>
      <c r="EV8" s="1002"/>
      <c r="EW8" s="1002"/>
      <c r="EX8" s="1002"/>
      <c r="EY8" s="1002"/>
      <c r="EZ8" s="1002"/>
      <c r="FA8" s="1002"/>
      <c r="FB8" s="1017"/>
      <c r="FC8" s="1017"/>
      <c r="FD8" s="1017"/>
      <c r="FE8" s="1017"/>
      <c r="FF8" s="1017"/>
      <c r="FG8" s="1002"/>
      <c r="FH8" s="1002"/>
      <c r="FI8" s="1002"/>
      <c r="FJ8" s="1002"/>
      <c r="FK8" s="1002"/>
      <c r="FL8" s="1017"/>
      <c r="FM8" s="1017"/>
      <c r="FN8" s="1017"/>
      <c r="FO8" s="1017"/>
      <c r="FP8" s="1017"/>
      <c r="FQ8" s="1002"/>
      <c r="FR8" s="1002"/>
      <c r="FS8" s="1002"/>
      <c r="FT8" s="1002"/>
      <c r="FU8" s="1002"/>
      <c r="FV8" s="1002"/>
      <c r="FW8" s="1002"/>
      <c r="FX8" s="1002"/>
      <c r="FY8" s="1002"/>
      <c r="FZ8" s="1002"/>
      <c r="GA8" s="1002"/>
      <c r="GB8" s="1002"/>
      <c r="GC8" s="1002"/>
      <c r="GD8" s="1002"/>
      <c r="GE8" s="1002"/>
      <c r="GF8" s="1002"/>
      <c r="GG8" s="1002"/>
      <c r="GH8" s="1002"/>
      <c r="GI8" s="1002"/>
      <c r="GJ8" s="1002"/>
      <c r="GK8" s="1002"/>
      <c r="GL8" s="1002"/>
      <c r="GM8" s="1002"/>
      <c r="GN8" s="1002"/>
      <c r="GO8" s="1002"/>
      <c r="GP8" s="1002"/>
      <c r="GQ8" s="1002"/>
      <c r="GR8" s="1002"/>
      <c r="GS8" s="1002"/>
      <c r="GT8" s="1002"/>
      <c r="GU8" s="1002"/>
      <c r="GV8" s="1002"/>
      <c r="GW8" s="1002"/>
      <c r="GX8" s="1002"/>
      <c r="GY8" s="1002"/>
      <c r="GZ8" s="1002"/>
      <c r="HA8" s="1002"/>
      <c r="HB8" s="1002"/>
      <c r="HC8" s="1002"/>
      <c r="HD8" s="1002"/>
      <c r="HE8" s="1002"/>
      <c r="HF8" s="1002"/>
      <c r="HG8" s="1002"/>
      <c r="HH8" s="1002"/>
      <c r="HI8" s="1002"/>
      <c r="HJ8" s="1002"/>
      <c r="HK8" s="1002"/>
      <c r="HL8" s="1002"/>
      <c r="HM8" s="1002"/>
      <c r="HN8" s="1002"/>
      <c r="HO8" s="1002"/>
      <c r="HP8" s="1002"/>
      <c r="HQ8" s="1002"/>
      <c r="HR8" s="1002"/>
      <c r="HS8" s="1002"/>
      <c r="HT8" s="1002"/>
      <c r="HU8" s="1002"/>
      <c r="HV8" s="1002"/>
      <c r="HW8" s="1002"/>
      <c r="HX8" s="1002"/>
      <c r="HY8" s="1002" t="s">
        <v>638</v>
      </c>
      <c r="HZ8" s="327" t="s">
        <v>356</v>
      </c>
      <c r="IA8" s="327" t="s">
        <v>357</v>
      </c>
      <c r="IB8" s="327" t="s">
        <v>358</v>
      </c>
      <c r="IC8" s="327" t="s">
        <v>359</v>
      </c>
      <c r="ID8" s="1002" t="s">
        <v>639</v>
      </c>
      <c r="IE8" s="1002" t="s">
        <v>639</v>
      </c>
      <c r="IF8" s="1002" t="s">
        <v>639</v>
      </c>
      <c r="IG8" s="1002" t="s">
        <v>639</v>
      </c>
      <c r="IH8" s="1002" t="s">
        <v>639</v>
      </c>
      <c r="II8" s="1002" t="s">
        <v>640</v>
      </c>
      <c r="IJ8" s="1002" t="s">
        <v>640</v>
      </c>
      <c r="IK8" s="1002" t="s">
        <v>640</v>
      </c>
      <c r="IL8" s="1002" t="s">
        <v>640</v>
      </c>
      <c r="IM8" s="1002" t="s">
        <v>640</v>
      </c>
      <c r="IN8" s="327" t="s">
        <v>641</v>
      </c>
      <c r="IO8" s="327" t="s">
        <v>356</v>
      </c>
      <c r="IP8" s="327" t="s">
        <v>357</v>
      </c>
      <c r="IQ8" s="327" t="s">
        <v>358</v>
      </c>
      <c r="IR8" s="327" t="s">
        <v>359</v>
      </c>
      <c r="IS8" s="327" t="s">
        <v>641</v>
      </c>
      <c r="IT8" s="327" t="s">
        <v>356</v>
      </c>
      <c r="IU8" s="327" t="s">
        <v>357</v>
      </c>
      <c r="IV8" s="327" t="s">
        <v>358</v>
      </c>
      <c r="IW8" s="327" t="s">
        <v>359</v>
      </c>
      <c r="IX8" s="1002" t="s">
        <v>642</v>
      </c>
      <c r="IY8" s="1002" t="s">
        <v>642</v>
      </c>
      <c r="IZ8" s="1002" t="s">
        <v>642</v>
      </c>
      <c r="JA8" s="1002" t="s">
        <v>642</v>
      </c>
      <c r="JB8" s="1002" t="s">
        <v>642</v>
      </c>
      <c r="JC8" s="1002" t="s">
        <v>643</v>
      </c>
      <c r="JD8" s="1002" t="s">
        <v>643</v>
      </c>
      <c r="JE8" s="1002" t="s">
        <v>643</v>
      </c>
      <c r="JF8" s="1002" t="s">
        <v>643</v>
      </c>
      <c r="JG8" s="1002" t="s">
        <v>643</v>
      </c>
      <c r="JH8" s="1002" t="s">
        <v>644</v>
      </c>
      <c r="JI8" s="1002" t="s">
        <v>644</v>
      </c>
      <c r="JJ8" s="1002" t="s">
        <v>644</v>
      </c>
      <c r="JK8" s="1002" t="s">
        <v>644</v>
      </c>
      <c r="JL8" s="1002" t="s">
        <v>644</v>
      </c>
      <c r="JM8" s="1002" t="s">
        <v>645</v>
      </c>
      <c r="JN8" s="1002" t="s">
        <v>645</v>
      </c>
      <c r="JO8" s="1002" t="s">
        <v>645</v>
      </c>
      <c r="JP8" s="1002" t="s">
        <v>645</v>
      </c>
      <c r="JQ8" s="1002" t="s">
        <v>645</v>
      </c>
      <c r="JR8" s="1002" t="s">
        <v>646</v>
      </c>
      <c r="JS8" s="1002" t="s">
        <v>646</v>
      </c>
      <c r="JT8" s="1002" t="s">
        <v>646</v>
      </c>
      <c r="JU8" s="1002" t="s">
        <v>646</v>
      </c>
      <c r="JV8" s="1002" t="s">
        <v>646</v>
      </c>
      <c r="JW8" s="1002" t="s">
        <v>647</v>
      </c>
      <c r="JX8" s="1002" t="s">
        <v>647</v>
      </c>
      <c r="JY8" s="1002" t="s">
        <v>647</v>
      </c>
      <c r="JZ8" s="1002" t="s">
        <v>647</v>
      </c>
      <c r="KA8" s="1002" t="s">
        <v>647</v>
      </c>
      <c r="KB8" s="1002" t="s">
        <v>648</v>
      </c>
      <c r="KC8" s="1002" t="s">
        <v>648</v>
      </c>
      <c r="KD8" s="1002" t="s">
        <v>648</v>
      </c>
      <c r="KE8" s="1002" t="s">
        <v>648</v>
      </c>
      <c r="KF8" s="1002" t="s">
        <v>648</v>
      </c>
      <c r="KG8" s="1002" t="s">
        <v>649</v>
      </c>
      <c r="KH8" s="1002" t="s">
        <v>649</v>
      </c>
      <c r="KI8" s="1002" t="s">
        <v>649</v>
      </c>
      <c r="KJ8" s="1002" t="s">
        <v>649</v>
      </c>
      <c r="KK8" s="1002" t="s">
        <v>649</v>
      </c>
      <c r="KL8" s="1002" t="s">
        <v>650</v>
      </c>
      <c r="KM8" s="1002" t="s">
        <v>650</v>
      </c>
      <c r="KN8" s="1002" t="s">
        <v>650</v>
      </c>
      <c r="KO8" s="1002" t="s">
        <v>650</v>
      </c>
      <c r="KP8" s="1002" t="s">
        <v>650</v>
      </c>
      <c r="KQ8" s="1002" t="s">
        <v>651</v>
      </c>
      <c r="KR8" s="1002" t="s">
        <v>651</v>
      </c>
      <c r="KS8" s="1002" t="s">
        <v>651</v>
      </c>
      <c r="KT8" s="1002" t="s">
        <v>651</v>
      </c>
      <c r="KU8" s="1002" t="s">
        <v>651</v>
      </c>
      <c r="KV8" s="1002" t="s">
        <v>652</v>
      </c>
      <c r="KW8" s="1002" t="s">
        <v>652</v>
      </c>
      <c r="KX8" s="1002" t="s">
        <v>652</v>
      </c>
      <c r="KY8" s="1002" t="s">
        <v>652</v>
      </c>
      <c r="KZ8" s="1002" t="s">
        <v>652</v>
      </c>
      <c r="LA8" s="1002" t="s">
        <v>653</v>
      </c>
      <c r="LB8" s="1002" t="s">
        <v>653</v>
      </c>
      <c r="LC8" s="1002" t="s">
        <v>653</v>
      </c>
      <c r="LD8" s="1002" t="s">
        <v>653</v>
      </c>
      <c r="LE8" s="1002" t="s">
        <v>653</v>
      </c>
      <c r="LF8" s="1002"/>
      <c r="LG8" s="1002"/>
      <c r="LH8" s="1002"/>
      <c r="LI8" s="1002"/>
      <c r="LJ8" s="1002"/>
      <c r="LK8" s="1002"/>
      <c r="LL8" s="1002"/>
      <c r="LM8" s="1002"/>
      <c r="LN8" s="1002"/>
      <c r="LO8" s="1002"/>
      <c r="LP8" s="1002"/>
      <c r="LQ8" s="1002"/>
      <c r="LR8" s="1002"/>
      <c r="LS8" s="1002"/>
      <c r="LT8" s="1002"/>
      <c r="LU8" s="1002"/>
      <c r="LV8" s="1002"/>
      <c r="LW8" s="1002"/>
      <c r="LX8" s="1002"/>
      <c r="LY8" s="1002"/>
      <c r="LZ8" s="1002"/>
      <c r="MA8" s="1002"/>
      <c r="MB8" s="1002"/>
      <c r="MC8" s="1002"/>
      <c r="MD8" s="1002"/>
      <c r="ME8" s="1002"/>
      <c r="MF8" s="1002"/>
      <c r="MG8" s="1002"/>
      <c r="MH8" s="1002"/>
      <c r="MI8" s="1002"/>
      <c r="MJ8" s="1013"/>
      <c r="MK8" s="1013"/>
      <c r="ML8" s="1013"/>
      <c r="MM8" s="1013"/>
      <c r="MN8" s="1013"/>
      <c r="MO8" s="1002"/>
      <c r="MP8" s="1002"/>
      <c r="MQ8" s="1002"/>
      <c r="MR8" s="1002"/>
      <c r="MS8" s="1002"/>
      <c r="MT8" s="303"/>
      <c r="MU8" s="303"/>
      <c r="MV8" s="305"/>
      <c r="MW8" s="305"/>
      <c r="MX8" s="305"/>
      <c r="MY8" s="305"/>
      <c r="MZ8" s="305"/>
      <c r="NA8" s="305"/>
      <c r="NB8" s="305"/>
      <c r="NC8" s="305"/>
      <c r="ND8" s="305"/>
      <c r="NE8" s="305"/>
      <c r="NF8" s="305"/>
      <c r="NG8" s="305"/>
      <c r="NH8" s="305"/>
      <c r="NI8" s="305"/>
      <c r="NJ8" s="305"/>
      <c r="NK8" s="305"/>
      <c r="NL8" s="305"/>
    </row>
    <row r="9" spans="1:376" s="331" customFormat="1" ht="11.25" customHeight="1" x14ac:dyDescent="0.2">
      <c r="A9" s="1014"/>
      <c r="B9" s="332" t="s">
        <v>654</v>
      </c>
      <c r="C9" s="318" t="s">
        <v>655</v>
      </c>
      <c r="D9" s="318" t="s">
        <v>656</v>
      </c>
      <c r="E9" s="318" t="s">
        <v>657</v>
      </c>
      <c r="F9" s="318" t="s">
        <v>658</v>
      </c>
      <c r="G9" s="318" t="s">
        <v>659</v>
      </c>
      <c r="H9" s="318" t="s">
        <v>629</v>
      </c>
      <c r="I9" s="1011"/>
      <c r="J9" s="333" t="s">
        <v>660</v>
      </c>
      <c r="K9" s="318" t="s">
        <v>661</v>
      </c>
      <c r="L9" s="318" t="s">
        <v>42</v>
      </c>
      <c r="M9" s="318" t="s">
        <v>226</v>
      </c>
      <c r="N9" s="318" t="s">
        <v>662</v>
      </c>
      <c r="O9" s="318" t="s">
        <v>663</v>
      </c>
      <c r="P9" s="1018"/>
      <c r="Q9" s="318" t="s">
        <v>664</v>
      </c>
      <c r="R9" s="318" t="s">
        <v>665</v>
      </c>
      <c r="S9" s="318" t="s">
        <v>629</v>
      </c>
      <c r="T9" s="318" t="s">
        <v>666</v>
      </c>
      <c r="U9" s="1003" t="s">
        <v>667</v>
      </c>
      <c r="V9" s="1003"/>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c r="BC9" s="1017"/>
      <c r="BD9" s="1017"/>
      <c r="BE9" s="1017"/>
      <c r="BF9" s="1017"/>
      <c r="BG9" s="1017"/>
      <c r="BH9" s="1017"/>
      <c r="BI9" s="1017"/>
      <c r="BJ9" s="1017"/>
      <c r="BK9" s="1017"/>
      <c r="BL9" s="1017"/>
      <c r="BM9" s="1017"/>
      <c r="BN9" s="1017"/>
      <c r="BO9" s="1017"/>
      <c r="BP9" s="1017"/>
      <c r="BQ9" s="1017"/>
      <c r="BR9" s="1017"/>
      <c r="BS9" s="1017"/>
      <c r="BT9" s="1017"/>
      <c r="BU9" s="1017"/>
      <c r="BV9" s="1017"/>
      <c r="BW9" s="1017"/>
      <c r="BX9" s="1017"/>
      <c r="BY9" s="1017"/>
      <c r="BZ9" s="1017"/>
      <c r="CA9" s="1017"/>
      <c r="CB9" s="1017"/>
      <c r="CC9" s="1017"/>
      <c r="CD9" s="1017"/>
      <c r="CE9" s="1017"/>
      <c r="CF9" s="1017"/>
      <c r="CG9" s="1017"/>
      <c r="CH9" s="1017"/>
      <c r="CI9" s="1017"/>
      <c r="CJ9" s="1017"/>
      <c r="CK9" s="1017"/>
      <c r="CL9" s="1017"/>
      <c r="CM9" s="1017"/>
      <c r="CN9" s="1017"/>
      <c r="CO9" s="1017"/>
      <c r="CP9" s="1017"/>
      <c r="CQ9" s="1017"/>
      <c r="CR9" s="1017"/>
      <c r="CS9" s="1017"/>
      <c r="CT9" s="1017"/>
      <c r="CU9" s="1017"/>
      <c r="CV9" s="1017"/>
      <c r="CW9" s="1017"/>
      <c r="CX9" s="1017"/>
      <c r="CY9" s="1017"/>
      <c r="CZ9" s="1017"/>
      <c r="DA9" s="1017"/>
      <c r="DB9" s="1017"/>
      <c r="DC9" s="1017"/>
      <c r="DD9" s="1017"/>
      <c r="DE9" s="1017"/>
      <c r="DF9" s="1017"/>
      <c r="DG9" s="1017"/>
      <c r="DH9" s="1017"/>
      <c r="DI9" s="1017"/>
      <c r="DJ9" s="1017"/>
      <c r="DK9" s="1017"/>
      <c r="DL9" s="1017"/>
      <c r="DM9" s="1017"/>
      <c r="DN9" s="1017"/>
      <c r="DO9" s="1017"/>
      <c r="DP9" s="1017"/>
      <c r="DQ9" s="1017"/>
      <c r="DR9" s="1017"/>
      <c r="DS9" s="1017"/>
      <c r="DT9" s="1017"/>
      <c r="DU9" s="1017"/>
      <c r="DV9" s="1017"/>
      <c r="DW9" s="1017"/>
      <c r="DX9" s="1017"/>
      <c r="DY9" s="1017"/>
      <c r="DZ9" s="1017"/>
      <c r="EA9" s="1017"/>
      <c r="EB9" s="1017"/>
      <c r="EC9" s="1017"/>
      <c r="ED9" s="1017"/>
      <c r="EE9" s="1017"/>
      <c r="EF9" s="1017"/>
      <c r="EG9" s="1017"/>
      <c r="EH9" s="1017"/>
      <c r="EI9" s="1017"/>
      <c r="EJ9" s="1017"/>
      <c r="EK9" s="1017"/>
      <c r="EL9" s="1017"/>
      <c r="EM9" s="1017"/>
      <c r="EN9" s="1017"/>
      <c r="EO9" s="1017"/>
      <c r="EP9" s="1017"/>
      <c r="EQ9" s="1017"/>
      <c r="ER9" s="1002"/>
      <c r="ES9" s="1002"/>
      <c r="ET9" s="1002"/>
      <c r="EU9" s="1002"/>
      <c r="EV9" s="1002"/>
      <c r="EW9" s="1002"/>
      <c r="EX9" s="1002"/>
      <c r="EY9" s="1002"/>
      <c r="EZ9" s="1002"/>
      <c r="FA9" s="1002"/>
      <c r="FB9" s="1017"/>
      <c r="FC9" s="1017"/>
      <c r="FD9" s="1017"/>
      <c r="FE9" s="1017"/>
      <c r="FF9" s="1017"/>
      <c r="FG9" s="1002"/>
      <c r="FH9" s="1002"/>
      <c r="FI9" s="1002"/>
      <c r="FJ9" s="1002"/>
      <c r="FK9" s="1002"/>
      <c r="FL9" s="1017"/>
      <c r="FM9" s="1017"/>
      <c r="FN9" s="1017"/>
      <c r="FO9" s="1017"/>
      <c r="FP9" s="1017"/>
      <c r="FQ9" s="1002"/>
      <c r="FR9" s="1002"/>
      <c r="FS9" s="1002"/>
      <c r="FT9" s="1002"/>
      <c r="FU9" s="1002"/>
      <c r="FV9" s="1002"/>
      <c r="FW9" s="1002"/>
      <c r="FX9" s="1002"/>
      <c r="FY9" s="1002"/>
      <c r="FZ9" s="1002"/>
      <c r="GA9" s="1002"/>
      <c r="GB9" s="1002"/>
      <c r="GC9" s="1002"/>
      <c r="GD9" s="1002"/>
      <c r="GE9" s="1002"/>
      <c r="GF9" s="1002"/>
      <c r="GG9" s="1002"/>
      <c r="GH9" s="1002"/>
      <c r="GI9" s="1002"/>
      <c r="GJ9" s="1002"/>
      <c r="GK9" s="1002"/>
      <c r="GL9" s="1002"/>
      <c r="GM9" s="1002"/>
      <c r="GN9" s="1002"/>
      <c r="GO9" s="1002"/>
      <c r="GP9" s="1002"/>
      <c r="GQ9" s="1002"/>
      <c r="GR9" s="1002"/>
      <c r="GS9" s="1002"/>
      <c r="GT9" s="1002"/>
      <c r="GU9" s="1002"/>
      <c r="GV9" s="1002"/>
      <c r="GW9" s="1002"/>
      <c r="GX9" s="1002"/>
      <c r="GY9" s="1002"/>
      <c r="GZ9" s="1002"/>
      <c r="HA9" s="1002"/>
      <c r="HB9" s="1002"/>
      <c r="HC9" s="1002"/>
      <c r="HD9" s="1002"/>
      <c r="HE9" s="1002"/>
      <c r="HF9" s="1002"/>
      <c r="HG9" s="1002"/>
      <c r="HH9" s="1002"/>
      <c r="HI9" s="1002"/>
      <c r="HJ9" s="1002"/>
      <c r="HK9" s="1002"/>
      <c r="HL9" s="1002"/>
      <c r="HM9" s="1002"/>
      <c r="HN9" s="1002"/>
      <c r="HO9" s="1002"/>
      <c r="HP9" s="1002"/>
      <c r="HQ9" s="1002"/>
      <c r="HR9" s="1002"/>
      <c r="HS9" s="1002"/>
      <c r="HT9" s="1002"/>
      <c r="HU9" s="1002"/>
      <c r="HV9" s="1002"/>
      <c r="HW9" s="1002"/>
      <c r="HX9" s="1002"/>
      <c r="HY9" s="1002"/>
      <c r="HZ9" s="327" t="s">
        <v>668</v>
      </c>
      <c r="IA9" s="327" t="s">
        <v>668</v>
      </c>
      <c r="IB9" s="327" t="s">
        <v>668</v>
      </c>
      <c r="IC9" s="327" t="s">
        <v>668</v>
      </c>
      <c r="ID9" s="1002"/>
      <c r="IE9" s="1002"/>
      <c r="IF9" s="1002"/>
      <c r="IG9" s="1002"/>
      <c r="IH9" s="1002"/>
      <c r="II9" s="1002"/>
      <c r="IJ9" s="1002"/>
      <c r="IK9" s="1002"/>
      <c r="IL9" s="1002"/>
      <c r="IM9" s="1002"/>
      <c r="IN9" s="327" t="s">
        <v>669</v>
      </c>
      <c r="IO9" s="327" t="s">
        <v>669</v>
      </c>
      <c r="IP9" s="327" t="s">
        <v>669</v>
      </c>
      <c r="IQ9" s="327" t="s">
        <v>669</v>
      </c>
      <c r="IR9" s="327" t="s">
        <v>669</v>
      </c>
      <c r="IS9" s="327" t="s">
        <v>670</v>
      </c>
      <c r="IT9" s="327" t="s">
        <v>670</v>
      </c>
      <c r="IU9" s="327" t="s">
        <v>670</v>
      </c>
      <c r="IV9" s="327" t="s">
        <v>670</v>
      </c>
      <c r="IW9" s="327" t="s">
        <v>670</v>
      </c>
      <c r="IX9" s="1002"/>
      <c r="IY9" s="1002"/>
      <c r="IZ9" s="1002"/>
      <c r="JA9" s="1002"/>
      <c r="JB9" s="1002"/>
      <c r="JC9" s="1002"/>
      <c r="JD9" s="1002"/>
      <c r="JE9" s="1002"/>
      <c r="JF9" s="1002"/>
      <c r="JG9" s="1002"/>
      <c r="JH9" s="1002"/>
      <c r="JI9" s="1002"/>
      <c r="JJ9" s="1002"/>
      <c r="JK9" s="1002"/>
      <c r="JL9" s="1002"/>
      <c r="JM9" s="1002"/>
      <c r="JN9" s="1002"/>
      <c r="JO9" s="1002"/>
      <c r="JP9" s="1002"/>
      <c r="JQ9" s="1002"/>
      <c r="JR9" s="1002"/>
      <c r="JS9" s="1002"/>
      <c r="JT9" s="1002"/>
      <c r="JU9" s="1002"/>
      <c r="JV9" s="1002"/>
      <c r="JW9" s="1002"/>
      <c r="JX9" s="1002"/>
      <c r="JY9" s="1002"/>
      <c r="JZ9" s="1002"/>
      <c r="KA9" s="1002"/>
      <c r="KB9" s="1002"/>
      <c r="KC9" s="1002"/>
      <c r="KD9" s="1002"/>
      <c r="KE9" s="1002"/>
      <c r="KF9" s="1002"/>
      <c r="KG9" s="1002"/>
      <c r="KH9" s="1002"/>
      <c r="KI9" s="1002"/>
      <c r="KJ9" s="1002"/>
      <c r="KK9" s="1002"/>
      <c r="KL9" s="1002"/>
      <c r="KM9" s="1002"/>
      <c r="KN9" s="1002"/>
      <c r="KO9" s="1002"/>
      <c r="KP9" s="1002"/>
      <c r="KQ9" s="1002"/>
      <c r="KR9" s="1002"/>
      <c r="KS9" s="1002"/>
      <c r="KT9" s="1002"/>
      <c r="KU9" s="1002"/>
      <c r="KV9" s="1002"/>
      <c r="KW9" s="1002"/>
      <c r="KX9" s="1002"/>
      <c r="KY9" s="1002"/>
      <c r="KZ9" s="1002"/>
      <c r="LA9" s="1002"/>
      <c r="LB9" s="1002"/>
      <c r="LC9" s="1002"/>
      <c r="LD9" s="1002"/>
      <c r="LE9" s="1002"/>
      <c r="LF9" s="1002"/>
      <c r="LG9" s="1002"/>
      <c r="LH9" s="1002"/>
      <c r="LI9" s="1002"/>
      <c r="LJ9" s="1002"/>
      <c r="LK9" s="1002"/>
      <c r="LL9" s="1002"/>
      <c r="LM9" s="1002"/>
      <c r="LN9" s="1002"/>
      <c r="LO9" s="1002"/>
      <c r="LP9" s="1002"/>
      <c r="LQ9" s="1002"/>
      <c r="LR9" s="1002"/>
      <c r="LS9" s="1002"/>
      <c r="LT9" s="1002"/>
      <c r="LU9" s="1002"/>
      <c r="LV9" s="1002"/>
      <c r="LW9" s="1002"/>
      <c r="LX9" s="1002"/>
      <c r="LY9" s="1002"/>
      <c r="LZ9" s="1002"/>
      <c r="MA9" s="1002"/>
      <c r="MB9" s="1002"/>
      <c r="MC9" s="1002"/>
      <c r="MD9" s="1002"/>
      <c r="ME9" s="1002"/>
      <c r="MF9" s="1002"/>
      <c r="MG9" s="1002"/>
      <c r="MH9" s="1002"/>
      <c r="MI9" s="1002"/>
      <c r="MJ9" s="1013"/>
      <c r="MK9" s="1013"/>
      <c r="ML9" s="1013"/>
      <c r="MM9" s="1013"/>
      <c r="MN9" s="1013"/>
      <c r="MO9" s="1002"/>
      <c r="MP9" s="1002"/>
      <c r="MQ9" s="1002"/>
      <c r="MR9" s="1002"/>
      <c r="MS9" s="1002"/>
      <c r="MT9" s="303"/>
      <c r="MU9" s="303"/>
      <c r="MV9" s="305"/>
      <c r="MW9" s="305"/>
      <c r="MX9" s="305"/>
      <c r="MY9" s="305"/>
      <c r="MZ9" s="305"/>
      <c r="NA9" s="305"/>
      <c r="NB9" s="305"/>
      <c r="NC9" s="305"/>
      <c r="ND9" s="305"/>
      <c r="NE9" s="305"/>
      <c r="NF9" s="305"/>
      <c r="NG9" s="305"/>
      <c r="NH9" s="305"/>
      <c r="NI9" s="305"/>
      <c r="NJ9" s="305"/>
      <c r="NK9" s="305"/>
      <c r="NL9" s="305"/>
    </row>
    <row r="10" spans="1:376" ht="12" customHeight="1" x14ac:dyDescent="0.2">
      <c r="A10" s="334" t="str">
        <f t="shared" ref="A10:A47" si="0">IF(AND(E10&gt;0,OR(B10="",C10="",D10="",F10="",G10="", H10="",M10="",N10="",O10="",P10="")),1,"")</f>
        <v/>
      </c>
      <c r="B10" s="335" t="s">
        <v>671</v>
      </c>
      <c r="C10" s="336"/>
      <c r="D10" s="337"/>
      <c r="E10" s="338"/>
      <c r="F10" s="338"/>
      <c r="G10" s="338"/>
      <c r="H10" s="338"/>
      <c r="I10" s="339"/>
      <c r="J10" s="340"/>
      <c r="K10" s="341">
        <f t="shared" ref="K10:K47" si="1">MAX(0,H10-I10)</f>
        <v>0</v>
      </c>
      <c r="L10" s="341">
        <f t="shared" ref="L10:L47" si="2">MAX(0,E10*K10)</f>
        <v>0</v>
      </c>
      <c r="M10" s="342"/>
      <c r="N10" s="342"/>
      <c r="O10" s="342"/>
      <c r="P10" s="343"/>
      <c r="Q10" s="344" t="str">
        <f t="shared" ref="Q10:Q47" si="3">IF(H10="","",H10*12/0.3)</f>
        <v/>
      </c>
      <c r="R10" s="345"/>
      <c r="S10" s="346"/>
      <c r="T10" s="347"/>
      <c r="U10" s="973"/>
      <c r="V10" s="975"/>
      <c r="W10" s="306" t="str">
        <f t="shared" ref="W10:W47" si="4">IF(AND(C10="Efficiency",B10=80,NOT(M10="Common Space")),E10,"")</f>
        <v/>
      </c>
      <c r="X10" s="306" t="str">
        <f t="shared" ref="X10:X47" si="5">IF(AND(C10=1,B10=80,NOT(M10="Common Space")),E10,"")</f>
        <v/>
      </c>
      <c r="Y10" s="306" t="str">
        <f t="shared" ref="Y10:Y47" si="6">IF(AND(C10=2,B10=80,NOT(M10="Common Space")),E10,"")</f>
        <v/>
      </c>
      <c r="Z10" s="306" t="str">
        <f t="shared" ref="Z10:Z47" si="7">IF(AND(C10=3,B10=80,NOT(M10="Common Space")),E10,"")</f>
        <v/>
      </c>
      <c r="AA10" s="306" t="str">
        <f t="shared" ref="AA10:AA47" si="8">IF(AND(C10=4,B10=80,NOT(M10="Common Space")),E10,"")</f>
        <v/>
      </c>
      <c r="AB10" s="306" t="str">
        <f t="shared" ref="AB10:AB47" si="9">IF(AND(C10="Efficiency",B10=70,NOT(M10="Common Space")),E10,"")</f>
        <v/>
      </c>
      <c r="AC10" s="306" t="str">
        <f t="shared" ref="AC10:AC47" si="10">IF(AND(C10=1,B10=70,NOT(M10="Common Space")),E10,"")</f>
        <v/>
      </c>
      <c r="AD10" s="306" t="str">
        <f t="shared" ref="AD10:AD47" si="11">IF(AND(C10=2,B10=70,NOT(M10="Common Space")),E10,"")</f>
        <v/>
      </c>
      <c r="AE10" s="306" t="str">
        <f t="shared" ref="AE10:AE47" si="12">IF(AND(C10=3,B10=70,NOT(M10="Common Space")),E10,"")</f>
        <v/>
      </c>
      <c r="AF10" s="306" t="str">
        <f t="shared" ref="AF10:AF47" si="13">IF(AND(C10=4,B10=70,NOT(M10="Common Space")),E10,"")</f>
        <v/>
      </c>
      <c r="AG10" s="306" t="str">
        <f t="shared" ref="AG10:AG47" si="14">IF(AND(C10="Efficiency",B10=60,NOT(M10="Common Space")),E10,"")</f>
        <v/>
      </c>
      <c r="AH10" s="306" t="str">
        <f t="shared" ref="AH10:AH47" si="15">IF(AND(C10=1,B10=60,NOT(M10="Common Space")),E10,"")</f>
        <v/>
      </c>
      <c r="AI10" s="306" t="str">
        <f t="shared" ref="AI10:AI47" si="16">IF(AND(C10=2,B10=60,NOT(M10="Common Space")),E10,"")</f>
        <v/>
      </c>
      <c r="AJ10" s="306" t="str">
        <f t="shared" ref="AJ10:AJ47" si="17">IF(AND(C10=3,B10=60,NOT(M10="Common Space")),E10,"")</f>
        <v/>
      </c>
      <c r="AK10" s="306" t="str">
        <f t="shared" ref="AK10:AK47" si="18">IF(AND(C10=4,B10=60,NOT(M10="Common Space")),E10,"")</f>
        <v/>
      </c>
      <c r="AL10" s="306" t="str">
        <f t="shared" ref="AL10:AL47" si="19">IF(AND(C10="Efficiency",B10=50,NOT(M10="Common Space")),E10,"")</f>
        <v/>
      </c>
      <c r="AM10" s="306" t="str">
        <f t="shared" ref="AM10:AM47" si="20">IF(AND(C10=1,B10=50,NOT(M10="Common Space")),E10,"")</f>
        <v/>
      </c>
      <c r="AN10" s="306" t="str">
        <f t="shared" ref="AN10:AN47" si="21">IF(AND(C10=2,B10=50,NOT(M10="Common Space")),E10,"")</f>
        <v/>
      </c>
      <c r="AO10" s="306" t="str">
        <f t="shared" ref="AO10:AO47" si="22">IF(AND(C10=3,B10=50,NOT(M10="Common Space")),E10,"")</f>
        <v/>
      </c>
      <c r="AP10" s="306" t="str">
        <f t="shared" ref="AP10:AP47" si="23">IF(AND(C10=4,B10=50,NOT(M10="Common Space")),E10,"")</f>
        <v/>
      </c>
      <c r="AQ10" s="306" t="str">
        <f t="shared" ref="AQ10:AQ47" si="24">IF(AND(C10="Efficiency",B10=40,NOT(M10="Common Space")),E10,"")</f>
        <v/>
      </c>
      <c r="AR10" s="306" t="str">
        <f t="shared" ref="AR10:AR47" si="25">IF(AND(C10=1,B10=40,NOT(M10="Common Space")),E10,"")</f>
        <v/>
      </c>
      <c r="AS10" s="306" t="str">
        <f t="shared" ref="AS10:AS47" si="26">IF(AND(C10=2,B10=40,NOT(M10="Common Space")),E10,"")</f>
        <v/>
      </c>
      <c r="AT10" s="306" t="str">
        <f t="shared" ref="AT10:AT47" si="27">IF(AND(C10=3,B10=40,NOT(M10="Common Space")),E10,"")</f>
        <v/>
      </c>
      <c r="AU10" s="306" t="str">
        <f t="shared" ref="AU10:AU47" si="28">IF(AND(C10=4,B10=40,NOT(M10="Common Space")),E10,"")</f>
        <v/>
      </c>
      <c r="AV10" s="306" t="str">
        <f t="shared" ref="AV10:AV47" si="29">IF(AND(C10="Efficiency",B10=30,NOT(M10="Common Space")),E10,"")</f>
        <v/>
      </c>
      <c r="AW10" s="306" t="str">
        <f t="shared" ref="AW10:AW47" si="30">IF(AND(C10=1,B10=30,NOT(M10="Common Space")),E10,"")</f>
        <v/>
      </c>
      <c r="AX10" s="306" t="str">
        <f t="shared" ref="AX10:AX47" si="31">IF(AND(C10=2,B10=30,NOT(M10="Common Space")),E10,"")</f>
        <v/>
      </c>
      <c r="AY10" s="306" t="str">
        <f t="shared" ref="AY10:AY47" si="32">IF(AND(C10=3,B10=30,NOT(M10="Common Space")),E10,"")</f>
        <v/>
      </c>
      <c r="AZ10" s="306" t="str">
        <f t="shared" ref="AZ10:AZ47" si="33">IF(AND(C10=4,B10=30,NOT(M10="Common Space")),E10,"")</f>
        <v/>
      </c>
      <c r="BA10" s="306" t="str">
        <f t="shared" ref="BA10:BA47" si="34">IF(AND(C10="Efficiency",B10=20,NOT(M10="Common Space")),E10,"")</f>
        <v/>
      </c>
      <c r="BB10" s="306" t="str">
        <f t="shared" ref="BB10:BB47" si="35">IF(AND(C10=1,B10=20,NOT(M10="Common Space")),E10,"")</f>
        <v/>
      </c>
      <c r="BC10" s="306" t="str">
        <f t="shared" ref="BC10:BC47" si="36">IF(AND(C10=2,B10=20,NOT(M10="Common Space")),E10,"")</f>
        <v/>
      </c>
      <c r="BD10" s="306" t="str">
        <f t="shared" ref="BD10:BD47" si="37">IF(AND(C10=3,B10=20,NOT(M10="Common Space")),E10,"")</f>
        <v/>
      </c>
      <c r="BE10" s="306" t="str">
        <f t="shared" ref="BE10:BE47" si="38">IF(AND(C10=4,B10=20,NOT(M10="Common Space")),E10,"")</f>
        <v/>
      </c>
      <c r="BF10" s="306" t="str">
        <f t="shared" ref="BF10:BF47" si="39">IF(AND(C10="Efficiency",B10="Unrestricted",NOT(M10="Common Space")),E10,"")</f>
        <v/>
      </c>
      <c r="BG10" s="306" t="str">
        <f t="shared" ref="BG10:BG47" si="40">IF(AND(C10=1,B10="Unrestricted",NOT(M10="Common Space")),E10,"")</f>
        <v/>
      </c>
      <c r="BH10" s="306" t="str">
        <f t="shared" ref="BH10:BH47" si="41">IF(AND(C10=2,B10="Unrestricted",NOT(M10="Common Space")),E10,"")</f>
        <v/>
      </c>
      <c r="BI10" s="306" t="str">
        <f t="shared" ref="BI10:BI47" si="42">IF(AND(C10=3,B10="Unrestricted",NOT(M10="Common Space")),E10,"")</f>
        <v/>
      </c>
      <c r="BJ10" s="306" t="str">
        <f t="shared" ref="BJ10:BJ47" si="43">IF(AND(C10=4,B10="Unrestricted",NOT(M10="Common Space")),E10,"")</f>
        <v/>
      </c>
      <c r="BK10" s="306" t="str">
        <f t="shared" ref="BK10:BK47" si="44">IF(OR(AND($C10="Efficiency",NOT($J10=""),NOT($J10="PHA Oper Sub"),$B10=20,NOT($M10="Common Space")),AND($C10="Efficiency",NOT($J10=""),NOT($J10="PHA Oper Sub"),$B10="HOME 20",NOT($M10="Common Space"))),$E10,"")</f>
        <v/>
      </c>
      <c r="BL10" s="306" t="str">
        <f t="shared" ref="BL10:BL47" si="45">IF(OR(AND($C10=1,NOT($J10=""),NOT($J10="PHA Oper Sub"),$B10=20,NOT($M10="Common Space")),AND($C10=1,NOT($J10=""),NOT($J10="PHA Oper Sub"),$B10="HOME 20",NOT($M10="Common Space"))),$E10,"")</f>
        <v/>
      </c>
      <c r="BM10" s="306" t="str">
        <f t="shared" ref="BM10:BM47" si="46">IF(OR(AND($C10=2,NOT($J10=""),NOT($J10="PHA Oper Sub"),$B10=20,NOT($M10="Common Space")),AND($C10=2,NOT($J10=""),NOT($J10="PHA Oper Sub"),$B10="HOME 20",NOT($M10="Common Space"))),$E10,"")</f>
        <v/>
      </c>
      <c r="BN10" s="306" t="str">
        <f t="shared" ref="BN10:BN47" si="47">IF(OR(AND($C10=3,NOT($J10=""),NOT($J10="PHA Oper Sub"),$B10=20,NOT($M10="Common Space")),AND($C10=3,NOT($J10=""),NOT($J10="PHA Oper Sub"),$B10="HOME 20",NOT($M10="Common Space"))),$E10,"")</f>
        <v/>
      </c>
      <c r="BO10" s="306" t="str">
        <f t="shared" ref="BO10:BO47" si="48">IF(OR(AND($C10=4,NOT($J10=""),NOT($J10="PHA Oper Sub"),$B10=20,NOT($M10="Common Space")),AND($C10=4,NOT($J10=""),NOT($J10="PHA Oper Sub"),$B10="HOME 20",NOT($M10="Common Space"))),$E10,"")</f>
        <v/>
      </c>
      <c r="BP10" s="306" t="str">
        <f t="shared" ref="BP10:BP47" si="49">IF(OR(AND($C10="Efficiency",NOT($J10=""),NOT($J10="PHA Oper Sub"),$B10=30,NOT($M10="Common Space")),AND($C10="Efficiency",NOT($J10=""),NOT($J10="PHA Oper Sub"),$B10="HOME 30",NOT($M10="Common Space"))),$E10,"")</f>
        <v/>
      </c>
      <c r="BQ10" s="306" t="str">
        <f t="shared" ref="BQ10:BQ47" si="50">IF(OR(AND($C10=1,NOT($J10=""),NOT($J10="PHA Oper Sub"),$B10=30,NOT($M10="Common Space")),AND($C10=1,NOT($J10=""),NOT($J10="PHA Oper Sub"),$B10="HOME 30",NOT($M10="Common Space"))),$E10,"")</f>
        <v/>
      </c>
      <c r="BR10" s="306" t="str">
        <f t="shared" ref="BR10:BR47" si="51">IF(OR(AND($C10=2,NOT($J10=""),NOT($J10="PHA Oper Sub"),$B10=30,NOT($M10="Common Space")),AND($C10=2,NOT($J10=""),NOT($J10="PHA Oper Sub"),$B10="HOME 30",NOT($M10="Common Space"))),$E10,"")</f>
        <v/>
      </c>
      <c r="BS10" s="306" t="str">
        <f t="shared" ref="BS10:BS47" si="52">IF(OR(AND($C10=3,NOT($J10=""),NOT($J10="PHA Oper Sub"),$B10=30,NOT($M10="Common Space")),AND($C10=3,NOT($J10=""),NOT($J10="PHA Oper Sub"),$B10="HOME 30",NOT($M10="Common Space"))),$E10,"")</f>
        <v/>
      </c>
      <c r="BT10" s="306" t="str">
        <f t="shared" ref="BT10:BT47" si="53">IF(OR(AND($C10=4,NOT($J10=""),NOT($J10="PHA Oper Sub"),$B10=30,NOT($M10="Common Space")),AND($C10=4,NOT($J10=""),NOT($J10="PHA Oper Sub"),$B10="HOME 30",NOT($M10="Common Space"))),$E10,"")</f>
        <v/>
      </c>
      <c r="BU10" s="306" t="str">
        <f t="shared" ref="BU10:BU47" si="54">IF(OR(AND($C10="Efficiency",NOT($J10=""),NOT($J10="PHA Oper Sub"),$B10=40,NOT($M10="Common Space")),AND($C10="Efficiency",NOT($J10=""),NOT($J10="PHA Oper Sub"),$B10="HOME 40",NOT($M10="Common Space"))),$E10,"")</f>
        <v/>
      </c>
      <c r="BV10" s="306" t="str">
        <f t="shared" ref="BV10:BV47" si="55">IF(OR(AND($C10=1,NOT($J10=""),NOT($J10="PHA Oper Sub"),$B10=40,NOT($M10="Common Space")),AND($C10=1,NOT($J10=""),NOT($J10="PHA Oper Sub"),$B10="HOME 40",NOT($M10="Common Space"))),$E10,"")</f>
        <v/>
      </c>
      <c r="BW10" s="306" t="str">
        <f t="shared" ref="BW10:BW47" si="56">IF(OR(AND($C10=2,NOT($J10=""),NOT($J10="PHA Oper Sub"),$B10=40,NOT($M10="Common Space")),AND($C10=2,NOT($J10=""),NOT($J10="PHA Oper Sub"),$B10="HOME 40",NOT($M10="Common Space"))),$E10,"")</f>
        <v/>
      </c>
      <c r="BX10" s="306" t="str">
        <f t="shared" ref="BX10:BX47" si="57">IF(OR(AND($C10=3,NOT($J10=""),NOT($J10="PHA Oper Sub"),$B10=40,NOT($M10="Common Space")),AND($C10=3,NOT($J10=""),NOT($J10="PHA Oper Sub"),$B10="HOME 40",NOT($M10="Common Space"))),$E10,"")</f>
        <v/>
      </c>
      <c r="BY10" s="306" t="str">
        <f t="shared" ref="BY10:BY47" si="58">IF(OR(AND($C10=4,NOT($J10=""),NOT($J10="PHA Oper Sub"),$B10=40,NOT($M10="Common Space")),AND($C10=4,NOT($J10=""),NOT($J10="PHA Oper Sub"),$B10="HOME 40",NOT($M10="Common Space"))),$E10,"")</f>
        <v/>
      </c>
      <c r="BZ10" s="306" t="str">
        <f t="shared" ref="BZ10:BZ47" si="59">IF(OR(AND($C10="Efficiency",NOT($J10=""),NOT($J10="PHA Oper Sub"),NOT($J10=0),$B10=50,NOT($M10="Common Space")),AND($C10="Efficiency",NOT($J10=""),NOT($J10=0),NOT($J10="PHA Oper Sub"),$B10="HOME 50",NOT($M10="Common Space"))),$E10,"")</f>
        <v/>
      </c>
      <c r="CA10" s="306" t="str">
        <f t="shared" ref="CA10:CA47" si="60">IF(OR(AND($C10=1,NOT($J10=""),NOT($J10=0),NOT($J10="PHA Oper Sub"),$B10=50,NOT($M10="Common Space")),AND($C10=1,NOT($J10=""),NOT($J10=0),NOT($J10="PHA Oper Sub"),$B10="HOME 50",NOT($M10="Common Space"))),$E10,"")</f>
        <v/>
      </c>
      <c r="CB10" s="306" t="str">
        <f t="shared" ref="CB10:CB47" si="61">IF(OR(AND($C10=2,NOT($J10=""),NOT($J10=0),NOT($J10="PHA Oper Sub"),$B10=50,NOT($M10="Common Space")),AND($C10=2,NOT($J10=""),NOT($J10=0),NOT($J10="PHA Oper Sub"),$B10="HOME 50",NOT($M10="Common Space"))),$E10,"")</f>
        <v/>
      </c>
      <c r="CC10" s="306" t="str">
        <f t="shared" ref="CC10:CC47" si="62">IF(OR(AND($C10=3,NOT($J10=""),NOT($J10=0),NOT($J10="PHA Oper Sub"),$B10=50,NOT($M10="Common Space")),AND($C10=3,NOT($J10=""),NOT($J10=0),NOT($J10="PHA Oper Sub"),$B10="HOME 50",NOT($M10="Common Space"))),$E10,"")</f>
        <v/>
      </c>
      <c r="CD10" s="306" t="str">
        <f t="shared" ref="CD10:CD47" si="63">IF(OR(AND($C10=4,NOT($J10=""),NOT($J10=0),NOT($J10="PHA Oper Sub"),$B10=50,NOT($M10="Common Space")),AND($C10=4,NOT($J10=""),NOT($J10=0),NOT($J10="PHA Oper Sub"),$B10="HOME 50",NOT($M10="Common Space"))),$E10,"")</f>
        <v/>
      </c>
      <c r="CE10" s="306" t="str">
        <f t="shared" ref="CE10:CE47" si="64">IF(OR(AND($C10="Efficiency",NOT($J10=""),NOT($J10=0),NOT($J10="PHA Oper Sub"),$B10=60,NOT($M10="Common Space")),AND($C10="Efficiency",NOT($J10=""),NOT($J10=0),NOT($J10="PHA Oper Sub"),$B10="HOME 60",NOT($M10="Common Space"))),$E10,"")</f>
        <v/>
      </c>
      <c r="CF10" s="306" t="str">
        <f t="shared" ref="CF10:CF47" si="65">IF(OR(AND($C10=1,NOT($J10=""),NOT($J10=0),NOT($J10="PHA Oper Sub"),$B10=60,NOT($M10="Common Space")),AND($C10=1,NOT($J10=""),NOT($J10=0),NOT($J10="PHA Oper Sub"),$B10="HOME 60",NOT($M10="Common Space"))),$E10,"")</f>
        <v/>
      </c>
      <c r="CG10" s="306" t="str">
        <f t="shared" ref="CG10:CG47" si="66">IF(OR(AND($C10=2,NOT($J10=""),NOT($J10=0),NOT($J10="PHA Oper Sub"),$B10=60,NOT($M10="Common Space")),AND($C10=2,NOT($J10=""),NOT($J10=0),NOT($J10="PHA Oper Sub"),$B10="HOME 60",NOT($M10="Common Space"))),$E10,"")</f>
        <v/>
      </c>
      <c r="CH10" s="306" t="str">
        <f t="shared" ref="CH10:CH47" si="67">IF(OR(AND($C10=3,NOT($J10=""),NOT($J10=0),NOT($J10="PHA Oper Sub"),$B10=60,NOT($M10="Common Space")),AND($C10=3,NOT($J10=""),NOT($J10=0),NOT($J10="PHA Oper Sub"),$B10="HOME 60",NOT($M10="Common Space"))),$E10,"")</f>
        <v/>
      </c>
      <c r="CI10" s="306" t="str">
        <f t="shared" ref="CI10:CI47" si="68">IF(OR(AND($C10=4,NOT($J10=""),NOT($J10=0),NOT($J10="PHA Oper Sub"),$B10=60,NOT($M10="Common Space")),AND($C10=4,NOT($J10=""),NOT($J10=0),NOT($J10="PHA Oper Sub"),$B10="HOME 60",NOT($M10="Common Space"))),$E10,"")</f>
        <v/>
      </c>
      <c r="CJ10" s="306" t="str">
        <f t="shared" ref="CJ10:CJ47" si="69">IF(OR(AND($C10="Efficiency",NOT($J10=""),NOT($J10="PHA Oper Sub"),$B10=70,NOT($M10="Common Space")),AND($C10="Efficiency",NOT($J10=""),NOT($J10="PHA Oper Sub"),$B10="HOME 70",NOT($M10="Common Space"))),$E10,"")</f>
        <v/>
      </c>
      <c r="CK10" s="306" t="str">
        <f t="shared" ref="CK10:CK47" si="70">IF(OR(AND($C10=1,NOT($J10=""),NOT($J10="PHA Oper Sub"),$B10=70,NOT($M10="Common Space")),AND($C10=1,NOT($J10=""),NOT($J10="PHA Oper Sub"),$B10="HOME 70",NOT($M10="Common Space"))),$E10,"")</f>
        <v/>
      </c>
      <c r="CL10" s="306" t="str">
        <f t="shared" ref="CL10:CL47" si="71">IF(OR(AND($C10=2,NOT($J10=""),NOT($J10="PHA Oper Sub"),$B10=70,NOT($M10="Common Space")),AND($C10=2,NOT($J10=""),NOT($J10="PHA Oper Sub"),$B10="HOME 70",NOT($M10="Common Space"))),$E10,"")</f>
        <v/>
      </c>
      <c r="CM10" s="306" t="str">
        <f t="shared" ref="CM10:CM47" si="72">IF(OR(AND($C10=3,NOT($J10=""),NOT($J10="PHA Oper Sub"),$B10=70,NOT($M10="Common Space")),AND($C10=3,NOT($J10=""),NOT($J10="PHA Oper Sub"),$B10="HOME 70",NOT($M10="Common Space"))),$E10,"")</f>
        <v/>
      </c>
      <c r="CN10" s="306" t="str">
        <f t="shared" ref="CN10:CN47" si="73">IF(OR(AND($C10=4,NOT($J10=""),NOT($J10="PHA Oper Sub"),$B10=70,NOT($M10="Common Space")),AND($C10=4,NOT($J10=""),NOT($J10="PHA Oper Sub"),$B10="HOME 70",NOT($M10="Common Space"))),$E10,"")</f>
        <v/>
      </c>
      <c r="CO10" s="306" t="str">
        <f t="shared" ref="CO10:CO47" si="74">IF(OR(AND($C10="Efficiency",NOT($J10=""),NOT($J10="PHA Oper Sub"),$B10=80,NOT($M10="Common Space")),AND($C10="Efficiency",NOT($J10=""),NOT($J10="PHA Oper Sub"),$B10="HOME 80",NOT($M10="Common Space"))),$E10,"")</f>
        <v/>
      </c>
      <c r="CP10" s="306" t="str">
        <f t="shared" ref="CP10:CP47" si="75">IF(OR(AND($C10=1,NOT($J10=""),NOT($J10="PHA Oper Sub"),$B10=80,NOT($M10="Common Space")),AND($C10=1,NOT($J10=""),NOT($J10="PHA Oper Sub"),$B10="HOME 80",NOT($M10="Common Space"))),$E10,"")</f>
        <v/>
      </c>
      <c r="CQ10" s="306" t="str">
        <f t="shared" ref="CQ10:CQ47" si="76">IF(OR(AND($C10=2,NOT($J10=""),NOT($J10="PHA Oper Sub"),$B10=80,NOT($M10="Common Space")),AND($C10=2,NOT($J10=""),NOT($J10="PHA Oper Sub"),$B10="HOME 80",NOT($M10="Common Space"))),$E10,"")</f>
        <v/>
      </c>
      <c r="CR10" s="306" t="str">
        <f t="shared" ref="CR10:CR47" si="77">IF(OR(AND($C10=3,NOT($J10=""),NOT($J10="PHA Oper Sub"),$B10=80,NOT($M10="Common Space")),AND($C10=3,NOT($J10=""),NOT($J10="PHA Oper Sub"),$B10="HOME 80",NOT($M10="Common Space"))),$E10,"")</f>
        <v/>
      </c>
      <c r="CS10" s="306" t="str">
        <f t="shared" ref="CS10:CS47" si="78">IF(OR(AND($C10=4,NOT($J10=""),NOT($J10="PHA Oper Sub"),$B10=80,NOT($M10="Common Space")),AND($C10=4,NOT($J10=""),NOT($J10="PHA Oper Sub"),$B10="HOME 80",NOT($M10="Common Space"))),$E10,"")</f>
        <v/>
      </c>
      <c r="CT10" s="306" t="str">
        <f t="shared" ref="CT10:CT47" si="79">IF(OR(AND($C10="Efficiency",$J10="PHA Oper Sub",$B10=20,NOT($M10="Common Space")),AND($C10="Efficiency",$J10="PHA Oper Sub",$B10="HOME 20",NOT($M10="Common Space"))),$E10,"")</f>
        <v/>
      </c>
      <c r="CU10" s="306" t="str">
        <f t="shared" ref="CU10:CU47" si="80">IF(OR(AND($C10=1,$J10="PHA Oper Sub",$B10=20,NOT($M10="Common Space")),AND($C10=1,$J10="PHA Oper Sub",$B10="HOME 20",NOT($M10="Common Space"))),$E10,"")</f>
        <v/>
      </c>
      <c r="CV10" s="306" t="str">
        <f t="shared" ref="CV10:CV47" si="81">IF(OR(AND($C10=2,$J10="PHA Oper Sub",$B10=20,NOT($M10="Common Space")),AND($C10=2,$J10="PHA Oper Sub",$B10="HOME 20",NOT($M10="Common Space"))),$E10,"")</f>
        <v/>
      </c>
      <c r="CW10" s="306" t="str">
        <f t="shared" ref="CW10:CW47" si="82">IF(OR(AND($C10=3,$J10="PHA Oper Sub",$B10=20,NOT($M10="Common Space")),AND($C10=3,$J10="PHA Oper Sub",$B10="HOME 20",NOT($M10="Common Space"))),$E10,"")</f>
        <v/>
      </c>
      <c r="CX10" s="306" t="str">
        <f t="shared" ref="CX10:CX47" si="83">IF(OR(AND($C10=4,$J10="PHA Oper Sub",$B10=20,NOT($M10="Common Space")),AND($C10=4,$J10="PHA Oper Sub",$B10="HOME 20",NOT($M10="Common Space"))),$E10,"")</f>
        <v/>
      </c>
      <c r="CY10" s="306" t="str">
        <f t="shared" ref="CY10:CY47" si="84">IF(OR(AND($C10="Efficiency",$J10="PHA Oper Sub",$B10=30,NOT($M10="Common Space")),AND($C10="Efficiency",$J10="PHA Oper Sub",$B10="HOME 30",NOT($M10="Common Space"))),$E10,"")</f>
        <v/>
      </c>
      <c r="CZ10" s="306" t="str">
        <f t="shared" ref="CZ10:CZ47" si="85">IF(OR(AND($C10=1,$J10="PHA Oper Sub",$B10=30,NOT($M10="Common Space")),AND($C10=1,$J10="PHA Oper Sub",$B10="HOME 30",NOT($M10="Common Space"))),$E10,"")</f>
        <v/>
      </c>
      <c r="DA10" s="306" t="str">
        <f t="shared" ref="DA10:DA47" si="86">IF(OR(AND($C10=2,$J10="PHA Oper Sub",$B10=30,NOT($M10="Common Space")),AND($C10=2,$J10="PHA Oper Sub",$B10="HOME 30",NOT($M10="Common Space"))),$E10,"")</f>
        <v/>
      </c>
      <c r="DB10" s="306" t="str">
        <f t="shared" ref="DB10:DB47" si="87">IF(OR(AND($C10=3,$J10="PHA Oper Sub",$B10=30,NOT($M10="Common Space")),AND($C10=3,$J10="PHA Oper Sub",$B10="HOME 30",NOT($M10="Common Space"))),$E10,"")</f>
        <v/>
      </c>
      <c r="DC10" s="306" t="str">
        <f t="shared" ref="DC10:DC47" si="88">IF(OR(AND($C10=4,$J10="PHA Oper Sub",$B10=30,NOT($M10="Common Space")),AND($C10=4,$J10="PHA Oper Sub",$B10="HOME 30",NOT($M10="Common Space"))),$E10,"")</f>
        <v/>
      </c>
      <c r="DD10" s="306" t="str">
        <f t="shared" ref="DD10:DD47" si="89">IF(OR(AND($C10="Efficiency",$J10="PHA Oper Sub",$B10=40,NOT($M10="Common Space")),AND($C10="Efficiency",$J10="PHA Oper Sub",$B10="HOME 40",NOT($M10="Common Space"))),$E10,"")</f>
        <v/>
      </c>
      <c r="DE10" s="306" t="str">
        <f t="shared" ref="DE10:DE47" si="90">IF(OR(AND($C10=1,$J10="PHA Oper Sub",$B10=40,NOT($M10="Common Space")),AND($C10=1,$J10="PHA Oper Sub",$B10="HOME 40",NOT($M10="Common Space"))),$E10,"")</f>
        <v/>
      </c>
      <c r="DF10" s="306" t="str">
        <f t="shared" ref="DF10:DF47" si="91">IF(OR(AND($C10=2,$J10="PHA Oper Sub",$B10=40,NOT($M10="Common Space")),AND($C10=2,$J10="PHA Oper Sub",$B10="HOME 40",NOT($M10="Common Space"))),$E10,"")</f>
        <v/>
      </c>
      <c r="DG10" s="306" t="str">
        <f t="shared" ref="DG10:DG47" si="92">IF(OR(AND($C10=3,$J10="PHA Oper Sub",$B10=40,NOT($M10="Common Space")),AND($C10=3,$J10="PHA Oper Sub",$B10="HOME 40",NOT($M10="Common Space"))),$E10,"")</f>
        <v/>
      </c>
      <c r="DH10" s="306" t="str">
        <f t="shared" ref="DH10:DH47" si="93">IF(OR(AND($C10=4,$J10="PHA Oper Sub",$B10=40,NOT($M10="Common Space")),AND($C10=4,$J10="PHA Oper Sub",$B10="HOME 40",NOT($M10="Common Space"))),$E10,"")</f>
        <v/>
      </c>
      <c r="DI10" s="306" t="str">
        <f t="shared" ref="DI10:DI47" si="94">IF(OR(AND($C10="Efficiency",$J10="PHA Oper Sub",$B10=50,NOT($M10="Common Space")),AND($C10="Efficiency",$J10="PHA Oper Sub",$B10="HOME 50",NOT($M10="Common Space"))),$E10,"")</f>
        <v/>
      </c>
      <c r="DJ10" s="306" t="str">
        <f t="shared" ref="DJ10:DJ47" si="95">IF(OR(AND($C10=1,$J10="PHA Oper Sub",$B10=50,NOT($M10="Common Space")),AND($C10=1,$J10="PHA Oper Sub",$B10="HOME 50",NOT($M10="Common Space"))),$E10,"")</f>
        <v/>
      </c>
      <c r="DK10" s="306" t="str">
        <f t="shared" ref="DK10:DK47" si="96">IF(OR(AND($C10=2,$J10="PHA Oper Sub",$B10=50,NOT($M10="Common Space")),AND($C10=2,$J10="PHA Oper Sub",$B10="HOME 50",NOT($M10="Common Space"))),$E10,"")</f>
        <v/>
      </c>
      <c r="DL10" s="306" t="str">
        <f t="shared" ref="DL10:DL47" si="97">IF(OR(AND($C10=3,$J10="PHA Oper Sub",$B10=50,NOT($M10="Common Space")),AND($C10=3,$J10="PHA Oper Sub",$B10="HOME 50",NOT($M10="Common Space"))),$E10,"")</f>
        <v/>
      </c>
      <c r="DM10" s="306" t="str">
        <f t="shared" ref="DM10:DM47" si="98">IF(OR(AND($C10=4,$J10="PHA Oper Sub",$B10=50,NOT($M10="Common Space")),AND($C10=4,$J10="PHA Oper Sub",$B10="HOME 50",NOT($M10="Common Space"))),$E10,"")</f>
        <v/>
      </c>
      <c r="DN10" s="306" t="str">
        <f t="shared" ref="DN10:DN47" si="99">IF(OR(AND($C10="Efficiency",$J10="PHA Oper Sub",$B10=60,NOT($M10="Common Space")),AND($C10="Efficiency",$J10="PHA Oper Sub",$B10="HOME 60",NOT($M10="Common Space"))),$E10,"")</f>
        <v/>
      </c>
      <c r="DO10" s="306" t="str">
        <f t="shared" ref="DO10:DO47" si="100">IF(OR(AND($C10=1,$J10="PHA Oper Sub",$B10=60,NOT($M10="Common Space")),AND($C10=1,$J10="PHA Oper Sub",$B10="HOME 60",NOT($M10="Common Space"))),$E10,"")</f>
        <v/>
      </c>
      <c r="DP10" s="306" t="str">
        <f t="shared" ref="DP10:DP47" si="101">IF(OR(AND($C10=2,$J10="PHA Oper Sub",$B10=60,NOT($M10="Common Space")),AND($C10=2,$J10="PHA Oper Sub",$B10="HOME 60",NOT($M10="Common Space"))),$E10,"")</f>
        <v/>
      </c>
      <c r="DQ10" s="306" t="str">
        <f t="shared" ref="DQ10:DQ47" si="102">IF(OR(AND($C10=3,$J10="PHA Oper Sub",$B10=60,NOT($M10="Common Space")),AND($C10=3,$J10="PHA Oper Sub",$B10="HOME 60",NOT($M10="Common Space"))),$E10,"")</f>
        <v/>
      </c>
      <c r="DR10" s="306" t="str">
        <f t="shared" ref="DR10:DR47" si="103">IF(OR(AND($C10=4,$J10="PHA Oper Sub",$B10=60,NOT($M10="Common Space")),AND($C10=4,$J10="PHA Oper Sub",$B10="HOME 60",NOT($M10="Common Space"))),$E10,"")</f>
        <v/>
      </c>
      <c r="DS10" s="306" t="str">
        <f t="shared" ref="DS10:DS47" si="104">IF(OR(AND($C10="Efficiency",$J10="PHA Oper Sub",$B10=70,NOT($M10="Common Space")),AND($C10="Efficiency",$J10="PHA Oper Sub",$B10="HOME 70",NOT($M10="Common Space"))),$E10,"")</f>
        <v/>
      </c>
      <c r="DT10" s="306" t="str">
        <f t="shared" ref="DT10:DT47" si="105">IF(OR(AND($C10=1,$J10="PHA Oper Sub",$B10=70,NOT($M10="Common Space")),AND($C10=1,$J10="PHA Oper Sub",$B10="HOME 70",NOT($M10="Common Space"))),$E10,"")</f>
        <v/>
      </c>
      <c r="DU10" s="306" t="str">
        <f t="shared" ref="DU10:DU47" si="106">IF(OR(AND($C10=2,$J10="PHA Oper Sub",$B10=70,NOT($M10="Common Space")),AND($C10=2,$J10="PHA Oper Sub",$B10="HOME 70",NOT($M10="Common Space"))),$E10,"")</f>
        <v/>
      </c>
      <c r="DV10" s="306" t="str">
        <f t="shared" ref="DV10:DV47" si="107">IF(OR(AND($C10=3,$J10="PHA Oper Sub",$B10=70,NOT($M10="Common Space")),AND($C10=3,$J10="PHA Oper Sub",$B10="HOME 70",NOT($M10="Common Space"))),$E10,"")</f>
        <v/>
      </c>
      <c r="DW10" s="306" t="str">
        <f t="shared" ref="DW10:DW47" si="108">IF(OR(AND($C10=4,$J10="PHA Oper Sub",$B10=70,NOT($M10="Common Space")),AND($C10=4,$J10="PHA Oper Sub",$B10="HOME 70",NOT($M10="Common Space"))),$E10,"")</f>
        <v/>
      </c>
      <c r="DX10" s="306" t="str">
        <f t="shared" ref="DX10:DX47" si="109">IF(OR(AND($C10="Efficiency",$J10="PHA Oper Sub",$B10=80,NOT($M10="Common Space")),AND($C10="Efficiency",$J10="PHA Oper Sub",$B10="HOME 80",NOT($M10="Common Space"))),$E10,"")</f>
        <v/>
      </c>
      <c r="DY10" s="306" t="str">
        <f t="shared" ref="DY10:DY47" si="110">IF(OR(AND($C10=1,$J10="PHA Oper Sub",$B10=80,NOT($M10="Common Space")),AND($C10=1,$J10="PHA Oper Sub",$B10="HOME 80",NOT($M10="Common Space"))),$E10,"")</f>
        <v/>
      </c>
      <c r="DZ10" s="306" t="str">
        <f t="shared" ref="DZ10:DZ47" si="111">IF(OR(AND($C10=2,$J10="PHA Oper Sub",$B10=80,NOT($M10="Common Space")),AND($C10=2,$J10="PHA Oper Sub",$B10="HOME 80",NOT($M10="Common Space"))),$E10,"")</f>
        <v/>
      </c>
      <c r="EA10" s="306" t="str">
        <f t="shared" ref="EA10:EA47" si="112">IF(OR(AND($C10=3,$J10="PHA Oper Sub",$B10=80,NOT($M10="Common Space")),AND($C10=3,$J10="PHA Oper Sub",$B10="HOME 80",NOT($M10="Common Space"))),$E10,"")</f>
        <v/>
      </c>
      <c r="EB10" s="306" t="str">
        <f t="shared" ref="EB10:EB47" si="113">IF(OR(AND($C10=4,$J10="PHA Oper Sub",$B10=80,NOT($M10="Common Space")),AND($C10=4,$J10="PHA Oper Sub",$B10="HOME 80",NOT($M10="Common Space"))),$E10,"")</f>
        <v/>
      </c>
      <c r="EC10" s="306" t="str">
        <f t="shared" ref="EC10:EC47" si="114">IF(AND(C10="Efficiency",M10="Common Space"),E10,"")</f>
        <v/>
      </c>
      <c r="ED10" s="306" t="str">
        <f t="shared" ref="ED10:ED47" si="115">IF(AND(C10=1,M10="Common Space"),E10,"")</f>
        <v/>
      </c>
      <c r="EE10" s="306" t="str">
        <f t="shared" ref="EE10:EE47" si="116">IF(AND(C10=2,M10="Common Space"),E10,"")</f>
        <v/>
      </c>
      <c r="EF10" s="306" t="str">
        <f t="shared" ref="EF10:EF47" si="117">IF(AND(C10=3,M10="Common Space"),E10,"")</f>
        <v/>
      </c>
      <c r="EG10" s="306" t="str">
        <f>IF(AND(C10=4,M10="Common Space"),E10,"")</f>
        <v/>
      </c>
      <c r="EH10" s="306" t="str">
        <f t="shared" ref="EH10:EH47" si="118">IF(OR(AND($C10="Efficiency",$B10=80,NOT($M10="Common Space")),AND($C10="Efficiency",$B10="HOME 80",NOT($M10="Common Space"))),$E10*$F10,"")</f>
        <v/>
      </c>
      <c r="EI10" s="306" t="str">
        <f t="shared" ref="EI10:EI47" si="119">IF(OR(AND($C10=1,$B10=80,NOT($M10="Common Space")),AND($C10=1,$B10="HOME 80",NOT($M10="Common Space"))),$E10*$F10,"")</f>
        <v/>
      </c>
      <c r="EJ10" s="306" t="str">
        <f t="shared" ref="EJ10:EJ47" si="120">IF(OR(AND($C10=2,$B10=80,NOT($M10="Common Space")),AND($C10=2,$B10="HOME 80",NOT($M10="Common Space"))),$E10*$F10,"")</f>
        <v/>
      </c>
      <c r="EK10" s="306" t="str">
        <f t="shared" ref="EK10:EK47" si="121">IF(OR(AND($C10=3,$B10=80,NOT($M10="Common Space")),AND($C10=3,$B10="HOME 80",NOT($M10="Common Space"))),$E10*$F10,"")</f>
        <v/>
      </c>
      <c r="EL10" s="306" t="str">
        <f t="shared" ref="EL10:EL47" si="122">IF(OR(AND($C10=4,$B10=80,NOT($M10="Common Space")),AND($C10=4,$B10="HOME 80",NOT($M10="Common Space"))),$E10*$F10,"")</f>
        <v/>
      </c>
      <c r="EM10" s="306" t="str">
        <f t="shared" ref="EM10:EM47" si="123">IF(OR(AND($C10="Efficiency",$B10=70,NOT($M10="Common Space")),AND($C10="Efficiency",$B10="HOME 70",NOT($M10="Common Space"))),$E10*$F10,"")</f>
        <v/>
      </c>
      <c r="EN10" s="306" t="str">
        <f t="shared" ref="EN10:EN47" si="124">IF(OR(AND($C10=1,$B10=70,NOT($M10="Common Space")),AND($C10=1,$B10="HOME 70",NOT($M10="Common Space"))),$E10*$F10,"")</f>
        <v/>
      </c>
      <c r="EO10" s="306" t="str">
        <f t="shared" ref="EO10:EO47" si="125">IF(OR(AND($C10=2,$B10=70,NOT($M10="Common Space")),AND($C10=2,$B10="HOME 70",NOT($M10="Common Space"))),$E10*$F10,"")</f>
        <v/>
      </c>
      <c r="EP10" s="306" t="str">
        <f t="shared" ref="EP10:EP47" si="126">IF(OR(AND($C10=3,$B10=70,NOT($M10="Common Space")),AND($C10=3,$B10="HOME 70",NOT($M10="Common Space"))),$E10*$F10,"")</f>
        <v/>
      </c>
      <c r="EQ10" s="306" t="str">
        <f t="shared" ref="EQ10:EQ47" si="127">IF(OR(AND($C10=4,$B10=70,NOT($M10="Common Space")),AND($C10=4,$B10="HOME 70",NOT($M10="Common Space"))),$E10*$F10,"")</f>
        <v/>
      </c>
      <c r="ER10" s="306" t="str">
        <f t="shared" ref="ER10:ER47" si="128">IF(OR(AND($C10="Efficiency",$B10=60,NOT($M10="Common Space")),AND($C10="Efficiency",$B10="HOME 60",NOT($M10="Common Space"))),$E10*$F10,"")</f>
        <v/>
      </c>
      <c r="ES10" s="306" t="str">
        <f t="shared" ref="ES10:ES47" si="129">IF(OR(AND($C10=1,$B10=60,NOT($M10="Common Space")),AND($C10=1,$B10="HOME 60",NOT($M10="Common Space"))),$E10*$F10,"")</f>
        <v/>
      </c>
      <c r="ET10" s="306" t="str">
        <f t="shared" ref="ET10:ET47" si="130">IF(OR(AND($C10=2,$B10=60,NOT($M10="Common Space")),AND($C10=2,$B10="HOME 60",NOT($M10="Common Space"))),$E10*$F10,"")</f>
        <v/>
      </c>
      <c r="EU10" s="306" t="str">
        <f t="shared" ref="EU10:EU47" si="131">IF(OR(AND($C10=3,$B10=60,NOT($M10="Common Space")),AND($C10=3,$B10="HOME 60",NOT($M10="Common Space"))),$E10*$F10,"")</f>
        <v/>
      </c>
      <c r="EV10" s="306" t="str">
        <f t="shared" ref="EV10:EV47" si="132">IF(OR(AND($C10=4,$B10=60,NOT($M10="Common Space")),AND($C10=4,$B10="HOME 60",NOT($M10="Common Space"))),$E10*$F10,"")</f>
        <v/>
      </c>
      <c r="EW10" s="306" t="str">
        <f>IF(OR(AND($C10="Efficiency",$B10=50,NOT($M10="Common Space")),AND($C10="Efficiency",$B10="HOME 50",NOT($M10="Common Space"))),$E10*$F10,"")</f>
        <v/>
      </c>
      <c r="EX10" s="306" t="str">
        <f>IF(OR(AND($C10=1,$B10=50,NOT($M10="Common Space")),AND($C10=1,$B10="HOME 50",NOT($M10="Common Space"))),$E10*$F10,"")</f>
        <v/>
      </c>
      <c r="EY10" s="306" t="str">
        <f>IF(OR(AND($C10=2,$B10=50,NOT($M10="Common Space")),AND($C10=2,$B10="HOME 50",NOT($M10="Common Space"))),$E10*$F10,"")</f>
        <v/>
      </c>
      <c r="EZ10" s="306" t="str">
        <f>IF(OR(AND($C10=3,$B10=50,NOT($M10="Common Space")),AND($C10=3,$B10="HOME 50",NOT($M10="Common Space"))),$E10*$F10,"")</f>
        <v/>
      </c>
      <c r="FA10" s="306" t="str">
        <f>IF(OR(AND($C10=4,$B10=50,NOT($M10="Common Space")),AND($C10=4,$B10="HOME 50",NOT($M10="Common Space"))),$E10*$F10,"")</f>
        <v/>
      </c>
      <c r="FB10" s="306" t="str">
        <f t="shared" ref="FB10:FB47" si="133">IF(OR(AND($C10="Efficiency",$B10=40,NOT($M10="Common Space")),AND($C10="Efficiency",$B10="HOME 40",NOT($M10="Common Space"))),$E10*$F10,"")</f>
        <v/>
      </c>
      <c r="FC10" s="306" t="str">
        <f t="shared" ref="FC10:FC47" si="134">IF(OR(AND($C10=1,$B10=40,NOT($M10="Common Space")),AND($C10=1,$B10="HOME 40",NOT($M10="Common Space"))),$E10*$F10,"")</f>
        <v/>
      </c>
      <c r="FD10" s="306" t="str">
        <f t="shared" ref="FD10:FD47" si="135">IF(OR(AND($C10=2,$B10=40,NOT($M10="Common Space")),AND($C10=2,$B10="HOME 40",NOT($M10="Common Space"))),$E10*$F10,"")</f>
        <v/>
      </c>
      <c r="FE10" s="306" t="str">
        <f t="shared" ref="FE10:FE47" si="136">IF(OR(AND($C10=3,$B10=40,NOT($M10="Common Space")),AND($C10=3,$B10="HOME 40",NOT($M10="Common Space"))),$E10*$F10,"")</f>
        <v/>
      </c>
      <c r="FF10" s="306" t="str">
        <f t="shared" ref="FF10:FF47" si="137">IF(OR(AND($C10=4,$B10=40,NOT($M10="Common Space")),AND($C10=4,$B10="HOME 40",NOT($M10="Common Space"))),$E10*$F10,"")</f>
        <v/>
      </c>
      <c r="FG10" s="306" t="str">
        <f>IF(OR(AND($C10="Efficiency",$B10=30,NOT($M10="Common Space")),AND($C10="Efficiency",$B10="HOME 30",NOT($M10="Common Space"))),$E10*$F10,"")</f>
        <v/>
      </c>
      <c r="FH10" s="306" t="str">
        <f>IF(OR(AND($C10=1,$B10=30,NOT($M10="Common Space")),AND($C10=1,$B10="HOME 30",NOT($M10="Common Space"))),$E10*$F10,"")</f>
        <v/>
      </c>
      <c r="FI10" s="306" t="str">
        <f>IF(OR(AND($C10=2,$B10=30,NOT($M10="Common Space")),AND($C10=2,$B10="HOME 30",NOT($M10="Common Space"))),$E10*$F10,"")</f>
        <v/>
      </c>
      <c r="FJ10" s="306" t="str">
        <f>IF(OR(AND($C10=3,$B10=30,NOT($M10="Common Space")),AND($C10=3,$B10="HOME 30",NOT($M10="Common Space"))),$E10*$F10,"")</f>
        <v/>
      </c>
      <c r="FK10" s="306" t="str">
        <f>IF(OR(AND($C10=4,$B10=30,NOT($M10="Common Space")),AND($C10=4,$B10="HOME 30",NOT($M10="Common Space"))),$E10*$F10,"")</f>
        <v/>
      </c>
      <c r="FL10" s="306" t="str">
        <f t="shared" ref="FL10:FL47" si="138">IF(OR(AND($C10="Efficiency",$B10=20,NOT($M10="Common Space")),AND($C10="Efficiency",$B10="HOME 20",NOT($M10="Common Space"))),$E10*$F10,"")</f>
        <v/>
      </c>
      <c r="FM10" s="306" t="str">
        <f t="shared" ref="FM10:FM47" si="139">IF(OR(AND($C10=1,$B10=20,NOT($M10="Common Space")),AND($C10=1,$B10="HOME 20",NOT($M10="Common Space"))),$E10*$F10,"")</f>
        <v/>
      </c>
      <c r="FN10" s="306" t="str">
        <f t="shared" ref="FN10:FN47" si="140">IF(OR(AND($C10=2,$B10=20,NOT($M10="Common Space")),AND($C10=2,$B10="HOME 20",NOT($M10="Common Space"))),$E10*$F10,"")</f>
        <v/>
      </c>
      <c r="FO10" s="306" t="str">
        <f t="shared" ref="FO10:FO47" si="141">IF(OR(AND($C10=3,$B10=20,NOT($M10="Common Space")),AND($C10=3,$B10="HOME 20",NOT($M10="Common Space"))),$E10*$F10,"")</f>
        <v/>
      </c>
      <c r="FP10" s="306" t="str">
        <f t="shared" ref="FP10:FP47" si="142">IF(OR(AND($C10=4,$B10=20,NOT($M10="Common Space")),AND($C10=4,$B10="HOME 20",NOT($M10="Common Space"))),$E10*$F10,"")</f>
        <v/>
      </c>
      <c r="FQ10" s="306" t="str">
        <f t="shared" ref="FQ10:FQ47" si="143">IF(AND(C10="Efficiency",B10="Unrestricted",NOT(M10="Common Space")),E10*F10,"")</f>
        <v/>
      </c>
      <c r="FR10" s="306" t="str">
        <f t="shared" ref="FR10:FR47" si="144">IF(AND(C10=1,B10="Unrestricted",NOT(M10="Common Space")),E10*F10,"")</f>
        <v/>
      </c>
      <c r="FS10" s="306" t="str">
        <f t="shared" ref="FS10:FS47" si="145">IF(AND(C10=2,B10="Unrestricted",NOT(M10="Common Space")),E10*F10,"")</f>
        <v/>
      </c>
      <c r="FT10" s="306" t="str">
        <f t="shared" ref="FT10:FT47" si="146">IF(AND(C10=3,B10="Unrestricted",NOT(M10="Common Space")),E10*F10,"")</f>
        <v/>
      </c>
      <c r="FU10" s="306" t="str">
        <f t="shared" ref="FU10:FU47" si="147">IF(AND(C10=4,B10="Unrestricted",NOT(M10="Common Space")),E10*F10,"")</f>
        <v/>
      </c>
      <c r="FV10" s="306" t="str">
        <f t="shared" ref="FV10:FV47" si="148">IF(AND(C10="Efficiency",NOT(J10=""),NOT($J10=0),NOT(M10="Common Space")),E10*F10,"")</f>
        <v/>
      </c>
      <c r="FW10" s="306" t="str">
        <f t="shared" ref="FW10:FW47" si="149">IF(AND(C10=1,NOT(J10=""),NOT($J10=0),NOT(M10="Common Space")),E10*F10,"")</f>
        <v/>
      </c>
      <c r="FX10" s="306" t="str">
        <f t="shared" ref="FX10:FX47" si="150">IF(AND(C10=2,NOT(J10=""),NOT($J10=0),NOT(M10="Common Space")),E10*F10,"")</f>
        <v/>
      </c>
      <c r="FY10" s="306" t="str">
        <f t="shared" ref="FY10:FY47" si="151">IF(AND(C10=3,NOT(J10=""),NOT($J10=0),NOT(M10="Common Space")),E10*F10,"")</f>
        <v/>
      </c>
      <c r="FZ10" s="306" t="str">
        <f t="shared" ref="FZ10:FZ47" si="152">IF(AND(C10=4,NOT(J10=""),NOT($J10=0),NOT(M10="Common Space")),E10*F10,"")</f>
        <v/>
      </c>
      <c r="GA10" s="306" t="str">
        <f t="shared" ref="GA10:GA47" si="153">IF(AND(C10="Efficiency",M10="Common Space"),E10*F10,"")</f>
        <v/>
      </c>
      <c r="GB10" s="306" t="str">
        <f t="shared" ref="GB10:GB47" si="154">IF(AND(C10=1,M10="Common Space"),E10*F10,"")</f>
        <v/>
      </c>
      <c r="GC10" s="306" t="str">
        <f t="shared" ref="GC10:GC47" si="155">IF(AND(C10=2,M10="Common Space"),E10*F10,"")</f>
        <v/>
      </c>
      <c r="GD10" s="306" t="str">
        <f t="shared" ref="GD10:GD47" si="156">IF(AND(C10=3,M10="Common Space"),E10*F10,"")</f>
        <v/>
      </c>
      <c r="GE10" s="306" t="str">
        <f t="shared" ref="GE10:GE47" si="157">IF(AND(C10=4,M10="Common Space"),E10*F10,"")</f>
        <v/>
      </c>
      <c r="GF10" s="306" t="str">
        <f t="shared" ref="GF10:GF47" si="158">IF(AND($C10="Efficiency", $O10="New Construction",NOT($B10="Unrestricted"),NOT($B10="NSP 120"),NOT($B10="N/A-CS"),NOT($M10="Common Space")),$E10,"")</f>
        <v/>
      </c>
      <c r="GG10" s="306" t="str">
        <f t="shared" ref="GG10:GG47" si="159">IF(AND($C10=1, $O10="New Construction",NOT($B10="Unrestricted"),NOT($B10="NSP 120"),NOT($B10="N/A-CS"),NOT($M10="Common Space")),$E10,"")</f>
        <v/>
      </c>
      <c r="GH10" s="306" t="str">
        <f t="shared" ref="GH10:GH47" si="160">IF(AND($C10=2, $O10="New Construction",NOT($B10="Unrestricted"),NOT($B10="NSP 120"),NOT($B10="N/A-CS"),NOT($M10="Common Space")),$E10,"")</f>
        <v/>
      </c>
      <c r="GI10" s="306" t="str">
        <f t="shared" ref="GI10:GI47" si="161">IF(AND($C10=3, $O10="New Construction",NOT($B10="Unrestricted"),NOT($B10="NSP 120"),NOT($B10="N/A-CS"),NOT($M10="Common Space")),$E10,"")</f>
        <v/>
      </c>
      <c r="GJ10" s="306" t="str">
        <f t="shared" ref="GJ10:GJ47" si="162">IF(AND($C10=4, $O10="New Construction",NOT($B10="Unrestricted"),NOT($B10="NSP 120"),NOT($B10="N/A-CS"),NOT($M10="Common Space")),$E10,"")</f>
        <v/>
      </c>
      <c r="GK10" s="306" t="str">
        <f t="shared" ref="GK10:GK47" si="163">IF(AND($C10="Efficiency", $O10="New Construction",$B10="Unrestricted",NOT($B10="N/A-CS"),NOT($M10="Common Space")),$E10,"")</f>
        <v/>
      </c>
      <c r="GL10" s="306" t="str">
        <f t="shared" ref="GL10:GL47" si="164">IF(AND($C10=1, $O10="New Construction",$B10="Unrestricted",NOT($B10="N/A-CS"),NOT($M10="Common Space")),$E10,"")</f>
        <v/>
      </c>
      <c r="GM10" s="306" t="str">
        <f t="shared" ref="GM10:GM47" si="165">IF(AND($C10=2, $O10="New Construction",$B10="Unrestricted",NOT($B10="N/A-CS"),NOT($M10="Common Space")),$E10,"")</f>
        <v/>
      </c>
      <c r="GN10" s="306" t="str">
        <f t="shared" ref="GN10:GN47" si="166">IF(AND($C10=3, $O10="New Construction",$B10="Unrestricted",NOT($B10="N/A-CS"),NOT($M10="Common Space")),$E10,"")</f>
        <v/>
      </c>
      <c r="GO10" s="306" t="str">
        <f t="shared" ref="GO10:GO47" si="167">IF(AND($C10=4, $O10="New Construction",$B10="Unrestricted",NOT($B10="N/A-CS"),NOT($M10="Common Space")),$E10,"")</f>
        <v/>
      </c>
      <c r="GP10" s="306" t="str">
        <f t="shared" ref="GP10:GP47" si="168">IF(AND($C10="Efficiency", $O10="New Construction",$B10="N/A-CS",$M10="Common Space"),$E10,"")</f>
        <v/>
      </c>
      <c r="GQ10" s="306" t="str">
        <f t="shared" ref="GQ10:GQ47" si="169">IF(AND($C10=1, $O10="New Construction",$B10="N/A-CS",$M10="Common Space"),$E10,"")</f>
        <v/>
      </c>
      <c r="GR10" s="306" t="str">
        <f t="shared" ref="GR10:GR47" si="170">IF(AND($C10=2, $O10="New Construction",$B10="N/A-CS",$M10="Common Space"),$E10,"")</f>
        <v/>
      </c>
      <c r="GS10" s="306" t="str">
        <f t="shared" ref="GS10:GS47" si="171">IF(AND($C10=3, $O10="New Construction",$B10="N/A-CS",$M10="Common Space"),$E10,"")</f>
        <v/>
      </c>
      <c r="GT10" s="306" t="str">
        <f t="shared" ref="GT10:GT47" si="172">IF(AND($C10=4, $O10="New Construction",$B10="N/A-CS",$M10="Common Space"),$E10,"")</f>
        <v/>
      </c>
      <c r="GU10" s="306" t="str">
        <f t="shared" ref="GU10:GU47" si="173">IF(AND($C10="Efficiency", $O10="Acquisition/Rehab",NOT($B10="Unrestricted"),NOT($B10="NSP 120"),NOT($B10="N/A-CS"),NOT($M10="Common Space")),$E10,"")</f>
        <v/>
      </c>
      <c r="GV10" s="306" t="str">
        <f t="shared" ref="GV10:GV47" si="174">IF(AND($C10=1, $O10="Acquisition/Rehab",NOT($B10="Unrestricted"),NOT($B10="NSP 120"),NOT($B10="N/A-CS"),NOT($M10="Common Space")),$E10,"")</f>
        <v/>
      </c>
      <c r="GW10" s="306" t="str">
        <f t="shared" ref="GW10:GW47" si="175">IF(AND($C10=2, $O10="Acquisition/Rehab",NOT($B10="Unrestricted"),NOT($B10="NSP 120"),NOT($B10="N/A-CS"),NOT($M10="Common Space")),$E10,"")</f>
        <v/>
      </c>
      <c r="GX10" s="306" t="str">
        <f t="shared" ref="GX10:GX47" si="176">IF(AND($C10=3, $O10="Acquisition/Rehab",NOT($B10="Unrestricted"),NOT($B10="NSP 120"),NOT($B10="N/A-CS"),NOT($M10="Common Space")),$E10,"")</f>
        <v/>
      </c>
      <c r="GY10" s="306" t="str">
        <f t="shared" ref="GY10:GY47" si="177">IF(AND($C10=4, $O10="Acquisition/Rehab",NOT($B10="Unrestricted"),NOT($B10="NSP 120"),NOT($B10="N/A-CS"),NOT($M10="Common Space")),$E10,"")</f>
        <v/>
      </c>
      <c r="GZ10" s="306" t="str">
        <f t="shared" ref="GZ10:GZ47" si="178">IF(AND($C10="Efficiency", $O10="Acquisition/Rehab",$B10="Unrestricted",NOT($B10="N/A-CS"),NOT($M10="Common Space")),$E10,"")</f>
        <v/>
      </c>
      <c r="HA10" s="306" t="str">
        <f t="shared" ref="HA10:HA47" si="179">IF(AND($C10=1, $O10="Acquisition/Rehab",$B10="Unrestricted",NOT($B10="N/A-CS"),NOT($M10="Common Space")),$E10,"")</f>
        <v/>
      </c>
      <c r="HB10" s="306" t="str">
        <f t="shared" ref="HB10:HB47" si="180">IF(AND($C10=2, $O10="Acquisition/Rehab",$B10="Unrestricted",NOT($B10="N/A-CS"),NOT($M10="Common Space")),$E10,"")</f>
        <v/>
      </c>
      <c r="HC10" s="306" t="str">
        <f t="shared" ref="HC10:HC47" si="181">IF(AND($C10=3, $O10="Acquisition/Rehab",$B10="Unrestricted",NOT($B10="N/A-CS"),NOT($M10="Common Space")),$E10,"")</f>
        <v/>
      </c>
      <c r="HD10" s="306" t="str">
        <f t="shared" ref="HD10:HD47" si="182">IF(AND($C10=4, $O10="Acquisition/Rehab",$B10="Unrestricted",NOT($B10="N/A-CS"),NOT($M10="Common Space")),$E10,"")</f>
        <v/>
      </c>
      <c r="HE10" s="306" t="str">
        <f t="shared" ref="HE10:HE47" si="183">IF(AND($C10="Efficiency", $O10="Acquisition/Rehab",$B10="N/A-CS",$M10="Common Space"),$E10,"")</f>
        <v/>
      </c>
      <c r="HF10" s="306" t="str">
        <f t="shared" ref="HF10:HF47" si="184">IF(AND($C10=1, $O10="Acquisition/Rehab",$B10="N/A-CS",$M10="Common Space"),$E10,"")</f>
        <v/>
      </c>
      <c r="HG10" s="306" t="str">
        <f t="shared" ref="HG10:HG47" si="185">IF(AND($C10=2, $O10="Acquisition/Rehab",$B10="N/A-CS",$M10="Common Space"),$E10,"")</f>
        <v/>
      </c>
      <c r="HH10" s="306" t="str">
        <f t="shared" ref="HH10:HH47" si="186">IF(AND($C10=3, $O10="Acquisition/Rehab",$B10="N/A-CS",$M10="Common Space"),$E10,"")</f>
        <v/>
      </c>
      <c r="HI10" s="306" t="str">
        <f t="shared" ref="HI10:HI47" si="187">IF(AND($C10=4, $O10="Acquisition/Rehab",$B10="N/A-CS",$M10="Common Space"),$E10,"")</f>
        <v/>
      </c>
      <c r="HJ10" s="306" t="str">
        <f t="shared" ref="HJ10:HJ47" si="188">IF(AND($C10="Efficiency", $O10="Rehabilitation",NOT($B10="Unrestricted"),NOT($B10="NSP 120"),NOT($B10="N/A-CS"),NOT($M10="Common Space")),$E10,"")</f>
        <v/>
      </c>
      <c r="HK10" s="306" t="str">
        <f t="shared" ref="HK10:HK47" si="189">IF(AND($C10=1, $O10="Rehabilitation",NOT($B10="Unrestricted"),NOT($B10="NSP 120"),NOT($B10="N/A-CS"),NOT($M10="Common Space")),$E10,"")</f>
        <v/>
      </c>
      <c r="HL10" s="306" t="str">
        <f t="shared" ref="HL10:HL47" si="190">IF(AND($C10=2, $O10="Rehabilitation",NOT($B10="Unrestricted"),NOT($B10="NSP 120"),NOT($B10="N/A-CS"),NOT($M10="Common Space")),$E10,"")</f>
        <v/>
      </c>
      <c r="HM10" s="306" t="str">
        <f t="shared" ref="HM10:HM47" si="191">IF(AND($C10=3, $O10="Rehabilitation",NOT($B10="Unrestricted"),NOT($B10="NSP 120"),NOT($B10="N/A-CS"),NOT($M10="Common Space")),$E10,"")</f>
        <v/>
      </c>
      <c r="HN10" s="306" t="str">
        <f t="shared" ref="HN10:HN47" si="192">IF(AND($C10=4, $O10="Rehabilitation",NOT($B10="Unrestricted"),NOT($B10="NSP 120"),NOT($B10="N/A-CS"),NOT($M10="Common Space")),$E10,"")</f>
        <v/>
      </c>
      <c r="HO10" s="306" t="str">
        <f t="shared" ref="HO10:HO47" si="193">IF(AND($C10="Efficiency", $O10="Rehabilitation",$B10="Unrestricted",NOT($B10="N/A-CS"),NOT($M10="Common Space")),$E10,"")</f>
        <v/>
      </c>
      <c r="HP10" s="306" t="str">
        <f t="shared" ref="HP10:HP47" si="194">IF(AND($C10=1, $O10="Rehabilitation",$B10="Unrestricted",NOT($B10="N/A-CS"),NOT($M10="Common Space")),$E10,"")</f>
        <v/>
      </c>
      <c r="HQ10" s="306" t="str">
        <f t="shared" ref="HQ10:HQ47" si="195">IF(AND($C10=2, $O10="Rehabilitation",$B10="Unrestricted",NOT($B10="N/A-CS"),NOT($M10="Common Space")),$E10,"")</f>
        <v/>
      </c>
      <c r="HR10" s="306" t="str">
        <f t="shared" ref="HR10:HR47" si="196">IF(AND($C10=3, $O10="Rehabilitation",$B10="Unrestricted",NOT($B10="N/A-CS"),NOT($M10="Common Space")),$E10,"")</f>
        <v/>
      </c>
      <c r="HS10" s="306" t="str">
        <f t="shared" ref="HS10:HS47" si="197">IF(AND($C10=4, $O10="Rehabilitation",$B10="Unrestricted",NOT($B10="N/A-CS"),NOT($M10="Common Space")),$E10,"")</f>
        <v/>
      </c>
      <c r="HT10" s="306" t="str">
        <f t="shared" ref="HT10:HT47" si="198">IF(AND($C10="Efficiency", $O10="Rehabilitation",$B10="N/A-CS",$M10="Common Space"),$E10,"")</f>
        <v/>
      </c>
      <c r="HU10" s="306" t="str">
        <f t="shared" ref="HU10:HU47" si="199">IF(AND($C10=1, $O10="Rehabilitation",$B10="N/A-CS",$M10="Common Space"),$E10,"")</f>
        <v/>
      </c>
      <c r="HV10" s="306" t="str">
        <f t="shared" ref="HV10:HV47" si="200">IF(AND($C10=2, $O10="Rehabilitation",$B10="N/A-CS",$M10="Common Space"),$E10,"")</f>
        <v/>
      </c>
      <c r="HW10" s="306" t="str">
        <f t="shared" ref="HW10:HW47" si="201">IF(AND($C10=3, $O10="Rehabilitation",$B10="N/A-CS",$M10="Common Space"),$E10,"")</f>
        <v/>
      </c>
      <c r="HX10" s="306" t="str">
        <f t="shared" ref="HX10:HX47" si="202">IF(AND($C10=4, $O10="Rehabilitation",$B10="N/A-CS",$M10="Common Space"),$E10,"")</f>
        <v/>
      </c>
      <c r="HY10" s="348" t="str">
        <f t="shared" ref="HY10:HY47" si="203">IF(AND($C10="Efficiency", NOT(OR($N10="SF Detached",$N10="Mfd Home",$N10="Duplex",$N10="Townhome"))),$E10,"")</f>
        <v/>
      </c>
      <c r="HZ10" s="348" t="str">
        <f t="shared" ref="HZ10:HZ47" si="204">IF(AND($C10=1, NOT(OR($N10="SF Detached",$N10="Mfd Home",$N10="Duplex",$N10="Townhome"))),$E10,"")</f>
        <v/>
      </c>
      <c r="IA10" s="348" t="str">
        <f t="shared" ref="IA10:IA47" si="205">IF(AND($C10=2, NOT(OR($N10="SF Detached",$N10="Mfd Home",$N10="Duplex",$N10="Townhome"))),$E10,"")</f>
        <v/>
      </c>
      <c r="IB10" s="348" t="str">
        <f t="shared" ref="IB10:IB47" si="206">IF(AND($C10=3, NOT(OR($N10="SF Detached",$N10="Mfd Home",$N10="Duplex",$N10="Townhome"))),$E10,"")</f>
        <v/>
      </c>
      <c r="IC10" s="348" t="str">
        <f t="shared" ref="IC10:IC47" si="207">IF(AND($C10=4, NOT(OR($N10="SF Detached",$N10="Mfd Home",$N10="Duplex",$N10="Townhome"))),$E10,"")</f>
        <v/>
      </c>
      <c r="ID10" s="348" t="str">
        <f t="shared" ref="ID10:ID47" si="208">IF(AND($C10="Efficiency", $N10="SF Detached",NOT($P10="Yes")),$E10,"")</f>
        <v/>
      </c>
      <c r="IE10" s="348" t="str">
        <f t="shared" ref="IE10:IE47" si="209">IF(AND($C10=1, $N10="SF Detached",NOT($P10="Yes")),$E10,"")</f>
        <v/>
      </c>
      <c r="IF10" s="348" t="str">
        <f t="shared" ref="IF10:IF47" si="210">IF(AND($C10=2, $N10="SF Detached",NOT($P10="Yes")),$E10,"")</f>
        <v/>
      </c>
      <c r="IG10" s="348" t="str">
        <f t="shared" ref="IG10:IG47" si="211">IF(AND($C10=3, $N10="SF Detached",NOT($P10="Yes")),$E10,"")</f>
        <v/>
      </c>
      <c r="IH10" s="348" t="str">
        <f t="shared" ref="IH10:IH47" si="212">IF(AND($C10=4, $N10="SF Detached",NOT($P10="Yes")),$E10,"")</f>
        <v/>
      </c>
      <c r="II10" s="348" t="str">
        <f t="shared" ref="II10:II47" si="213">IF(AND($C10="Efficiency", $N10="SF Detached",$P10="Yes"),$E10,"")</f>
        <v/>
      </c>
      <c r="IJ10" s="348" t="str">
        <f t="shared" ref="IJ10:IJ47" si="214">IF(AND($C10=1, $N10="SF Detached",$P10="Yes"),$E10,"")</f>
        <v/>
      </c>
      <c r="IK10" s="348" t="str">
        <f t="shared" ref="IK10:IK47" si="215">IF(AND($C10=2, $N10="SF Detached",$P10="Yes"),$E10,"")</f>
        <v/>
      </c>
      <c r="IL10" s="348" t="str">
        <f t="shared" ref="IL10:IL47" si="216">IF(AND($C10=3, $N10="SF Detached",$P10="Yes"),$E10,"")</f>
        <v/>
      </c>
      <c r="IM10" s="348" t="str">
        <f t="shared" ref="IM10:IM47" si="217">IF(AND($C10=4, $N10="SF Detached",$P10="Yes"),$E10,"")</f>
        <v/>
      </c>
      <c r="IN10" s="348" t="str">
        <f t="shared" ref="IN10:IN47" si="218">IF(AND($C10="Efficiency", $N10="Mfd Home",NOT($P10="Yes")),$E10,"")</f>
        <v/>
      </c>
      <c r="IO10" s="348" t="str">
        <f t="shared" ref="IO10:IO47" si="219">IF(AND($C10=1, $N10="Mfd Home",NOT($P10="Yes")),$E10,"")</f>
        <v/>
      </c>
      <c r="IP10" s="348" t="str">
        <f t="shared" ref="IP10:IP47" si="220">IF(AND($C10=2, $N10="Mfd Home",NOT($P10="Yes")),$E10,"")</f>
        <v/>
      </c>
      <c r="IQ10" s="348" t="str">
        <f t="shared" ref="IQ10:IQ47" si="221">IF(AND($C10=3, $N10="Mfd Home",NOT($P10="Yes")),$E10,"")</f>
        <v/>
      </c>
      <c r="IR10" s="348" t="str">
        <f t="shared" ref="IR10:IR47" si="222">IF(AND($C10=4, $N10="Mfd Home",NOT($P10="Yes")),$E10,"")</f>
        <v/>
      </c>
      <c r="IS10" s="348" t="str">
        <f t="shared" ref="IS10:IS47" si="223">IF(AND($C10="Efficiency", $N10="Mfd Home",$P10="Yes"),$E10,"")</f>
        <v/>
      </c>
      <c r="IT10" s="348" t="str">
        <f t="shared" ref="IT10:IT47" si="224">IF(AND($C10=1, $N10="Mfd Home",$P10="Yes"),$E10,"")</f>
        <v/>
      </c>
      <c r="IU10" s="348" t="str">
        <f t="shared" ref="IU10:IU47" si="225">IF(AND($C10=2, $N10="Mfd Home",$P10="Yes"),$E10,"")</f>
        <v/>
      </c>
      <c r="IV10" s="348" t="str">
        <f t="shared" ref="IV10:IV47" si="226">IF(AND($C10=3, $N10="Mfd Home",$P10="Yes"),$E10,"")</f>
        <v/>
      </c>
      <c r="IW10" s="348" t="str">
        <f t="shared" ref="IW10:IW47" si="227">IF(AND($C10=4, $N10="Mfd Home",$P10="Yes"),$E10,"")</f>
        <v/>
      </c>
      <c r="IX10" s="348" t="str">
        <f t="shared" ref="IX10:IX47" si="228">IF(AND($C10="Efficiency", $N10="Duplex",NOT($P10="Yes")),$E10,"")</f>
        <v/>
      </c>
      <c r="IY10" s="348" t="str">
        <f t="shared" ref="IY10:IY47" si="229">IF(AND($C10=1, $N10="Duplex",NOT($P10="Yes")),$E10,"")</f>
        <v/>
      </c>
      <c r="IZ10" s="348" t="str">
        <f t="shared" ref="IZ10:IZ47" si="230">IF(AND($C10=2, $N10="Duplex",NOT($P10="Yes")),$E10,"")</f>
        <v/>
      </c>
      <c r="JA10" s="348" t="str">
        <f t="shared" ref="JA10:JA47" si="231">IF(AND($C10=3, $N10="Duplex",NOT($P10="Yes")),$E10,"")</f>
        <v/>
      </c>
      <c r="JB10" s="348" t="str">
        <f t="shared" ref="JB10:JB47" si="232">IF(AND($C10=4, $N10="Duplex",NOT($P10="Yes")),$E10,"")</f>
        <v/>
      </c>
      <c r="JC10" s="348" t="str">
        <f t="shared" ref="JC10:JC47" si="233">IF(AND($C10="Efficiency", $N10="Duplex",$P10="Yes"),$E10,"")</f>
        <v/>
      </c>
      <c r="JD10" s="348" t="str">
        <f t="shared" ref="JD10:JD47" si="234">IF(AND($C10=1, $N10="Duplex",$P10="Yes"),$E10,"")</f>
        <v/>
      </c>
      <c r="JE10" s="348" t="str">
        <f t="shared" ref="JE10:JE47" si="235">IF(AND($C10=2, $N10="Duplex",$P10="Yes"),$E10,"")</f>
        <v/>
      </c>
      <c r="JF10" s="348" t="str">
        <f t="shared" ref="JF10:JF47" si="236">IF(AND($C10=3, $N10="Duplex",$P10="Yes"),$E10,"")</f>
        <v/>
      </c>
      <c r="JG10" s="348" t="str">
        <f t="shared" ref="JG10:JG47" si="237">IF(AND($C10=4, $N10="Duplex",$P10="Yes"),$E10,"")</f>
        <v/>
      </c>
      <c r="JH10" s="348" t="str">
        <f t="shared" ref="JH10:JH47" si="238">IF(AND($C10="Efficiency", $N10="Townhome",NOT($P10="Yes")),$E10,"")</f>
        <v/>
      </c>
      <c r="JI10" s="348" t="str">
        <f t="shared" ref="JI10:JI47" si="239">IF(AND($C10=1, $N10="Townhome",NOT($P10="Yes")),$E10,"")</f>
        <v/>
      </c>
      <c r="JJ10" s="348" t="str">
        <f t="shared" ref="JJ10:JJ47" si="240">IF(AND($C10=2, $N10="Townhome",NOT($P10="Yes")),$E10,"")</f>
        <v/>
      </c>
      <c r="JK10" s="348" t="str">
        <f t="shared" ref="JK10:JK47" si="241">IF(AND($C10=3, $N10="Townhome",NOT($P10="Yes")),$E10,"")</f>
        <v/>
      </c>
      <c r="JL10" s="348" t="str">
        <f t="shared" ref="JL10:JL47" si="242">IF(AND($C10=4, $N10="Townhome",NOT($P10="Yes")),$E10,"")</f>
        <v/>
      </c>
      <c r="JM10" s="348" t="str">
        <f t="shared" ref="JM10:JM47" si="243">IF(AND($C10="Efficiency", $N10="Townhome",$P10="Yes"),$E10,"")</f>
        <v/>
      </c>
      <c r="JN10" s="348" t="str">
        <f t="shared" ref="JN10:JN47" si="244">IF(AND($C10=1, $N10="Townhome",$P10="Yes"),$E10,"")</f>
        <v/>
      </c>
      <c r="JO10" s="348" t="str">
        <f t="shared" ref="JO10:JO47" si="245">IF(AND($C10=2, $N10="Townhome",$P10="Yes"),$E10,"")</f>
        <v/>
      </c>
      <c r="JP10" s="348" t="str">
        <f t="shared" ref="JP10:JP47" si="246">IF(AND($C10=3, $N10="Townhome",$P10="Yes"),$E10,"")</f>
        <v/>
      </c>
      <c r="JQ10" s="348" t="str">
        <f t="shared" ref="JQ10:JQ47" si="247">IF(AND($C10=4, $N10="Townhome",$P10="Yes"),$E10,"")</f>
        <v/>
      </c>
      <c r="JR10" s="348" t="str">
        <f t="shared" ref="JR10:JR47" si="248">IF(AND($C10="Efficiency", $N10="1-Story",NOT($P10="Yes")),$E10,"")</f>
        <v/>
      </c>
      <c r="JS10" s="348" t="str">
        <f t="shared" ref="JS10:JS47" si="249">IF(AND($C10=1, $N10="1-Story",NOT($P10="Yes")),$E10,"")</f>
        <v/>
      </c>
      <c r="JT10" s="348" t="str">
        <f t="shared" ref="JT10:JT47" si="250">IF(AND($C10=2, $N10="1-Story",NOT($P10="Yes")),$E10,"")</f>
        <v/>
      </c>
      <c r="JU10" s="348" t="str">
        <f t="shared" ref="JU10:JU47" si="251">IF(AND($C10=3, $N10="1-Story",NOT($P10="Yes")),$E10,"")</f>
        <v/>
      </c>
      <c r="JV10" s="348" t="str">
        <f t="shared" ref="JV10:JV47" si="252">IF(AND($C10=4, $N10="1-Story",NOT($P10="Yes")),$E10,"")</f>
        <v/>
      </c>
      <c r="JW10" s="348" t="str">
        <f t="shared" ref="JW10:JW47" si="253">IF(AND($C10="Efficiency", $N10="1-Story",$P10="Yes"),$E10,"")</f>
        <v/>
      </c>
      <c r="JX10" s="348" t="str">
        <f t="shared" ref="JX10:JX47" si="254">IF(AND($C10=1, $N10="1-Story",$P10="Yes"),$E10,"")</f>
        <v/>
      </c>
      <c r="JY10" s="348" t="str">
        <f t="shared" ref="JY10:JY47" si="255">IF(AND($C10=2, $N10="1-Story",$P10="Yes"),$E10,"")</f>
        <v/>
      </c>
      <c r="JZ10" s="348" t="str">
        <f t="shared" ref="JZ10:JZ47" si="256">IF(AND($C10=3, $N10="1-Story",$P10="Yes"),$E10,"")</f>
        <v/>
      </c>
      <c r="KA10" s="348" t="str">
        <f t="shared" ref="KA10:KA47" si="257">IF(AND($C10=4, $N10="1-Story",$P10="Yes"),$E10,"")</f>
        <v/>
      </c>
      <c r="KB10" s="348" t="str">
        <f t="shared" ref="KB10:KB47" si="258">IF(AND($C10="Efficiency", $N10="2-Story",NOT($P10="Yes")),$E10,"")</f>
        <v/>
      </c>
      <c r="KC10" s="348" t="str">
        <f t="shared" ref="KC10:KC47" si="259">IF(AND($C10=1, $N10="2-Story",NOT($P10="Yes")),$E10,"")</f>
        <v/>
      </c>
      <c r="KD10" s="348" t="str">
        <f t="shared" ref="KD10:KD47" si="260">IF(AND($C10=2, $N10="2-Story",NOT($P10="Yes")),$E10,"")</f>
        <v/>
      </c>
      <c r="KE10" s="348" t="str">
        <f t="shared" ref="KE10:KE47" si="261">IF(AND($C10=3, $N10="2-Story",NOT($P10="Yes")),$E10,"")</f>
        <v/>
      </c>
      <c r="KF10" s="348" t="str">
        <f t="shared" ref="KF10:KF47" si="262">IF(AND($C10=4, $N10="2-Story",NOT($P10="Yes")),$E10,"")</f>
        <v/>
      </c>
      <c r="KG10" s="348" t="str">
        <f t="shared" ref="KG10:KG47" si="263">IF(AND($C10="Efficiency", $N10="2-Story",$P10="Yes"),$E10,"")</f>
        <v/>
      </c>
      <c r="KH10" s="348" t="str">
        <f t="shared" ref="KH10:KH47" si="264">IF(AND($C10=1, $N10="2-Story",$P10="Yes"),$E10,"")</f>
        <v/>
      </c>
      <c r="KI10" s="348" t="str">
        <f t="shared" ref="KI10:KI47" si="265">IF(AND($C10=2, $N10="2-Story",$P10="Yes"),$E10,"")</f>
        <v/>
      </c>
      <c r="KJ10" s="348" t="str">
        <f t="shared" ref="KJ10:KJ47" si="266">IF(AND($C10=3, $N10="2-Story",$P10="Yes"),$E10,"")</f>
        <v/>
      </c>
      <c r="KK10" s="348" t="str">
        <f t="shared" ref="KK10:KK47" si="267">IF(AND($C10=4, $N10="2-Story",$P10="Yes"),$E10,"")</f>
        <v/>
      </c>
      <c r="KL10" s="348" t="str">
        <f t="shared" ref="KL10:KL47" si="268">IF(AND($C10="Efficiency", $N10="2-Story Walkup",NOT($P10="Yes")),$E10,"")</f>
        <v/>
      </c>
      <c r="KM10" s="348" t="str">
        <f t="shared" ref="KM10:KM47" si="269">IF(AND($C10=1, $N10="2-Story Walkup",NOT($P10="Yes")),$E10,"")</f>
        <v/>
      </c>
      <c r="KN10" s="348" t="str">
        <f t="shared" ref="KN10:KN47" si="270">IF(AND($C10=2, $N10="2-Story Walkup",NOT($P10="Yes")),$E10,"")</f>
        <v/>
      </c>
      <c r="KO10" s="348" t="str">
        <f t="shared" ref="KO10:KO47" si="271">IF(AND($C10=3, $N10="2-Story Walkup",NOT($P10="Yes")),$E10,"")</f>
        <v/>
      </c>
      <c r="KP10" s="348" t="str">
        <f t="shared" ref="KP10:KP47" si="272">IF(AND($C10=4, $N10="2-Story Walkup",NOT($P10="Yes")),$E10,"")</f>
        <v/>
      </c>
      <c r="KQ10" s="348" t="str">
        <f t="shared" ref="KQ10:KQ47" si="273">IF(AND($C10="Efficiency", $N10="2-Story Walkup",$P10="Yes"),$E10,"")</f>
        <v/>
      </c>
      <c r="KR10" s="348" t="str">
        <f t="shared" ref="KR10:KR47" si="274">IF(AND($C10=1, $N10="2-Story Walkup",$P10="Yes"),$E10,"")</f>
        <v/>
      </c>
      <c r="KS10" s="348" t="str">
        <f t="shared" ref="KS10:KS47" si="275">IF(AND($C10=2, $N10="2-Story Walkup",$P10="Yes"),$E10,"")</f>
        <v/>
      </c>
      <c r="KT10" s="348" t="str">
        <f t="shared" ref="KT10:KT47" si="276">IF(AND($C10=3, $N10="2-Story Walkup",$P10="Yes"),$E10,"")</f>
        <v/>
      </c>
      <c r="KU10" s="348" t="str">
        <f t="shared" ref="KU10:KU47" si="277">IF(AND($C10=4, $N10="2-Story Walkup",$P10="Yes"),$E10,"")</f>
        <v/>
      </c>
      <c r="KV10" s="348" t="str">
        <f t="shared" ref="KV10:KV47" si="278">IF(AND($C10="Efficiency", $N10="3+ Story",NOT($P10="Yes")),$E10,"")</f>
        <v/>
      </c>
      <c r="KW10" s="348" t="str">
        <f t="shared" ref="KW10:KW47" si="279">IF(AND($C10=1, $N10="3+ Story",NOT($P10="Yes")),$E10,"")</f>
        <v/>
      </c>
      <c r="KX10" s="348" t="str">
        <f t="shared" ref="KX10:KX47" si="280">IF(AND($C10=2, $N10="3+ Story",NOT($P10="Yes")),$E10,"")</f>
        <v/>
      </c>
      <c r="KY10" s="348" t="str">
        <f t="shared" ref="KY10:KY47" si="281">IF(AND($C10=3, $N10="3+ Story",NOT($P10="Yes")),$E10,"")</f>
        <v/>
      </c>
      <c r="KZ10" s="348" t="str">
        <f t="shared" ref="KZ10:KZ47" si="282">IF(AND($C10=4, $N10="3+ Story",NOT($P10="Yes")),$E10,"")</f>
        <v/>
      </c>
      <c r="LA10" s="348" t="str">
        <f t="shared" ref="LA10:LA47" si="283">IF(AND($C10="Efficiency", $N10="3+ Story",$P10="Yes"),$E10,"")</f>
        <v/>
      </c>
      <c r="LB10" s="348" t="str">
        <f t="shared" ref="LB10:LB47" si="284">IF(AND($C10=1, $N10="3+ Story",$P10="Yes"),$E10,"")</f>
        <v/>
      </c>
      <c r="LC10" s="348" t="str">
        <f t="shared" ref="LC10:LC47" si="285">IF(AND($C10=2, $N10="3+ Story",$P10="Yes"),$E10,"")</f>
        <v/>
      </c>
      <c r="LD10" s="348" t="str">
        <f t="shared" ref="LD10:LD47" si="286">IF(AND($C10=3, $N10="3+ Story",$P10="Yes"),$E10,"")</f>
        <v/>
      </c>
      <c r="LE10" s="348" t="str">
        <f t="shared" ref="LE10:LE47" si="287">IF(AND($C10=4, $N10="3+ Story",$P10="Yes"),$E10,"")</f>
        <v/>
      </c>
      <c r="LF10" s="349" t="str">
        <f t="shared" ref="LF10:LF47" si="288">IF(AND($B10="NSP 120% AMI",$C10="Efficiency", NOT($M10="Common Space")),$E10,"")</f>
        <v/>
      </c>
      <c r="LG10" s="349" t="str">
        <f t="shared" ref="LG10:LG47" si="289">IF(AND($B10="NSP 120% AMI",$C10=1,NOT($M10="Common Space")),$E10,"")</f>
        <v/>
      </c>
      <c r="LH10" s="349" t="str">
        <f t="shared" ref="LH10:LH47" si="290">IF(AND($B10="NSP 120% AMI",$C10=2,NOT($M10="Common Space")),$E10,"")</f>
        <v/>
      </c>
      <c r="LI10" s="349" t="str">
        <f t="shared" ref="LI10:LI47" si="291">IF(AND($B10="NSP 120% AMI",$C10=3,NOT($M10="Common Space")),$E10,"")</f>
        <v/>
      </c>
      <c r="LJ10" s="349" t="str">
        <f t="shared" ref="LJ10:LJ47" si="292">IF(AND($B10="NSP 120% AMI",$C10=4,NOT($M10="Common Space")),$E10,"")</f>
        <v/>
      </c>
      <c r="LK10" s="306" t="str">
        <f t="shared" ref="LK10:LK47" si="293">IF(AND(C10="Efficiency",B10="NSP 120% AMI",NOT(M10="Common Space")),E10*F10,"")</f>
        <v/>
      </c>
      <c r="LL10" s="306" t="str">
        <f t="shared" ref="LL10:LL47" si="294">IF(AND(C10=1,B10="NSP 120% AMI",NOT(M10="Common Space")),E10*F10,"")</f>
        <v/>
      </c>
      <c r="LM10" s="306" t="str">
        <f t="shared" ref="LM10:LM47" si="295">IF(AND(C10=2,B10="NSP 120% AMI",NOT(M10="Common Space")),E10*F10,"")</f>
        <v/>
      </c>
      <c r="LN10" s="306" t="str">
        <f t="shared" ref="LN10:LN47" si="296">IF(AND(C10=3,B10="NSP 120% AMI",NOT(M10="Common Space")),E10*F10,"")</f>
        <v/>
      </c>
      <c r="LO10" s="306" t="str">
        <f t="shared" ref="LO10:LO47" si="297">IF(AND(C10=4,B10="NSP 120% AMI",NOT(M10="Common Space")),E10*F10,"")</f>
        <v/>
      </c>
      <c r="LP10" s="306" t="str">
        <f t="shared" ref="LP10:LP47" si="298">IF(AND($C10="Efficiency", $O10="New Construction",$B10="NSP 120% AMI",NOT($M10="Common Space")),$E10,"")</f>
        <v/>
      </c>
      <c r="LQ10" s="306" t="str">
        <f t="shared" ref="LQ10:LQ47" si="299">IF(AND($C10=1, $O10="New Construction",$B10="NSP 120% AMI",NOT($M10="Common Space")),$E10,"")</f>
        <v/>
      </c>
      <c r="LR10" s="306" t="str">
        <f t="shared" ref="LR10:LR47" si="300">IF(AND($C10=2, $O10="New Construction",$B10="NSP 120% AMI",NOT($M10="Common Space")),$E10,"")</f>
        <v/>
      </c>
      <c r="LS10" s="306" t="str">
        <f t="shared" ref="LS10:LS47" si="301">IF(AND($C10=3, $O10="New Construction",$B10="NSP 120% AMI",NOT($M10="Common Space")),$E10,"")</f>
        <v/>
      </c>
      <c r="LT10" s="306" t="str">
        <f t="shared" ref="LT10:LT47" si="302">IF(AND($C10=4, $O10="New Construction",$B10="NSP 120% AMI",NOT($M10="Common Space")),$E10,"")</f>
        <v/>
      </c>
      <c r="LU10" s="306" t="str">
        <f t="shared" ref="LU10:LU47" si="303">IF(AND($C10="Efficiency", $O10="Acquisition/Rehab",$B10="NSP 120% AMI",NOT($M10="Common Space")),$E10,"")</f>
        <v/>
      </c>
      <c r="LV10" s="306" t="str">
        <f t="shared" ref="LV10:LV47" si="304">IF(AND($C10=1, $O10="Acquisition/Rehab",$B10="NSP 120% AMI",NOT($M10="Common Space")),$E10,"")</f>
        <v/>
      </c>
      <c r="LW10" s="306" t="str">
        <f t="shared" ref="LW10:LW47" si="305">IF(AND($C10=2, $O10="Acquisition/Rehab",$B10="NSP 120% AMI",NOT($M10="Common Space")),$E10,"")</f>
        <v/>
      </c>
      <c r="LX10" s="306" t="str">
        <f t="shared" ref="LX10:LX47" si="306">IF(AND($C10=3, $O10="Acquisition/Rehab",$B10="NSP 120% AMI",NOT($M10="Common Space")),$E10,"")</f>
        <v/>
      </c>
      <c r="LY10" s="306" t="str">
        <f t="shared" ref="LY10:LY47" si="307">IF(AND($C10=4, $O10="Acquisition/Rehab",$B10="NSP 120% AMI",NOT($M10="Common Space")),$E10,"")</f>
        <v/>
      </c>
      <c r="LZ10" s="306" t="str">
        <f t="shared" ref="LZ10:LZ47" si="308">IF(AND($C10="Efficiency", $O10="Rehabilitation",$B10="NSP 120% AMI",NOT($M10="Common Space")),$E10,"")</f>
        <v/>
      </c>
      <c r="MA10" s="306" t="str">
        <f t="shared" ref="MA10:MA47" si="309">IF(AND($C10=1, $O10="Rehabilitation",$B10="NSP 120% AMI",NOT($M10="Common Space")),$E10,"")</f>
        <v/>
      </c>
      <c r="MB10" s="306" t="str">
        <f t="shared" ref="MB10:MB47" si="310">IF(AND($C10=2, $O10="Rehabilitation",$B10="NSP 120% AMI",NOT($M10="Common Space")),$E10,"")</f>
        <v/>
      </c>
      <c r="MC10" s="306" t="str">
        <f t="shared" ref="MC10:MC47" si="311">IF(AND($C10=3, $O10="Rehabilitation",$B10="NSP 120% AMI",NOT($M10="Common Space")),$E10,"")</f>
        <v/>
      </c>
      <c r="MD10" s="306" t="str">
        <f t="shared" ref="MD10:MD47" si="312">IF(AND($C10=4, $O10="Rehabilitation",$B10="NSP 120% AMI",NOT($M10="Common Space")),$E10,"")</f>
        <v/>
      </c>
      <c r="ME10" s="327">
        <f>IF(AND($C10="Efficiency",$E10&gt;0,OR($N10="1-Story",$N10="2-Story",$N10="3+ Story",$N10="2-Story Walkup",$N10="Townhome"),OR($O10="Acquisition/Rehab",$O10="Rehabilitation"),NOT($P10="Yes")),$E10,0)</f>
        <v>0</v>
      </c>
      <c r="MF10" s="327">
        <f>IF(AND($C10=1,$E10&gt;0,OR($N10="1-Story",$N10="2-Story",$N10="3+ Story",$N10="2-Story Walkup",$N10="Townhome"),OR($O10="Acquisition/Rehab",$O10="Rehabilitation"),NOT($P10="Yes")),$E10,0)</f>
        <v>0</v>
      </c>
      <c r="MG10" s="327">
        <f>IF(AND($C10=2,$E10&gt;0,OR($N10="1-Story",$N10="2-Story",$N10="3+ Story",$N10="2-Story Walkup",$N10="Townhome"),OR($O10="Acquisition/Rehab",$O10="Rehabilitation"),NOT($P10="Yes")),$E10,0)</f>
        <v>0</v>
      </c>
      <c r="MH10" s="327">
        <f>IF(AND($C10=3,$E10&gt;0,OR($N10="1-Story",$N10="2-Story",$N10="3+ Story",$N10="2-Story Walkup",$N10="Townhome"),OR($O10="Acquisition/Rehab",$O10="Rehabilitation"),NOT($P10="Yes")),$E10,0)</f>
        <v>0</v>
      </c>
      <c r="MI10" s="327">
        <f>IF(AND($C10=4,$E10&gt;0,OR($N10="1-Story",$N10="2-Story",$N10="3+ Story",$N10="2-Story Walkup",$N10="Townhome"),OR($O10="Acquisition/Rehab",$O10="Rehabilitation"),NOT($P10="Yes")),$E10,0)</f>
        <v>0</v>
      </c>
      <c r="MJ10" s="327">
        <f>IF(AND($C10="Efficiency",$E10&gt;0,OR($N10="1-Story",$N10="2-Story",$N10="3+ Story",$N10="2-Story Walkup",$N10="Townhome"),$O10="New Construction"),$E10,0)</f>
        <v>0</v>
      </c>
      <c r="MK10" s="327">
        <f>IF(AND($C10=1,$E10&gt;0,OR($N10="1-Story",$N10="2-Story",$N10="3+ Story",$N10="2-Story Walkup",$N10="Townhome"),$O10="New Construction"),$E10,0)</f>
        <v>0</v>
      </c>
      <c r="ML10" s="327">
        <f>IF(AND($C10=2,$E10&gt;0,OR($N10="1-Story",$N10="2-Story",$N10="3+ Story",$N10="2-Story Walkup",$N10="Townhome"),$O10="New Construction"),$E10,0)</f>
        <v>0</v>
      </c>
      <c r="MM10" s="327">
        <f>IF(AND($C10=3,$E10&gt;0,OR($N10="1-Story",$N10="2-Story",$N10="3+ Story",$N10="2-Story Walkup",$N10="Townhome"),$O10="New Construction"),$E10,0)</f>
        <v>0</v>
      </c>
      <c r="MN10" s="327">
        <f>IF(AND($C10=4,$E10&gt;0,OR($N10="1-Story",$N10="2-Story",$N10="3+ Story",$N10="2-Story Walkup",$N10="Townhome"),$O10="New Construction"),$E10,0)</f>
        <v>0</v>
      </c>
      <c r="MO10" s="327">
        <f>IF(AND($C10="Efficiency",$E10&gt;0,OR($N10="SF Detached",$N10="Duplex",$N10="Mfd Home"),NOT($P10="Yes")),$E10,0)</f>
        <v>0</v>
      </c>
      <c r="MP10" s="327">
        <f>IF(AND($C10=1,$E10&gt;0,OR($N10="SF Detached",$N10="Duplex",$N10="Mfd Home"),NOT($P10="Yes")),$E10,0)</f>
        <v>0</v>
      </c>
      <c r="MQ10" s="327">
        <f>IF(AND($C10=2,$E10&gt;0,OR($N10="SF Detached",$N10="Duplex",$N10="Mfd Home"),NOT($P10="Yes")),$E10,0)</f>
        <v>0</v>
      </c>
      <c r="MR10" s="327">
        <f>IF(AND($C10=3,$E10&gt;0,OR($N10="SF Detached",$N10="Duplex",$N10="Mfd Home"),NOT($P10="Yes")),$E10,0)</f>
        <v>0</v>
      </c>
      <c r="MS10" s="327">
        <f>IF(AND($C10=4,$E10&gt;0,OR($N10="SF Detached",$N10="Duplex",$N10="Mfd Home"),NOT($P10="Yes")),$E10,0)</f>
        <v>0</v>
      </c>
    </row>
    <row r="11" spans="1:376" ht="12" customHeight="1" x14ac:dyDescent="0.2">
      <c r="A11" s="334" t="str">
        <f t="shared" si="0"/>
        <v/>
      </c>
      <c r="B11" s="350" t="s">
        <v>671</v>
      </c>
      <c r="C11" s="351"/>
      <c r="D11" s="352"/>
      <c r="E11" s="353"/>
      <c r="F11" s="353"/>
      <c r="G11" s="353"/>
      <c r="H11" s="353"/>
      <c r="I11" s="354"/>
      <c r="J11" s="355"/>
      <c r="K11" s="356">
        <f t="shared" si="1"/>
        <v>0</v>
      </c>
      <c r="L11" s="356">
        <f t="shared" si="2"/>
        <v>0</v>
      </c>
      <c r="M11" s="357"/>
      <c r="N11" s="357"/>
      <c r="O11" s="357"/>
      <c r="P11" s="358"/>
      <c r="Q11" s="359" t="str">
        <f t="shared" si="3"/>
        <v/>
      </c>
      <c r="R11" s="360"/>
      <c r="S11" s="361"/>
      <c r="T11" s="362"/>
      <c r="U11" s="967"/>
      <c r="V11" s="969"/>
      <c r="W11" s="306" t="str">
        <f t="shared" si="4"/>
        <v/>
      </c>
      <c r="X11" s="306" t="str">
        <f t="shared" si="5"/>
        <v/>
      </c>
      <c r="Y11" s="306" t="str">
        <f t="shared" si="6"/>
        <v/>
      </c>
      <c r="Z11" s="306" t="str">
        <f t="shared" si="7"/>
        <v/>
      </c>
      <c r="AA11" s="306" t="str">
        <f t="shared" si="8"/>
        <v/>
      </c>
      <c r="AB11" s="306" t="str">
        <f t="shared" si="9"/>
        <v/>
      </c>
      <c r="AC11" s="306" t="str">
        <f t="shared" si="10"/>
        <v/>
      </c>
      <c r="AD11" s="306" t="str">
        <f t="shared" si="11"/>
        <v/>
      </c>
      <c r="AE11" s="306" t="str">
        <f t="shared" si="12"/>
        <v/>
      </c>
      <c r="AF11" s="306" t="str">
        <f t="shared" si="13"/>
        <v/>
      </c>
      <c r="AG11" s="306" t="str">
        <f t="shared" si="14"/>
        <v/>
      </c>
      <c r="AH11" s="306" t="str">
        <f t="shared" si="15"/>
        <v/>
      </c>
      <c r="AI11" s="306" t="str">
        <f t="shared" si="16"/>
        <v/>
      </c>
      <c r="AJ11" s="306" t="str">
        <f t="shared" si="17"/>
        <v/>
      </c>
      <c r="AK11" s="306" t="str">
        <f t="shared" si="18"/>
        <v/>
      </c>
      <c r="AL11" s="306" t="str">
        <f t="shared" si="19"/>
        <v/>
      </c>
      <c r="AM11" s="306" t="str">
        <f t="shared" si="20"/>
        <v/>
      </c>
      <c r="AN11" s="306" t="str">
        <f t="shared" si="21"/>
        <v/>
      </c>
      <c r="AO11" s="306" t="str">
        <f t="shared" si="22"/>
        <v/>
      </c>
      <c r="AP11" s="306" t="str">
        <f t="shared" si="23"/>
        <v/>
      </c>
      <c r="AQ11" s="306" t="str">
        <f t="shared" si="24"/>
        <v/>
      </c>
      <c r="AR11" s="306" t="str">
        <f t="shared" si="25"/>
        <v/>
      </c>
      <c r="AS11" s="306" t="str">
        <f t="shared" si="26"/>
        <v/>
      </c>
      <c r="AT11" s="306" t="str">
        <f t="shared" si="27"/>
        <v/>
      </c>
      <c r="AU11" s="306" t="str">
        <f t="shared" si="28"/>
        <v/>
      </c>
      <c r="AV11" s="306" t="str">
        <f t="shared" si="29"/>
        <v/>
      </c>
      <c r="AW11" s="306" t="str">
        <f t="shared" si="30"/>
        <v/>
      </c>
      <c r="AX11" s="306" t="str">
        <f t="shared" si="31"/>
        <v/>
      </c>
      <c r="AY11" s="306" t="str">
        <f t="shared" si="32"/>
        <v/>
      </c>
      <c r="AZ11" s="306" t="str">
        <f t="shared" si="33"/>
        <v/>
      </c>
      <c r="BA11" s="306" t="str">
        <f t="shared" si="34"/>
        <v/>
      </c>
      <c r="BB11" s="306" t="str">
        <f t="shared" si="35"/>
        <v/>
      </c>
      <c r="BC11" s="306" t="str">
        <f t="shared" si="36"/>
        <v/>
      </c>
      <c r="BD11" s="306" t="str">
        <f t="shared" si="37"/>
        <v/>
      </c>
      <c r="BE11" s="306" t="str">
        <f t="shared" si="38"/>
        <v/>
      </c>
      <c r="BF11" s="306" t="str">
        <f t="shared" si="39"/>
        <v/>
      </c>
      <c r="BG11" s="306" t="str">
        <f t="shared" si="40"/>
        <v/>
      </c>
      <c r="BH11" s="306" t="str">
        <f t="shared" si="41"/>
        <v/>
      </c>
      <c r="BI11" s="306" t="str">
        <f t="shared" si="42"/>
        <v/>
      </c>
      <c r="BJ11" s="306" t="str">
        <f t="shared" si="43"/>
        <v/>
      </c>
      <c r="BK11" s="306" t="str">
        <f t="shared" si="44"/>
        <v/>
      </c>
      <c r="BL11" s="306" t="str">
        <f t="shared" si="45"/>
        <v/>
      </c>
      <c r="BM11" s="306" t="str">
        <f t="shared" si="46"/>
        <v/>
      </c>
      <c r="BN11" s="306" t="str">
        <f t="shared" si="47"/>
        <v/>
      </c>
      <c r="BO11" s="306" t="str">
        <f t="shared" si="48"/>
        <v/>
      </c>
      <c r="BP11" s="306" t="str">
        <f t="shared" si="49"/>
        <v/>
      </c>
      <c r="BQ11" s="306" t="str">
        <f t="shared" si="50"/>
        <v/>
      </c>
      <c r="BR11" s="306" t="str">
        <f t="shared" si="51"/>
        <v/>
      </c>
      <c r="BS11" s="306" t="str">
        <f t="shared" si="52"/>
        <v/>
      </c>
      <c r="BT11" s="306" t="str">
        <f t="shared" si="53"/>
        <v/>
      </c>
      <c r="BU11" s="306" t="str">
        <f t="shared" si="54"/>
        <v/>
      </c>
      <c r="BV11" s="306" t="str">
        <f t="shared" si="55"/>
        <v/>
      </c>
      <c r="BW11" s="306" t="str">
        <f t="shared" si="56"/>
        <v/>
      </c>
      <c r="BX11" s="306" t="str">
        <f t="shared" si="57"/>
        <v/>
      </c>
      <c r="BY11" s="306" t="str">
        <f t="shared" si="58"/>
        <v/>
      </c>
      <c r="BZ11" s="306" t="str">
        <f t="shared" si="59"/>
        <v/>
      </c>
      <c r="CA11" s="306" t="str">
        <f t="shared" si="60"/>
        <v/>
      </c>
      <c r="CB11" s="306" t="str">
        <f t="shared" si="61"/>
        <v/>
      </c>
      <c r="CC11" s="306" t="str">
        <f t="shared" si="62"/>
        <v/>
      </c>
      <c r="CD11" s="306" t="str">
        <f t="shared" si="63"/>
        <v/>
      </c>
      <c r="CE11" s="306" t="str">
        <f t="shared" si="64"/>
        <v/>
      </c>
      <c r="CF11" s="306" t="str">
        <f t="shared" si="65"/>
        <v/>
      </c>
      <c r="CG11" s="306" t="str">
        <f t="shared" si="66"/>
        <v/>
      </c>
      <c r="CH11" s="306" t="str">
        <f t="shared" si="67"/>
        <v/>
      </c>
      <c r="CI11" s="306" t="str">
        <f t="shared" si="68"/>
        <v/>
      </c>
      <c r="CJ11" s="306" t="str">
        <f t="shared" si="69"/>
        <v/>
      </c>
      <c r="CK11" s="306" t="str">
        <f t="shared" si="70"/>
        <v/>
      </c>
      <c r="CL11" s="306" t="str">
        <f t="shared" si="71"/>
        <v/>
      </c>
      <c r="CM11" s="306" t="str">
        <f t="shared" si="72"/>
        <v/>
      </c>
      <c r="CN11" s="306" t="str">
        <f t="shared" si="73"/>
        <v/>
      </c>
      <c r="CO11" s="306" t="str">
        <f t="shared" si="74"/>
        <v/>
      </c>
      <c r="CP11" s="306" t="str">
        <f t="shared" si="75"/>
        <v/>
      </c>
      <c r="CQ11" s="306" t="str">
        <f t="shared" si="76"/>
        <v/>
      </c>
      <c r="CR11" s="306" t="str">
        <f t="shared" si="77"/>
        <v/>
      </c>
      <c r="CS11" s="306" t="str">
        <f t="shared" si="78"/>
        <v/>
      </c>
      <c r="CT11" s="306" t="str">
        <f t="shared" si="79"/>
        <v/>
      </c>
      <c r="CU11" s="306" t="str">
        <f t="shared" si="80"/>
        <v/>
      </c>
      <c r="CV11" s="306" t="str">
        <f t="shared" si="81"/>
        <v/>
      </c>
      <c r="CW11" s="306" t="str">
        <f t="shared" si="82"/>
        <v/>
      </c>
      <c r="CX11" s="306" t="str">
        <f t="shared" si="83"/>
        <v/>
      </c>
      <c r="CY11" s="306" t="str">
        <f t="shared" si="84"/>
        <v/>
      </c>
      <c r="CZ11" s="306" t="str">
        <f t="shared" si="85"/>
        <v/>
      </c>
      <c r="DA11" s="306" t="str">
        <f t="shared" si="86"/>
        <v/>
      </c>
      <c r="DB11" s="306" t="str">
        <f t="shared" si="87"/>
        <v/>
      </c>
      <c r="DC11" s="306" t="str">
        <f t="shared" si="88"/>
        <v/>
      </c>
      <c r="DD11" s="306" t="str">
        <f t="shared" si="89"/>
        <v/>
      </c>
      <c r="DE11" s="306" t="str">
        <f t="shared" si="90"/>
        <v/>
      </c>
      <c r="DF11" s="306" t="str">
        <f t="shared" si="91"/>
        <v/>
      </c>
      <c r="DG11" s="306" t="str">
        <f t="shared" si="92"/>
        <v/>
      </c>
      <c r="DH11" s="306" t="str">
        <f t="shared" si="93"/>
        <v/>
      </c>
      <c r="DI11" s="306" t="str">
        <f t="shared" si="94"/>
        <v/>
      </c>
      <c r="DJ11" s="306" t="str">
        <f t="shared" si="95"/>
        <v/>
      </c>
      <c r="DK11" s="306" t="str">
        <f t="shared" si="96"/>
        <v/>
      </c>
      <c r="DL11" s="306" t="str">
        <f t="shared" si="97"/>
        <v/>
      </c>
      <c r="DM11" s="306" t="str">
        <f t="shared" si="98"/>
        <v/>
      </c>
      <c r="DN11" s="306" t="str">
        <f t="shared" si="99"/>
        <v/>
      </c>
      <c r="DO11" s="306" t="str">
        <f t="shared" si="100"/>
        <v/>
      </c>
      <c r="DP11" s="306" t="str">
        <f t="shared" si="101"/>
        <v/>
      </c>
      <c r="DQ11" s="306" t="str">
        <f t="shared" si="102"/>
        <v/>
      </c>
      <c r="DR11" s="306" t="str">
        <f t="shared" si="103"/>
        <v/>
      </c>
      <c r="DS11" s="306" t="str">
        <f t="shared" si="104"/>
        <v/>
      </c>
      <c r="DT11" s="306" t="str">
        <f t="shared" si="105"/>
        <v/>
      </c>
      <c r="DU11" s="306" t="str">
        <f t="shared" si="106"/>
        <v/>
      </c>
      <c r="DV11" s="306" t="str">
        <f t="shared" si="107"/>
        <v/>
      </c>
      <c r="DW11" s="306" t="str">
        <f t="shared" si="108"/>
        <v/>
      </c>
      <c r="DX11" s="306" t="str">
        <f t="shared" si="109"/>
        <v/>
      </c>
      <c r="DY11" s="306" t="str">
        <f t="shared" si="110"/>
        <v/>
      </c>
      <c r="DZ11" s="306" t="str">
        <f t="shared" si="111"/>
        <v/>
      </c>
      <c r="EA11" s="306" t="str">
        <f t="shared" si="112"/>
        <v/>
      </c>
      <c r="EB11" s="306" t="str">
        <f t="shared" si="113"/>
        <v/>
      </c>
      <c r="EC11" s="306" t="str">
        <f t="shared" si="114"/>
        <v/>
      </c>
      <c r="ED11" s="306" t="str">
        <f t="shared" si="115"/>
        <v/>
      </c>
      <c r="EE11" s="306" t="str">
        <f t="shared" si="116"/>
        <v/>
      </c>
      <c r="EF11" s="306" t="str">
        <f t="shared" si="117"/>
        <v/>
      </c>
      <c r="EG11" s="306" t="str">
        <f t="shared" ref="EG11:EG47" si="313">IF(AND(C11=4,M11="Common Space"),E11,"")</f>
        <v/>
      </c>
      <c r="EH11" s="306" t="str">
        <f t="shared" si="118"/>
        <v/>
      </c>
      <c r="EI11" s="306" t="str">
        <f t="shared" si="119"/>
        <v/>
      </c>
      <c r="EJ11" s="306" t="str">
        <f t="shared" si="120"/>
        <v/>
      </c>
      <c r="EK11" s="306" t="str">
        <f t="shared" si="121"/>
        <v/>
      </c>
      <c r="EL11" s="306" t="str">
        <f t="shared" si="122"/>
        <v/>
      </c>
      <c r="EM11" s="306" t="str">
        <f t="shared" si="123"/>
        <v/>
      </c>
      <c r="EN11" s="306" t="str">
        <f t="shared" si="124"/>
        <v/>
      </c>
      <c r="EO11" s="306" t="str">
        <f t="shared" si="125"/>
        <v/>
      </c>
      <c r="EP11" s="306" t="str">
        <f t="shared" si="126"/>
        <v/>
      </c>
      <c r="EQ11" s="306" t="str">
        <f t="shared" si="127"/>
        <v/>
      </c>
      <c r="ER11" s="306" t="str">
        <f t="shared" si="128"/>
        <v/>
      </c>
      <c r="ES11" s="306" t="str">
        <f t="shared" si="129"/>
        <v/>
      </c>
      <c r="ET11" s="306" t="str">
        <f t="shared" si="130"/>
        <v/>
      </c>
      <c r="EU11" s="306" t="str">
        <f t="shared" si="131"/>
        <v/>
      </c>
      <c r="EV11" s="306" t="str">
        <f t="shared" si="132"/>
        <v/>
      </c>
      <c r="EW11" s="306" t="str">
        <f t="shared" ref="EW11:EW47" si="314">IF(OR(AND($C11="Efficiency",$B11=50,NOT($M11="Common Space")),AND($C11="Efficiency",$B11="HOME 50",NOT($M11="Common Space"))),$E11*$F11,"")</f>
        <v/>
      </c>
      <c r="EX11" s="306" t="str">
        <f t="shared" ref="EX11:EX47" si="315">IF(OR(AND($C11=1,$B11=50,NOT($M11="Common Space")),AND($C11=1,$B11="HOME 50",NOT($M11="Common Space"))),$E11*$F11,"")</f>
        <v/>
      </c>
      <c r="EY11" s="306" t="str">
        <f t="shared" ref="EY11:EY47" si="316">IF(OR(AND($C11=2,$B11=50,NOT($M11="Common Space")),AND($C11=2,$B11="HOME 50",NOT($M11="Common Space"))),$E11*$F11,"")</f>
        <v/>
      </c>
      <c r="EZ11" s="306" t="str">
        <f t="shared" ref="EZ11:EZ47" si="317">IF(OR(AND($C11=3,$B11=50,NOT($M11="Common Space")),AND($C11=3,$B11="HOME 50",NOT($M11="Common Space"))),$E11*$F11,"")</f>
        <v/>
      </c>
      <c r="FA11" s="306" t="str">
        <f t="shared" ref="FA11:FA47" si="318">IF(OR(AND($C11=4,$B11=50,NOT($M11="Common Space")),AND($C11=4,$B11="HOME 50",NOT($M11="Common Space"))),$E11*$F11,"")</f>
        <v/>
      </c>
      <c r="FB11" s="306" t="str">
        <f t="shared" si="133"/>
        <v/>
      </c>
      <c r="FC11" s="306" t="str">
        <f t="shared" si="134"/>
        <v/>
      </c>
      <c r="FD11" s="306" t="str">
        <f t="shared" si="135"/>
        <v/>
      </c>
      <c r="FE11" s="306" t="str">
        <f t="shared" si="136"/>
        <v/>
      </c>
      <c r="FF11" s="306" t="str">
        <f t="shared" si="137"/>
        <v/>
      </c>
      <c r="FG11" s="306" t="str">
        <f t="shared" ref="FG11:FG47" si="319">IF(OR(AND($C11="Efficiency",$B11=30,NOT($M11="Common Space")),AND($C11="Efficiency",$B11="HOME 30",NOT($M11="Common Space"))),$E11*$F11,"")</f>
        <v/>
      </c>
      <c r="FH11" s="306" t="str">
        <f t="shared" ref="FH11:FH47" si="320">IF(OR(AND($C11=1,$B11=30,NOT($M11="Common Space")),AND($C11=1,$B11="HOME 30",NOT($M11="Common Space"))),$E11*$F11,"")</f>
        <v/>
      </c>
      <c r="FI11" s="306" t="str">
        <f t="shared" ref="FI11:FI47" si="321">IF(OR(AND($C11=2,$B11=30,NOT($M11="Common Space")),AND($C11=2,$B11="HOME 30",NOT($M11="Common Space"))),$E11*$F11,"")</f>
        <v/>
      </c>
      <c r="FJ11" s="306" t="str">
        <f t="shared" ref="FJ11:FJ47" si="322">IF(OR(AND($C11=3,$B11=30,NOT($M11="Common Space")),AND($C11=3,$B11="HOME 30",NOT($M11="Common Space"))),$E11*$F11,"")</f>
        <v/>
      </c>
      <c r="FK11" s="306" t="str">
        <f t="shared" ref="FK11:FK47" si="323">IF(OR(AND($C11=4,$B11=30,NOT($M11="Common Space")),AND($C11=4,$B11="HOME 30",NOT($M11="Common Space"))),$E11*$F11,"")</f>
        <v/>
      </c>
      <c r="FL11" s="306" t="str">
        <f t="shared" si="138"/>
        <v/>
      </c>
      <c r="FM11" s="306" t="str">
        <f t="shared" si="139"/>
        <v/>
      </c>
      <c r="FN11" s="306" t="str">
        <f t="shared" si="140"/>
        <v/>
      </c>
      <c r="FO11" s="306" t="str">
        <f t="shared" si="141"/>
        <v/>
      </c>
      <c r="FP11" s="306" t="str">
        <f t="shared" si="142"/>
        <v/>
      </c>
      <c r="FQ11" s="306" t="str">
        <f t="shared" si="143"/>
        <v/>
      </c>
      <c r="FR11" s="306" t="str">
        <f t="shared" si="144"/>
        <v/>
      </c>
      <c r="FS11" s="306" t="str">
        <f t="shared" si="145"/>
        <v/>
      </c>
      <c r="FT11" s="306" t="str">
        <f t="shared" si="146"/>
        <v/>
      </c>
      <c r="FU11" s="306" t="str">
        <f t="shared" si="147"/>
        <v/>
      </c>
      <c r="FV11" s="306" t="str">
        <f t="shared" si="148"/>
        <v/>
      </c>
      <c r="FW11" s="306" t="str">
        <f t="shared" si="149"/>
        <v/>
      </c>
      <c r="FX11" s="306" t="str">
        <f t="shared" si="150"/>
        <v/>
      </c>
      <c r="FY11" s="306" t="str">
        <f t="shared" si="151"/>
        <v/>
      </c>
      <c r="FZ11" s="306" t="str">
        <f t="shared" si="152"/>
        <v/>
      </c>
      <c r="GA11" s="306" t="str">
        <f t="shared" si="153"/>
        <v/>
      </c>
      <c r="GB11" s="306" t="str">
        <f t="shared" si="154"/>
        <v/>
      </c>
      <c r="GC11" s="306" t="str">
        <f t="shared" si="155"/>
        <v/>
      </c>
      <c r="GD11" s="306" t="str">
        <f t="shared" si="156"/>
        <v/>
      </c>
      <c r="GE11" s="306" t="str">
        <f t="shared" si="157"/>
        <v/>
      </c>
      <c r="GF11" s="306" t="str">
        <f t="shared" si="158"/>
        <v/>
      </c>
      <c r="GG11" s="306" t="str">
        <f t="shared" si="159"/>
        <v/>
      </c>
      <c r="GH11" s="306" t="str">
        <f t="shared" si="160"/>
        <v/>
      </c>
      <c r="GI11" s="306" t="str">
        <f t="shared" si="161"/>
        <v/>
      </c>
      <c r="GJ11" s="306" t="str">
        <f t="shared" si="162"/>
        <v/>
      </c>
      <c r="GK11" s="306" t="str">
        <f t="shared" si="163"/>
        <v/>
      </c>
      <c r="GL11" s="306" t="str">
        <f t="shared" si="164"/>
        <v/>
      </c>
      <c r="GM11" s="306" t="str">
        <f t="shared" si="165"/>
        <v/>
      </c>
      <c r="GN11" s="306" t="str">
        <f t="shared" si="166"/>
        <v/>
      </c>
      <c r="GO11" s="306" t="str">
        <f t="shared" si="167"/>
        <v/>
      </c>
      <c r="GP11" s="306" t="str">
        <f t="shared" si="168"/>
        <v/>
      </c>
      <c r="GQ11" s="306" t="str">
        <f t="shared" si="169"/>
        <v/>
      </c>
      <c r="GR11" s="306" t="str">
        <f t="shared" si="170"/>
        <v/>
      </c>
      <c r="GS11" s="306" t="str">
        <f t="shared" si="171"/>
        <v/>
      </c>
      <c r="GT11" s="306" t="str">
        <f t="shared" si="172"/>
        <v/>
      </c>
      <c r="GU11" s="306" t="str">
        <f t="shared" si="173"/>
        <v/>
      </c>
      <c r="GV11" s="306" t="str">
        <f t="shared" si="174"/>
        <v/>
      </c>
      <c r="GW11" s="306" t="str">
        <f t="shared" si="175"/>
        <v/>
      </c>
      <c r="GX11" s="306" t="str">
        <f t="shared" si="176"/>
        <v/>
      </c>
      <c r="GY11" s="306" t="str">
        <f t="shared" si="177"/>
        <v/>
      </c>
      <c r="GZ11" s="306" t="str">
        <f t="shared" si="178"/>
        <v/>
      </c>
      <c r="HA11" s="306" t="str">
        <f t="shared" si="179"/>
        <v/>
      </c>
      <c r="HB11" s="306" t="str">
        <f t="shared" si="180"/>
        <v/>
      </c>
      <c r="HC11" s="306" t="str">
        <f t="shared" si="181"/>
        <v/>
      </c>
      <c r="HD11" s="306" t="str">
        <f t="shared" si="182"/>
        <v/>
      </c>
      <c r="HE11" s="306" t="str">
        <f t="shared" si="183"/>
        <v/>
      </c>
      <c r="HF11" s="306" t="str">
        <f t="shared" si="184"/>
        <v/>
      </c>
      <c r="HG11" s="306" t="str">
        <f t="shared" si="185"/>
        <v/>
      </c>
      <c r="HH11" s="306" t="str">
        <f t="shared" si="186"/>
        <v/>
      </c>
      <c r="HI11" s="306" t="str">
        <f t="shared" si="187"/>
        <v/>
      </c>
      <c r="HJ11" s="306" t="str">
        <f t="shared" si="188"/>
        <v/>
      </c>
      <c r="HK11" s="306" t="str">
        <f t="shared" si="189"/>
        <v/>
      </c>
      <c r="HL11" s="306" t="str">
        <f t="shared" si="190"/>
        <v/>
      </c>
      <c r="HM11" s="306" t="str">
        <f t="shared" si="191"/>
        <v/>
      </c>
      <c r="HN11" s="306" t="str">
        <f t="shared" si="192"/>
        <v/>
      </c>
      <c r="HO11" s="306" t="str">
        <f t="shared" si="193"/>
        <v/>
      </c>
      <c r="HP11" s="306" t="str">
        <f t="shared" si="194"/>
        <v/>
      </c>
      <c r="HQ11" s="306" t="str">
        <f t="shared" si="195"/>
        <v/>
      </c>
      <c r="HR11" s="306" t="str">
        <f t="shared" si="196"/>
        <v/>
      </c>
      <c r="HS11" s="306" t="str">
        <f t="shared" si="197"/>
        <v/>
      </c>
      <c r="HT11" s="306" t="str">
        <f t="shared" si="198"/>
        <v/>
      </c>
      <c r="HU11" s="306" t="str">
        <f t="shared" si="199"/>
        <v/>
      </c>
      <c r="HV11" s="306" t="str">
        <f t="shared" si="200"/>
        <v/>
      </c>
      <c r="HW11" s="306" t="str">
        <f t="shared" si="201"/>
        <v/>
      </c>
      <c r="HX11" s="306" t="str">
        <f t="shared" si="202"/>
        <v/>
      </c>
      <c r="HY11" s="348" t="str">
        <f t="shared" si="203"/>
        <v/>
      </c>
      <c r="HZ11" s="348" t="str">
        <f t="shared" si="204"/>
        <v/>
      </c>
      <c r="IA11" s="348" t="str">
        <f t="shared" si="205"/>
        <v/>
      </c>
      <c r="IB11" s="348" t="str">
        <f t="shared" si="206"/>
        <v/>
      </c>
      <c r="IC11" s="348" t="str">
        <f t="shared" si="207"/>
        <v/>
      </c>
      <c r="ID11" s="348" t="str">
        <f t="shared" si="208"/>
        <v/>
      </c>
      <c r="IE11" s="348" t="str">
        <f t="shared" si="209"/>
        <v/>
      </c>
      <c r="IF11" s="348" t="str">
        <f t="shared" si="210"/>
        <v/>
      </c>
      <c r="IG11" s="348" t="str">
        <f t="shared" si="211"/>
        <v/>
      </c>
      <c r="IH11" s="348" t="str">
        <f t="shared" si="212"/>
        <v/>
      </c>
      <c r="II11" s="348" t="str">
        <f t="shared" si="213"/>
        <v/>
      </c>
      <c r="IJ11" s="348" t="str">
        <f t="shared" si="214"/>
        <v/>
      </c>
      <c r="IK11" s="348" t="str">
        <f t="shared" si="215"/>
        <v/>
      </c>
      <c r="IL11" s="348" t="str">
        <f t="shared" si="216"/>
        <v/>
      </c>
      <c r="IM11" s="348" t="str">
        <f t="shared" si="217"/>
        <v/>
      </c>
      <c r="IN11" s="348" t="str">
        <f t="shared" si="218"/>
        <v/>
      </c>
      <c r="IO11" s="348" t="str">
        <f t="shared" si="219"/>
        <v/>
      </c>
      <c r="IP11" s="348" t="str">
        <f t="shared" si="220"/>
        <v/>
      </c>
      <c r="IQ11" s="348" t="str">
        <f t="shared" si="221"/>
        <v/>
      </c>
      <c r="IR11" s="348" t="str">
        <f t="shared" si="222"/>
        <v/>
      </c>
      <c r="IS11" s="348" t="str">
        <f t="shared" si="223"/>
        <v/>
      </c>
      <c r="IT11" s="348" t="str">
        <f t="shared" si="224"/>
        <v/>
      </c>
      <c r="IU11" s="348" t="str">
        <f t="shared" si="225"/>
        <v/>
      </c>
      <c r="IV11" s="348" t="str">
        <f t="shared" si="226"/>
        <v/>
      </c>
      <c r="IW11" s="348" t="str">
        <f t="shared" si="227"/>
        <v/>
      </c>
      <c r="IX11" s="348" t="str">
        <f t="shared" si="228"/>
        <v/>
      </c>
      <c r="IY11" s="348" t="str">
        <f t="shared" si="229"/>
        <v/>
      </c>
      <c r="IZ11" s="348" t="str">
        <f t="shared" si="230"/>
        <v/>
      </c>
      <c r="JA11" s="348" t="str">
        <f t="shared" si="231"/>
        <v/>
      </c>
      <c r="JB11" s="348" t="str">
        <f t="shared" si="232"/>
        <v/>
      </c>
      <c r="JC11" s="348" t="str">
        <f t="shared" si="233"/>
        <v/>
      </c>
      <c r="JD11" s="348" t="str">
        <f t="shared" si="234"/>
        <v/>
      </c>
      <c r="JE11" s="348" t="str">
        <f t="shared" si="235"/>
        <v/>
      </c>
      <c r="JF11" s="348" t="str">
        <f t="shared" si="236"/>
        <v/>
      </c>
      <c r="JG11" s="348" t="str">
        <f t="shared" si="237"/>
        <v/>
      </c>
      <c r="JH11" s="348" t="str">
        <f t="shared" si="238"/>
        <v/>
      </c>
      <c r="JI11" s="348" t="str">
        <f t="shared" si="239"/>
        <v/>
      </c>
      <c r="JJ11" s="348" t="str">
        <f t="shared" si="240"/>
        <v/>
      </c>
      <c r="JK11" s="348" t="str">
        <f t="shared" si="241"/>
        <v/>
      </c>
      <c r="JL11" s="348" t="str">
        <f t="shared" si="242"/>
        <v/>
      </c>
      <c r="JM11" s="348" t="str">
        <f t="shared" si="243"/>
        <v/>
      </c>
      <c r="JN11" s="348" t="str">
        <f t="shared" si="244"/>
        <v/>
      </c>
      <c r="JO11" s="348" t="str">
        <f t="shared" si="245"/>
        <v/>
      </c>
      <c r="JP11" s="348" t="str">
        <f t="shared" si="246"/>
        <v/>
      </c>
      <c r="JQ11" s="348" t="str">
        <f t="shared" si="247"/>
        <v/>
      </c>
      <c r="JR11" s="348" t="str">
        <f t="shared" si="248"/>
        <v/>
      </c>
      <c r="JS11" s="348" t="str">
        <f t="shared" si="249"/>
        <v/>
      </c>
      <c r="JT11" s="348" t="str">
        <f t="shared" si="250"/>
        <v/>
      </c>
      <c r="JU11" s="348" t="str">
        <f t="shared" si="251"/>
        <v/>
      </c>
      <c r="JV11" s="348" t="str">
        <f t="shared" si="252"/>
        <v/>
      </c>
      <c r="JW11" s="348" t="str">
        <f t="shared" si="253"/>
        <v/>
      </c>
      <c r="JX11" s="348" t="str">
        <f t="shared" si="254"/>
        <v/>
      </c>
      <c r="JY11" s="348" t="str">
        <f t="shared" si="255"/>
        <v/>
      </c>
      <c r="JZ11" s="348" t="str">
        <f t="shared" si="256"/>
        <v/>
      </c>
      <c r="KA11" s="348" t="str">
        <f t="shared" si="257"/>
        <v/>
      </c>
      <c r="KB11" s="348" t="str">
        <f t="shared" si="258"/>
        <v/>
      </c>
      <c r="KC11" s="348" t="str">
        <f t="shared" si="259"/>
        <v/>
      </c>
      <c r="KD11" s="348" t="str">
        <f t="shared" si="260"/>
        <v/>
      </c>
      <c r="KE11" s="348" t="str">
        <f t="shared" si="261"/>
        <v/>
      </c>
      <c r="KF11" s="348" t="str">
        <f t="shared" si="262"/>
        <v/>
      </c>
      <c r="KG11" s="348" t="str">
        <f t="shared" si="263"/>
        <v/>
      </c>
      <c r="KH11" s="348" t="str">
        <f t="shared" si="264"/>
        <v/>
      </c>
      <c r="KI11" s="348" t="str">
        <f t="shared" si="265"/>
        <v/>
      </c>
      <c r="KJ11" s="348" t="str">
        <f t="shared" si="266"/>
        <v/>
      </c>
      <c r="KK11" s="348" t="str">
        <f t="shared" si="267"/>
        <v/>
      </c>
      <c r="KL11" s="348" t="str">
        <f t="shared" si="268"/>
        <v/>
      </c>
      <c r="KM11" s="348" t="str">
        <f t="shared" si="269"/>
        <v/>
      </c>
      <c r="KN11" s="348" t="str">
        <f t="shared" si="270"/>
        <v/>
      </c>
      <c r="KO11" s="348" t="str">
        <f t="shared" si="271"/>
        <v/>
      </c>
      <c r="KP11" s="348" t="str">
        <f t="shared" si="272"/>
        <v/>
      </c>
      <c r="KQ11" s="348" t="str">
        <f t="shared" si="273"/>
        <v/>
      </c>
      <c r="KR11" s="348" t="str">
        <f t="shared" si="274"/>
        <v/>
      </c>
      <c r="KS11" s="348" t="str">
        <f t="shared" si="275"/>
        <v/>
      </c>
      <c r="KT11" s="348" t="str">
        <f t="shared" si="276"/>
        <v/>
      </c>
      <c r="KU11" s="348" t="str">
        <f t="shared" si="277"/>
        <v/>
      </c>
      <c r="KV11" s="348" t="str">
        <f t="shared" si="278"/>
        <v/>
      </c>
      <c r="KW11" s="348" t="str">
        <f t="shared" si="279"/>
        <v/>
      </c>
      <c r="KX11" s="348" t="str">
        <f t="shared" si="280"/>
        <v/>
      </c>
      <c r="KY11" s="348" t="str">
        <f t="shared" si="281"/>
        <v/>
      </c>
      <c r="KZ11" s="348" t="str">
        <f t="shared" si="282"/>
        <v/>
      </c>
      <c r="LA11" s="348" t="str">
        <f t="shared" si="283"/>
        <v/>
      </c>
      <c r="LB11" s="348" t="str">
        <f t="shared" si="284"/>
        <v/>
      </c>
      <c r="LC11" s="348" t="str">
        <f t="shared" si="285"/>
        <v/>
      </c>
      <c r="LD11" s="348" t="str">
        <f t="shared" si="286"/>
        <v/>
      </c>
      <c r="LE11" s="348" t="str">
        <f t="shared" si="287"/>
        <v/>
      </c>
      <c r="LF11" s="349" t="str">
        <f t="shared" si="288"/>
        <v/>
      </c>
      <c r="LG11" s="349" t="str">
        <f t="shared" si="289"/>
        <v/>
      </c>
      <c r="LH11" s="349" t="str">
        <f t="shared" si="290"/>
        <v/>
      </c>
      <c r="LI11" s="349" t="str">
        <f t="shared" si="291"/>
        <v/>
      </c>
      <c r="LJ11" s="349" t="str">
        <f t="shared" si="292"/>
        <v/>
      </c>
      <c r="LK11" s="306" t="str">
        <f t="shared" si="293"/>
        <v/>
      </c>
      <c r="LL11" s="306" t="str">
        <f t="shared" si="294"/>
        <v/>
      </c>
      <c r="LM11" s="306" t="str">
        <f t="shared" si="295"/>
        <v/>
      </c>
      <c r="LN11" s="306" t="str">
        <f t="shared" si="296"/>
        <v/>
      </c>
      <c r="LO11" s="306" t="str">
        <f t="shared" si="297"/>
        <v/>
      </c>
      <c r="LP11" s="306" t="str">
        <f t="shared" si="298"/>
        <v/>
      </c>
      <c r="LQ11" s="306" t="str">
        <f t="shared" si="299"/>
        <v/>
      </c>
      <c r="LR11" s="306" t="str">
        <f t="shared" si="300"/>
        <v/>
      </c>
      <c r="LS11" s="306" t="str">
        <f t="shared" si="301"/>
        <v/>
      </c>
      <c r="LT11" s="306" t="str">
        <f t="shared" si="302"/>
        <v/>
      </c>
      <c r="LU11" s="306" t="str">
        <f t="shared" si="303"/>
        <v/>
      </c>
      <c r="LV11" s="306" t="str">
        <f t="shared" si="304"/>
        <v/>
      </c>
      <c r="LW11" s="306" t="str">
        <f t="shared" si="305"/>
        <v/>
      </c>
      <c r="LX11" s="306" t="str">
        <f t="shared" si="306"/>
        <v/>
      </c>
      <c r="LY11" s="306" t="str">
        <f t="shared" si="307"/>
        <v/>
      </c>
      <c r="LZ11" s="306" t="str">
        <f t="shared" si="308"/>
        <v/>
      </c>
      <c r="MA11" s="306" t="str">
        <f t="shared" si="309"/>
        <v/>
      </c>
      <c r="MB11" s="306" t="str">
        <f t="shared" si="310"/>
        <v/>
      </c>
      <c r="MC11" s="306" t="str">
        <f t="shared" si="311"/>
        <v/>
      </c>
      <c r="MD11" s="306" t="str">
        <f t="shared" si="312"/>
        <v/>
      </c>
      <c r="ME11" s="327">
        <f t="shared" ref="ME11:ME47" si="324">IF(AND($C11="Efficiency",$E11&gt;0,OR($N11="1-Story",$N11="2-Story",$N11="3+ Story",$N11="2-Story Walkup",$N11="Townhome"),OR($O11="Acquisition/Rehab",$O11="Rehabilitation"),NOT($P11="Yes")),$E11,0)</f>
        <v>0</v>
      </c>
      <c r="MF11" s="327">
        <f t="shared" ref="MF11:MF47" si="325">IF(AND($C11=1,$E11&gt;0,OR($N11="1-Story",$N11="2-Story",$N11="3+ Story",$N11="2-Story Walkup",$N11="Townhome"),OR($O11="Acquisition/Rehab",$O11="Rehabilitation"),NOT($P11="Yes")),$E11,0)</f>
        <v>0</v>
      </c>
      <c r="MG11" s="327">
        <f t="shared" ref="MG11:MG47" si="326">IF(AND($C11=2,$E11&gt;0,OR($N11="1-Story",$N11="2-Story",$N11="3+ Story",$N11="2-Story Walkup",$N11="Townhome"),OR($O11="Acquisition/Rehab",$O11="Rehabilitation"),NOT($P11="Yes")),$E11,0)</f>
        <v>0</v>
      </c>
      <c r="MH11" s="327">
        <f t="shared" ref="MH11:MH47" si="327">IF(AND($C11=3,$E11&gt;0,OR($N11="1-Story",$N11="2-Story",$N11="3+ Story",$N11="2-Story Walkup",$N11="Townhome"),OR($O11="Acquisition/Rehab",$O11="Rehabilitation"),NOT($P11="Yes")),$E11,0)</f>
        <v>0</v>
      </c>
      <c r="MI11" s="327">
        <f t="shared" ref="MI11:MI47" si="328">IF(AND($C11=4,$E11&gt;0,OR($N11="1-Story",$N11="2-Story",$N11="3+ Story",$N11="2-Story Walkup",$N11="Townhome"),OR($O11="Acquisition/Rehab",$O11="Rehabilitation"),NOT($P11="Yes")),$E11,0)</f>
        <v>0</v>
      </c>
      <c r="MJ11" s="327">
        <f t="shared" ref="MJ11:MJ47" si="329">IF(AND($C11="Efficiency",$E11&gt;0,OR($N11="1-Story",$N11="2-Story",$N11="3+ Story",$N11="2-Story Walkup",$N11="Townhome"),$O11="New Construction"),$E11,0)</f>
        <v>0</v>
      </c>
      <c r="MK11" s="327">
        <f t="shared" ref="MK11:MK47" si="330">IF(AND($C11=1,$E11&gt;0,OR($N11="1-Story",$N11="2-Story",$N11="3+ Story",$N11="2-Story Walkup",$N11="Townhome"),$O11="New Construction"),$E11,0)</f>
        <v>0</v>
      </c>
      <c r="ML11" s="327">
        <f t="shared" ref="ML11:ML47" si="331">IF(AND($C11=2,$E11&gt;0,OR($N11="1-Story",$N11="2-Story",$N11="3+ Story",$N11="2-Story Walkup",$N11="Townhome"),$O11="New Construction"),$E11,0)</f>
        <v>0</v>
      </c>
      <c r="MM11" s="327">
        <f t="shared" ref="MM11:MM47" si="332">IF(AND($C11=3,$E11&gt;0,OR($N11="1-Story",$N11="2-Story",$N11="3+ Story",$N11="2-Story Walkup",$N11="Townhome"),$O11="New Construction"),$E11,0)</f>
        <v>0</v>
      </c>
      <c r="MN11" s="327">
        <f t="shared" ref="MN11:MN47" si="333">IF(AND($C11=4,$E11&gt;0,OR($N11="1-Story",$N11="2-Story",$N11="3+ Story",$N11="2-Story Walkup",$N11="Townhome"),$O11="New Construction"),$E11,0)</f>
        <v>0</v>
      </c>
      <c r="MO11" s="327">
        <f t="shared" ref="MO11:MO47" si="334">IF(AND($C11="Efficiency",$E11&gt;0,OR($N11="SF Detached",$N11="Duplex",$N11="Mfd Home"),NOT($P11="Yes")),$E11,0)</f>
        <v>0</v>
      </c>
      <c r="MP11" s="327">
        <f t="shared" ref="MP11:MP47" si="335">IF(AND($C11=1,$E11&gt;0,OR($N11="SF Detached",$N11="Duplex",$N11="Mfd Home"),NOT($P11="Yes")),$E11,0)</f>
        <v>0</v>
      </c>
      <c r="MQ11" s="327">
        <f t="shared" ref="MQ11:MQ47" si="336">IF(AND($C11=2,$E11&gt;0,OR($N11="SF Detached",$N11="Duplex",$N11="Mfd Home"),NOT($P11="Yes")),$E11,0)</f>
        <v>0</v>
      </c>
      <c r="MR11" s="327">
        <f t="shared" ref="MR11:MR47" si="337">IF(AND($C11=3,$E11&gt;0,OR($N11="SF Detached",$N11="Duplex",$N11="Mfd Home"),NOT($P11="Yes")),$E11,0)</f>
        <v>0</v>
      </c>
      <c r="MS11" s="327">
        <f t="shared" ref="MS11:MS47" si="338">IF(AND($C11=4,$E11&gt;0,OR($N11="SF Detached",$N11="Duplex",$N11="Mfd Home"),NOT($P11="Yes")),$E11,0)</f>
        <v>0</v>
      </c>
    </row>
    <row r="12" spans="1:376" ht="12" customHeight="1" x14ac:dyDescent="0.2">
      <c r="A12" s="334" t="str">
        <f t="shared" si="0"/>
        <v/>
      </c>
      <c r="B12" s="350" t="s">
        <v>672</v>
      </c>
      <c r="C12" s="351"/>
      <c r="D12" s="352"/>
      <c r="E12" s="353"/>
      <c r="F12" s="353"/>
      <c r="G12" s="353"/>
      <c r="H12" s="353"/>
      <c r="I12" s="354"/>
      <c r="J12" s="355"/>
      <c r="K12" s="356">
        <f t="shared" si="1"/>
        <v>0</v>
      </c>
      <c r="L12" s="356">
        <f t="shared" si="2"/>
        <v>0</v>
      </c>
      <c r="M12" s="357"/>
      <c r="N12" s="357"/>
      <c r="O12" s="357"/>
      <c r="P12" s="358"/>
      <c r="Q12" s="359" t="str">
        <f t="shared" si="3"/>
        <v/>
      </c>
      <c r="R12" s="360"/>
      <c r="S12" s="361"/>
      <c r="T12" s="362"/>
      <c r="U12" s="967"/>
      <c r="V12" s="969"/>
      <c r="W12" s="306" t="str">
        <f t="shared" si="4"/>
        <v/>
      </c>
      <c r="X12" s="306" t="str">
        <f t="shared" si="5"/>
        <v/>
      </c>
      <c r="Y12" s="306" t="str">
        <f t="shared" si="6"/>
        <v/>
      </c>
      <c r="Z12" s="306" t="str">
        <f t="shared" si="7"/>
        <v/>
      </c>
      <c r="AA12" s="306" t="str">
        <f t="shared" si="8"/>
        <v/>
      </c>
      <c r="AB12" s="306" t="str">
        <f t="shared" si="9"/>
        <v/>
      </c>
      <c r="AC12" s="306" t="str">
        <f t="shared" si="10"/>
        <v/>
      </c>
      <c r="AD12" s="306" t="str">
        <f t="shared" si="11"/>
        <v/>
      </c>
      <c r="AE12" s="306" t="str">
        <f t="shared" si="12"/>
        <v/>
      </c>
      <c r="AF12" s="306" t="str">
        <f t="shared" si="13"/>
        <v/>
      </c>
      <c r="AG12" s="306" t="str">
        <f t="shared" si="14"/>
        <v/>
      </c>
      <c r="AH12" s="306" t="str">
        <f t="shared" si="15"/>
        <v/>
      </c>
      <c r="AI12" s="306" t="str">
        <f t="shared" si="16"/>
        <v/>
      </c>
      <c r="AJ12" s="306" t="str">
        <f t="shared" si="17"/>
        <v/>
      </c>
      <c r="AK12" s="306" t="str">
        <f t="shared" si="18"/>
        <v/>
      </c>
      <c r="AL12" s="306" t="str">
        <f t="shared" si="19"/>
        <v/>
      </c>
      <c r="AM12" s="306" t="str">
        <f t="shared" si="20"/>
        <v/>
      </c>
      <c r="AN12" s="306" t="str">
        <f t="shared" si="21"/>
        <v/>
      </c>
      <c r="AO12" s="306" t="str">
        <f t="shared" si="22"/>
        <v/>
      </c>
      <c r="AP12" s="306" t="str">
        <f t="shared" si="23"/>
        <v/>
      </c>
      <c r="AQ12" s="306" t="str">
        <f t="shared" si="24"/>
        <v/>
      </c>
      <c r="AR12" s="306" t="str">
        <f t="shared" si="25"/>
        <v/>
      </c>
      <c r="AS12" s="306" t="str">
        <f t="shared" si="26"/>
        <v/>
      </c>
      <c r="AT12" s="306" t="str">
        <f t="shared" si="27"/>
        <v/>
      </c>
      <c r="AU12" s="306" t="str">
        <f t="shared" si="28"/>
        <v/>
      </c>
      <c r="AV12" s="306" t="str">
        <f t="shared" si="29"/>
        <v/>
      </c>
      <c r="AW12" s="306" t="str">
        <f t="shared" si="30"/>
        <v/>
      </c>
      <c r="AX12" s="306" t="str">
        <f t="shared" si="31"/>
        <v/>
      </c>
      <c r="AY12" s="306" t="str">
        <f t="shared" si="32"/>
        <v/>
      </c>
      <c r="AZ12" s="306" t="str">
        <f t="shared" si="33"/>
        <v/>
      </c>
      <c r="BA12" s="306" t="str">
        <f t="shared" si="34"/>
        <v/>
      </c>
      <c r="BB12" s="306" t="str">
        <f t="shared" si="35"/>
        <v/>
      </c>
      <c r="BC12" s="306" t="str">
        <f t="shared" si="36"/>
        <v/>
      </c>
      <c r="BD12" s="306" t="str">
        <f t="shared" si="37"/>
        <v/>
      </c>
      <c r="BE12" s="306" t="str">
        <f t="shared" si="38"/>
        <v/>
      </c>
      <c r="BF12" s="306" t="str">
        <f t="shared" si="39"/>
        <v/>
      </c>
      <c r="BG12" s="306" t="str">
        <f t="shared" si="40"/>
        <v/>
      </c>
      <c r="BH12" s="306" t="str">
        <f t="shared" si="41"/>
        <v/>
      </c>
      <c r="BI12" s="306" t="str">
        <f t="shared" si="42"/>
        <v/>
      </c>
      <c r="BJ12" s="306" t="str">
        <f t="shared" si="43"/>
        <v/>
      </c>
      <c r="BK12" s="306" t="str">
        <f t="shared" si="44"/>
        <v/>
      </c>
      <c r="BL12" s="306" t="str">
        <f t="shared" si="45"/>
        <v/>
      </c>
      <c r="BM12" s="306" t="str">
        <f t="shared" si="46"/>
        <v/>
      </c>
      <c r="BN12" s="306" t="str">
        <f t="shared" si="47"/>
        <v/>
      </c>
      <c r="BO12" s="306" t="str">
        <f t="shared" si="48"/>
        <v/>
      </c>
      <c r="BP12" s="306" t="str">
        <f t="shared" si="49"/>
        <v/>
      </c>
      <c r="BQ12" s="306" t="str">
        <f t="shared" si="50"/>
        <v/>
      </c>
      <c r="BR12" s="306" t="str">
        <f t="shared" si="51"/>
        <v/>
      </c>
      <c r="BS12" s="306" t="str">
        <f t="shared" si="52"/>
        <v/>
      </c>
      <c r="BT12" s="306" t="str">
        <f t="shared" si="53"/>
        <v/>
      </c>
      <c r="BU12" s="306" t="str">
        <f t="shared" si="54"/>
        <v/>
      </c>
      <c r="BV12" s="306" t="str">
        <f t="shared" si="55"/>
        <v/>
      </c>
      <c r="BW12" s="306" t="str">
        <f t="shared" si="56"/>
        <v/>
      </c>
      <c r="BX12" s="306" t="str">
        <f t="shared" si="57"/>
        <v/>
      </c>
      <c r="BY12" s="306" t="str">
        <f t="shared" si="58"/>
        <v/>
      </c>
      <c r="BZ12" s="306" t="str">
        <f t="shared" si="59"/>
        <v/>
      </c>
      <c r="CA12" s="306" t="str">
        <f t="shared" si="60"/>
        <v/>
      </c>
      <c r="CB12" s="306" t="str">
        <f t="shared" si="61"/>
        <v/>
      </c>
      <c r="CC12" s="306" t="str">
        <f t="shared" si="62"/>
        <v/>
      </c>
      <c r="CD12" s="306" t="str">
        <f t="shared" si="63"/>
        <v/>
      </c>
      <c r="CE12" s="306" t="str">
        <f t="shared" si="64"/>
        <v/>
      </c>
      <c r="CF12" s="306" t="str">
        <f t="shared" si="65"/>
        <v/>
      </c>
      <c r="CG12" s="306" t="str">
        <f t="shared" si="66"/>
        <v/>
      </c>
      <c r="CH12" s="306" t="str">
        <f t="shared" si="67"/>
        <v/>
      </c>
      <c r="CI12" s="306" t="str">
        <f t="shared" si="68"/>
        <v/>
      </c>
      <c r="CJ12" s="306" t="str">
        <f t="shared" si="69"/>
        <v/>
      </c>
      <c r="CK12" s="306" t="str">
        <f t="shared" si="70"/>
        <v/>
      </c>
      <c r="CL12" s="306" t="str">
        <f t="shared" si="71"/>
        <v/>
      </c>
      <c r="CM12" s="306" t="str">
        <f t="shared" si="72"/>
        <v/>
      </c>
      <c r="CN12" s="306" t="str">
        <f t="shared" si="73"/>
        <v/>
      </c>
      <c r="CO12" s="306" t="str">
        <f t="shared" si="74"/>
        <v/>
      </c>
      <c r="CP12" s="306" t="str">
        <f t="shared" si="75"/>
        <v/>
      </c>
      <c r="CQ12" s="306" t="str">
        <f t="shared" si="76"/>
        <v/>
      </c>
      <c r="CR12" s="306" t="str">
        <f t="shared" si="77"/>
        <v/>
      </c>
      <c r="CS12" s="306" t="str">
        <f t="shared" si="78"/>
        <v/>
      </c>
      <c r="CT12" s="306" t="str">
        <f t="shared" si="79"/>
        <v/>
      </c>
      <c r="CU12" s="306" t="str">
        <f t="shared" si="80"/>
        <v/>
      </c>
      <c r="CV12" s="306" t="str">
        <f t="shared" si="81"/>
        <v/>
      </c>
      <c r="CW12" s="306" t="str">
        <f t="shared" si="82"/>
        <v/>
      </c>
      <c r="CX12" s="306" t="str">
        <f t="shared" si="83"/>
        <v/>
      </c>
      <c r="CY12" s="306" t="str">
        <f t="shared" si="84"/>
        <v/>
      </c>
      <c r="CZ12" s="306" t="str">
        <f t="shared" si="85"/>
        <v/>
      </c>
      <c r="DA12" s="306" t="str">
        <f t="shared" si="86"/>
        <v/>
      </c>
      <c r="DB12" s="306" t="str">
        <f t="shared" si="87"/>
        <v/>
      </c>
      <c r="DC12" s="306" t="str">
        <f t="shared" si="88"/>
        <v/>
      </c>
      <c r="DD12" s="306" t="str">
        <f t="shared" si="89"/>
        <v/>
      </c>
      <c r="DE12" s="306" t="str">
        <f t="shared" si="90"/>
        <v/>
      </c>
      <c r="DF12" s="306" t="str">
        <f t="shared" si="91"/>
        <v/>
      </c>
      <c r="DG12" s="306" t="str">
        <f t="shared" si="92"/>
        <v/>
      </c>
      <c r="DH12" s="306" t="str">
        <f t="shared" si="93"/>
        <v/>
      </c>
      <c r="DI12" s="306" t="str">
        <f t="shared" si="94"/>
        <v/>
      </c>
      <c r="DJ12" s="306" t="str">
        <f t="shared" si="95"/>
        <v/>
      </c>
      <c r="DK12" s="306" t="str">
        <f t="shared" si="96"/>
        <v/>
      </c>
      <c r="DL12" s="306" t="str">
        <f t="shared" si="97"/>
        <v/>
      </c>
      <c r="DM12" s="306" t="str">
        <f t="shared" si="98"/>
        <v/>
      </c>
      <c r="DN12" s="306" t="str">
        <f t="shared" si="99"/>
        <v/>
      </c>
      <c r="DO12" s="306" t="str">
        <f t="shared" si="100"/>
        <v/>
      </c>
      <c r="DP12" s="306" t="str">
        <f t="shared" si="101"/>
        <v/>
      </c>
      <c r="DQ12" s="306" t="str">
        <f t="shared" si="102"/>
        <v/>
      </c>
      <c r="DR12" s="306" t="str">
        <f t="shared" si="103"/>
        <v/>
      </c>
      <c r="DS12" s="306" t="str">
        <f t="shared" si="104"/>
        <v/>
      </c>
      <c r="DT12" s="306" t="str">
        <f t="shared" si="105"/>
        <v/>
      </c>
      <c r="DU12" s="306" t="str">
        <f t="shared" si="106"/>
        <v/>
      </c>
      <c r="DV12" s="306" t="str">
        <f t="shared" si="107"/>
        <v/>
      </c>
      <c r="DW12" s="306" t="str">
        <f t="shared" si="108"/>
        <v/>
      </c>
      <c r="DX12" s="306" t="str">
        <f t="shared" si="109"/>
        <v/>
      </c>
      <c r="DY12" s="306" t="str">
        <f t="shared" si="110"/>
        <v/>
      </c>
      <c r="DZ12" s="306" t="str">
        <f t="shared" si="111"/>
        <v/>
      </c>
      <c r="EA12" s="306" t="str">
        <f t="shared" si="112"/>
        <v/>
      </c>
      <c r="EB12" s="306" t="str">
        <f t="shared" si="113"/>
        <v/>
      </c>
      <c r="EC12" s="306" t="str">
        <f t="shared" si="114"/>
        <v/>
      </c>
      <c r="ED12" s="306" t="str">
        <f t="shared" si="115"/>
        <v/>
      </c>
      <c r="EE12" s="306" t="str">
        <f t="shared" si="116"/>
        <v/>
      </c>
      <c r="EF12" s="306" t="str">
        <f t="shared" si="117"/>
        <v/>
      </c>
      <c r="EG12" s="306" t="str">
        <f t="shared" si="313"/>
        <v/>
      </c>
      <c r="EH12" s="306" t="str">
        <f t="shared" si="118"/>
        <v/>
      </c>
      <c r="EI12" s="306" t="str">
        <f t="shared" si="119"/>
        <v/>
      </c>
      <c r="EJ12" s="306" t="str">
        <f t="shared" si="120"/>
        <v/>
      </c>
      <c r="EK12" s="306" t="str">
        <f t="shared" si="121"/>
        <v/>
      </c>
      <c r="EL12" s="306" t="str">
        <f t="shared" si="122"/>
        <v/>
      </c>
      <c r="EM12" s="306" t="str">
        <f t="shared" si="123"/>
        <v/>
      </c>
      <c r="EN12" s="306" t="str">
        <f t="shared" si="124"/>
        <v/>
      </c>
      <c r="EO12" s="306" t="str">
        <f t="shared" si="125"/>
        <v/>
      </c>
      <c r="EP12" s="306" t="str">
        <f t="shared" si="126"/>
        <v/>
      </c>
      <c r="EQ12" s="306" t="str">
        <f t="shared" si="127"/>
        <v/>
      </c>
      <c r="ER12" s="306" t="str">
        <f t="shared" si="128"/>
        <v/>
      </c>
      <c r="ES12" s="306" t="str">
        <f t="shared" si="129"/>
        <v/>
      </c>
      <c r="ET12" s="306" t="str">
        <f t="shared" si="130"/>
        <v/>
      </c>
      <c r="EU12" s="306" t="str">
        <f t="shared" si="131"/>
        <v/>
      </c>
      <c r="EV12" s="306" t="str">
        <f t="shared" si="132"/>
        <v/>
      </c>
      <c r="EW12" s="306" t="str">
        <f t="shared" si="314"/>
        <v/>
      </c>
      <c r="EX12" s="306" t="str">
        <f t="shared" si="315"/>
        <v/>
      </c>
      <c r="EY12" s="306" t="str">
        <f t="shared" si="316"/>
        <v/>
      </c>
      <c r="EZ12" s="306" t="str">
        <f t="shared" si="317"/>
        <v/>
      </c>
      <c r="FA12" s="306" t="str">
        <f t="shared" si="318"/>
        <v/>
      </c>
      <c r="FB12" s="306" t="str">
        <f t="shared" si="133"/>
        <v/>
      </c>
      <c r="FC12" s="306" t="str">
        <f t="shared" si="134"/>
        <v/>
      </c>
      <c r="FD12" s="306" t="str">
        <f t="shared" si="135"/>
        <v/>
      </c>
      <c r="FE12" s="306" t="str">
        <f t="shared" si="136"/>
        <v/>
      </c>
      <c r="FF12" s="306" t="str">
        <f t="shared" si="137"/>
        <v/>
      </c>
      <c r="FG12" s="306" t="str">
        <f t="shared" si="319"/>
        <v/>
      </c>
      <c r="FH12" s="306" t="str">
        <f t="shared" si="320"/>
        <v/>
      </c>
      <c r="FI12" s="306" t="str">
        <f t="shared" si="321"/>
        <v/>
      </c>
      <c r="FJ12" s="306" t="str">
        <f t="shared" si="322"/>
        <v/>
      </c>
      <c r="FK12" s="306" t="str">
        <f t="shared" si="323"/>
        <v/>
      </c>
      <c r="FL12" s="306" t="str">
        <f t="shared" si="138"/>
        <v/>
      </c>
      <c r="FM12" s="306" t="str">
        <f t="shared" si="139"/>
        <v/>
      </c>
      <c r="FN12" s="306" t="str">
        <f t="shared" si="140"/>
        <v/>
      </c>
      <c r="FO12" s="306" t="str">
        <f t="shared" si="141"/>
        <v/>
      </c>
      <c r="FP12" s="306" t="str">
        <f t="shared" si="142"/>
        <v/>
      </c>
      <c r="FQ12" s="306" t="str">
        <f t="shared" si="143"/>
        <v/>
      </c>
      <c r="FR12" s="306" t="str">
        <f t="shared" si="144"/>
        <v/>
      </c>
      <c r="FS12" s="306" t="str">
        <f t="shared" si="145"/>
        <v/>
      </c>
      <c r="FT12" s="306" t="str">
        <f t="shared" si="146"/>
        <v/>
      </c>
      <c r="FU12" s="306" t="str">
        <f t="shared" si="147"/>
        <v/>
      </c>
      <c r="FV12" s="306" t="str">
        <f t="shared" si="148"/>
        <v/>
      </c>
      <c r="FW12" s="306" t="str">
        <f t="shared" si="149"/>
        <v/>
      </c>
      <c r="FX12" s="306" t="str">
        <f t="shared" si="150"/>
        <v/>
      </c>
      <c r="FY12" s="306" t="str">
        <f t="shared" si="151"/>
        <v/>
      </c>
      <c r="FZ12" s="306" t="str">
        <f t="shared" si="152"/>
        <v/>
      </c>
      <c r="GA12" s="306" t="str">
        <f t="shared" si="153"/>
        <v/>
      </c>
      <c r="GB12" s="306" t="str">
        <f t="shared" si="154"/>
        <v/>
      </c>
      <c r="GC12" s="306" t="str">
        <f t="shared" si="155"/>
        <v/>
      </c>
      <c r="GD12" s="306" t="str">
        <f t="shared" si="156"/>
        <v/>
      </c>
      <c r="GE12" s="306" t="str">
        <f t="shared" si="157"/>
        <v/>
      </c>
      <c r="GF12" s="306" t="str">
        <f t="shared" si="158"/>
        <v/>
      </c>
      <c r="GG12" s="306" t="str">
        <f t="shared" si="159"/>
        <v/>
      </c>
      <c r="GH12" s="306" t="str">
        <f t="shared" si="160"/>
        <v/>
      </c>
      <c r="GI12" s="306" t="str">
        <f t="shared" si="161"/>
        <v/>
      </c>
      <c r="GJ12" s="306" t="str">
        <f t="shared" si="162"/>
        <v/>
      </c>
      <c r="GK12" s="306" t="str">
        <f t="shared" si="163"/>
        <v/>
      </c>
      <c r="GL12" s="306" t="str">
        <f t="shared" si="164"/>
        <v/>
      </c>
      <c r="GM12" s="306" t="str">
        <f t="shared" si="165"/>
        <v/>
      </c>
      <c r="GN12" s="306" t="str">
        <f t="shared" si="166"/>
        <v/>
      </c>
      <c r="GO12" s="306" t="str">
        <f t="shared" si="167"/>
        <v/>
      </c>
      <c r="GP12" s="306" t="str">
        <f t="shared" si="168"/>
        <v/>
      </c>
      <c r="GQ12" s="306" t="str">
        <f t="shared" si="169"/>
        <v/>
      </c>
      <c r="GR12" s="306" t="str">
        <f t="shared" si="170"/>
        <v/>
      </c>
      <c r="GS12" s="306" t="str">
        <f t="shared" si="171"/>
        <v/>
      </c>
      <c r="GT12" s="306" t="str">
        <f t="shared" si="172"/>
        <v/>
      </c>
      <c r="GU12" s="306" t="str">
        <f t="shared" si="173"/>
        <v/>
      </c>
      <c r="GV12" s="306" t="str">
        <f t="shared" si="174"/>
        <v/>
      </c>
      <c r="GW12" s="306" t="str">
        <f t="shared" si="175"/>
        <v/>
      </c>
      <c r="GX12" s="306" t="str">
        <f t="shared" si="176"/>
        <v/>
      </c>
      <c r="GY12" s="306" t="str">
        <f t="shared" si="177"/>
        <v/>
      </c>
      <c r="GZ12" s="306" t="str">
        <f t="shared" si="178"/>
        <v/>
      </c>
      <c r="HA12" s="306" t="str">
        <f t="shared" si="179"/>
        <v/>
      </c>
      <c r="HB12" s="306" t="str">
        <f t="shared" si="180"/>
        <v/>
      </c>
      <c r="HC12" s="306" t="str">
        <f t="shared" si="181"/>
        <v/>
      </c>
      <c r="HD12" s="306" t="str">
        <f t="shared" si="182"/>
        <v/>
      </c>
      <c r="HE12" s="306" t="str">
        <f t="shared" si="183"/>
        <v/>
      </c>
      <c r="HF12" s="306" t="str">
        <f t="shared" si="184"/>
        <v/>
      </c>
      <c r="HG12" s="306" t="str">
        <f t="shared" si="185"/>
        <v/>
      </c>
      <c r="HH12" s="306" t="str">
        <f t="shared" si="186"/>
        <v/>
      </c>
      <c r="HI12" s="306" t="str">
        <f t="shared" si="187"/>
        <v/>
      </c>
      <c r="HJ12" s="306" t="str">
        <f t="shared" si="188"/>
        <v/>
      </c>
      <c r="HK12" s="306" t="str">
        <f t="shared" si="189"/>
        <v/>
      </c>
      <c r="HL12" s="306" t="str">
        <f t="shared" si="190"/>
        <v/>
      </c>
      <c r="HM12" s="306" t="str">
        <f t="shared" si="191"/>
        <v/>
      </c>
      <c r="HN12" s="306" t="str">
        <f t="shared" si="192"/>
        <v/>
      </c>
      <c r="HO12" s="306" t="str">
        <f t="shared" si="193"/>
        <v/>
      </c>
      <c r="HP12" s="306" t="str">
        <f t="shared" si="194"/>
        <v/>
      </c>
      <c r="HQ12" s="306" t="str">
        <f t="shared" si="195"/>
        <v/>
      </c>
      <c r="HR12" s="306" t="str">
        <f t="shared" si="196"/>
        <v/>
      </c>
      <c r="HS12" s="306" t="str">
        <f t="shared" si="197"/>
        <v/>
      </c>
      <c r="HT12" s="306" t="str">
        <f t="shared" si="198"/>
        <v/>
      </c>
      <c r="HU12" s="306" t="str">
        <f t="shared" si="199"/>
        <v/>
      </c>
      <c r="HV12" s="306" t="str">
        <f t="shared" si="200"/>
        <v/>
      </c>
      <c r="HW12" s="306" t="str">
        <f t="shared" si="201"/>
        <v/>
      </c>
      <c r="HX12" s="306" t="str">
        <f t="shared" si="202"/>
        <v/>
      </c>
      <c r="HY12" s="348" t="str">
        <f t="shared" si="203"/>
        <v/>
      </c>
      <c r="HZ12" s="348" t="str">
        <f t="shared" si="204"/>
        <v/>
      </c>
      <c r="IA12" s="348" t="str">
        <f t="shared" si="205"/>
        <v/>
      </c>
      <c r="IB12" s="348" t="str">
        <f t="shared" si="206"/>
        <v/>
      </c>
      <c r="IC12" s="348" t="str">
        <f t="shared" si="207"/>
        <v/>
      </c>
      <c r="ID12" s="348" t="str">
        <f t="shared" si="208"/>
        <v/>
      </c>
      <c r="IE12" s="348" t="str">
        <f t="shared" si="209"/>
        <v/>
      </c>
      <c r="IF12" s="348" t="str">
        <f t="shared" si="210"/>
        <v/>
      </c>
      <c r="IG12" s="348" t="str">
        <f t="shared" si="211"/>
        <v/>
      </c>
      <c r="IH12" s="348" t="str">
        <f t="shared" si="212"/>
        <v/>
      </c>
      <c r="II12" s="348" t="str">
        <f t="shared" si="213"/>
        <v/>
      </c>
      <c r="IJ12" s="348" t="str">
        <f t="shared" si="214"/>
        <v/>
      </c>
      <c r="IK12" s="348" t="str">
        <f t="shared" si="215"/>
        <v/>
      </c>
      <c r="IL12" s="348" t="str">
        <f t="shared" si="216"/>
        <v/>
      </c>
      <c r="IM12" s="348" t="str">
        <f t="shared" si="217"/>
        <v/>
      </c>
      <c r="IN12" s="348" t="str">
        <f t="shared" si="218"/>
        <v/>
      </c>
      <c r="IO12" s="348" t="str">
        <f t="shared" si="219"/>
        <v/>
      </c>
      <c r="IP12" s="348" t="str">
        <f t="shared" si="220"/>
        <v/>
      </c>
      <c r="IQ12" s="348" t="str">
        <f t="shared" si="221"/>
        <v/>
      </c>
      <c r="IR12" s="348" t="str">
        <f t="shared" si="222"/>
        <v/>
      </c>
      <c r="IS12" s="348" t="str">
        <f t="shared" si="223"/>
        <v/>
      </c>
      <c r="IT12" s="348" t="str">
        <f t="shared" si="224"/>
        <v/>
      </c>
      <c r="IU12" s="348" t="str">
        <f t="shared" si="225"/>
        <v/>
      </c>
      <c r="IV12" s="348" t="str">
        <f t="shared" si="226"/>
        <v/>
      </c>
      <c r="IW12" s="348" t="str">
        <f t="shared" si="227"/>
        <v/>
      </c>
      <c r="IX12" s="348" t="str">
        <f t="shared" si="228"/>
        <v/>
      </c>
      <c r="IY12" s="348" t="str">
        <f t="shared" si="229"/>
        <v/>
      </c>
      <c r="IZ12" s="348" t="str">
        <f t="shared" si="230"/>
        <v/>
      </c>
      <c r="JA12" s="348" t="str">
        <f t="shared" si="231"/>
        <v/>
      </c>
      <c r="JB12" s="348" t="str">
        <f t="shared" si="232"/>
        <v/>
      </c>
      <c r="JC12" s="348" t="str">
        <f t="shared" si="233"/>
        <v/>
      </c>
      <c r="JD12" s="348" t="str">
        <f t="shared" si="234"/>
        <v/>
      </c>
      <c r="JE12" s="348" t="str">
        <f t="shared" si="235"/>
        <v/>
      </c>
      <c r="JF12" s="348" t="str">
        <f t="shared" si="236"/>
        <v/>
      </c>
      <c r="JG12" s="348" t="str">
        <f t="shared" si="237"/>
        <v/>
      </c>
      <c r="JH12" s="348" t="str">
        <f t="shared" si="238"/>
        <v/>
      </c>
      <c r="JI12" s="348" t="str">
        <f t="shared" si="239"/>
        <v/>
      </c>
      <c r="JJ12" s="348" t="str">
        <f t="shared" si="240"/>
        <v/>
      </c>
      <c r="JK12" s="348" t="str">
        <f t="shared" si="241"/>
        <v/>
      </c>
      <c r="JL12" s="348" t="str">
        <f t="shared" si="242"/>
        <v/>
      </c>
      <c r="JM12" s="348" t="str">
        <f t="shared" si="243"/>
        <v/>
      </c>
      <c r="JN12" s="348" t="str">
        <f t="shared" si="244"/>
        <v/>
      </c>
      <c r="JO12" s="348" t="str">
        <f t="shared" si="245"/>
        <v/>
      </c>
      <c r="JP12" s="348" t="str">
        <f t="shared" si="246"/>
        <v/>
      </c>
      <c r="JQ12" s="348" t="str">
        <f t="shared" si="247"/>
        <v/>
      </c>
      <c r="JR12" s="348" t="str">
        <f t="shared" si="248"/>
        <v/>
      </c>
      <c r="JS12" s="348" t="str">
        <f t="shared" si="249"/>
        <v/>
      </c>
      <c r="JT12" s="348" t="str">
        <f t="shared" si="250"/>
        <v/>
      </c>
      <c r="JU12" s="348" t="str">
        <f t="shared" si="251"/>
        <v/>
      </c>
      <c r="JV12" s="348" t="str">
        <f t="shared" si="252"/>
        <v/>
      </c>
      <c r="JW12" s="348" t="str">
        <f t="shared" si="253"/>
        <v/>
      </c>
      <c r="JX12" s="348" t="str">
        <f t="shared" si="254"/>
        <v/>
      </c>
      <c r="JY12" s="348" t="str">
        <f t="shared" si="255"/>
        <v/>
      </c>
      <c r="JZ12" s="348" t="str">
        <f t="shared" si="256"/>
        <v/>
      </c>
      <c r="KA12" s="348" t="str">
        <f t="shared" si="257"/>
        <v/>
      </c>
      <c r="KB12" s="348" t="str">
        <f t="shared" si="258"/>
        <v/>
      </c>
      <c r="KC12" s="348" t="str">
        <f t="shared" si="259"/>
        <v/>
      </c>
      <c r="KD12" s="348" t="str">
        <f t="shared" si="260"/>
        <v/>
      </c>
      <c r="KE12" s="348" t="str">
        <f t="shared" si="261"/>
        <v/>
      </c>
      <c r="KF12" s="348" t="str">
        <f t="shared" si="262"/>
        <v/>
      </c>
      <c r="KG12" s="348" t="str">
        <f t="shared" si="263"/>
        <v/>
      </c>
      <c r="KH12" s="348" t="str">
        <f t="shared" si="264"/>
        <v/>
      </c>
      <c r="KI12" s="348" t="str">
        <f t="shared" si="265"/>
        <v/>
      </c>
      <c r="KJ12" s="348" t="str">
        <f t="shared" si="266"/>
        <v/>
      </c>
      <c r="KK12" s="348" t="str">
        <f t="shared" si="267"/>
        <v/>
      </c>
      <c r="KL12" s="348" t="str">
        <f t="shared" si="268"/>
        <v/>
      </c>
      <c r="KM12" s="348" t="str">
        <f t="shared" si="269"/>
        <v/>
      </c>
      <c r="KN12" s="348" t="str">
        <f t="shared" si="270"/>
        <v/>
      </c>
      <c r="KO12" s="348" t="str">
        <f t="shared" si="271"/>
        <v/>
      </c>
      <c r="KP12" s="348" t="str">
        <f t="shared" si="272"/>
        <v/>
      </c>
      <c r="KQ12" s="348" t="str">
        <f t="shared" si="273"/>
        <v/>
      </c>
      <c r="KR12" s="348" t="str">
        <f t="shared" si="274"/>
        <v/>
      </c>
      <c r="KS12" s="348" t="str">
        <f t="shared" si="275"/>
        <v/>
      </c>
      <c r="KT12" s="348" t="str">
        <f t="shared" si="276"/>
        <v/>
      </c>
      <c r="KU12" s="348" t="str">
        <f t="shared" si="277"/>
        <v/>
      </c>
      <c r="KV12" s="348" t="str">
        <f t="shared" si="278"/>
        <v/>
      </c>
      <c r="KW12" s="348" t="str">
        <f t="shared" si="279"/>
        <v/>
      </c>
      <c r="KX12" s="348" t="str">
        <f t="shared" si="280"/>
        <v/>
      </c>
      <c r="KY12" s="348" t="str">
        <f t="shared" si="281"/>
        <v/>
      </c>
      <c r="KZ12" s="348" t="str">
        <f t="shared" si="282"/>
        <v/>
      </c>
      <c r="LA12" s="348" t="str">
        <f t="shared" si="283"/>
        <v/>
      </c>
      <c r="LB12" s="348" t="str">
        <f t="shared" si="284"/>
        <v/>
      </c>
      <c r="LC12" s="348" t="str">
        <f t="shared" si="285"/>
        <v/>
      </c>
      <c r="LD12" s="348" t="str">
        <f t="shared" si="286"/>
        <v/>
      </c>
      <c r="LE12" s="348" t="str">
        <f t="shared" si="287"/>
        <v/>
      </c>
      <c r="LF12" s="349" t="str">
        <f t="shared" si="288"/>
        <v/>
      </c>
      <c r="LG12" s="349" t="str">
        <f t="shared" si="289"/>
        <v/>
      </c>
      <c r="LH12" s="349" t="str">
        <f t="shared" si="290"/>
        <v/>
      </c>
      <c r="LI12" s="349" t="str">
        <f t="shared" si="291"/>
        <v/>
      </c>
      <c r="LJ12" s="349" t="str">
        <f t="shared" si="292"/>
        <v/>
      </c>
      <c r="LK12" s="306" t="str">
        <f t="shared" si="293"/>
        <v/>
      </c>
      <c r="LL12" s="306" t="str">
        <f t="shared" si="294"/>
        <v/>
      </c>
      <c r="LM12" s="306" t="str">
        <f t="shared" si="295"/>
        <v/>
      </c>
      <c r="LN12" s="306" t="str">
        <f t="shared" si="296"/>
        <v/>
      </c>
      <c r="LO12" s="306" t="str">
        <f t="shared" si="297"/>
        <v/>
      </c>
      <c r="LP12" s="306" t="str">
        <f t="shared" si="298"/>
        <v/>
      </c>
      <c r="LQ12" s="306" t="str">
        <f t="shared" si="299"/>
        <v/>
      </c>
      <c r="LR12" s="306" t="str">
        <f t="shared" si="300"/>
        <v/>
      </c>
      <c r="LS12" s="306" t="str">
        <f t="shared" si="301"/>
        <v/>
      </c>
      <c r="LT12" s="306" t="str">
        <f t="shared" si="302"/>
        <v/>
      </c>
      <c r="LU12" s="306" t="str">
        <f t="shared" si="303"/>
        <v/>
      </c>
      <c r="LV12" s="306" t="str">
        <f t="shared" si="304"/>
        <v/>
      </c>
      <c r="LW12" s="306" t="str">
        <f t="shared" si="305"/>
        <v/>
      </c>
      <c r="LX12" s="306" t="str">
        <f t="shared" si="306"/>
        <v/>
      </c>
      <c r="LY12" s="306" t="str">
        <f t="shared" si="307"/>
        <v/>
      </c>
      <c r="LZ12" s="306" t="str">
        <f t="shared" si="308"/>
        <v/>
      </c>
      <c r="MA12" s="306" t="str">
        <f t="shared" si="309"/>
        <v/>
      </c>
      <c r="MB12" s="306" t="str">
        <f t="shared" si="310"/>
        <v/>
      </c>
      <c r="MC12" s="306" t="str">
        <f t="shared" si="311"/>
        <v/>
      </c>
      <c r="MD12" s="306" t="str">
        <f t="shared" si="312"/>
        <v/>
      </c>
      <c r="ME12" s="327">
        <f t="shared" si="324"/>
        <v>0</v>
      </c>
      <c r="MF12" s="327">
        <f t="shared" si="325"/>
        <v>0</v>
      </c>
      <c r="MG12" s="327">
        <f t="shared" si="326"/>
        <v>0</v>
      </c>
      <c r="MH12" s="327">
        <f t="shared" si="327"/>
        <v>0</v>
      </c>
      <c r="MI12" s="327">
        <f t="shared" si="328"/>
        <v>0</v>
      </c>
      <c r="MJ12" s="327">
        <f t="shared" si="329"/>
        <v>0</v>
      </c>
      <c r="MK12" s="327">
        <f t="shared" si="330"/>
        <v>0</v>
      </c>
      <c r="ML12" s="327">
        <f t="shared" si="331"/>
        <v>0</v>
      </c>
      <c r="MM12" s="327">
        <f t="shared" si="332"/>
        <v>0</v>
      </c>
      <c r="MN12" s="327">
        <f t="shared" si="333"/>
        <v>0</v>
      </c>
      <c r="MO12" s="327">
        <f t="shared" si="334"/>
        <v>0</v>
      </c>
      <c r="MP12" s="327">
        <f t="shared" si="335"/>
        <v>0</v>
      </c>
      <c r="MQ12" s="327">
        <f t="shared" si="336"/>
        <v>0</v>
      </c>
      <c r="MR12" s="327">
        <f t="shared" si="337"/>
        <v>0</v>
      </c>
      <c r="MS12" s="327">
        <f t="shared" si="338"/>
        <v>0</v>
      </c>
    </row>
    <row r="13" spans="1:376" ht="12" customHeight="1" x14ac:dyDescent="0.2">
      <c r="A13" s="334" t="str">
        <f t="shared" si="0"/>
        <v/>
      </c>
      <c r="B13" s="350" t="s">
        <v>672</v>
      </c>
      <c r="C13" s="351"/>
      <c r="D13" s="352"/>
      <c r="E13" s="353"/>
      <c r="F13" s="353"/>
      <c r="G13" s="353"/>
      <c r="H13" s="353"/>
      <c r="I13" s="354"/>
      <c r="J13" s="355"/>
      <c r="K13" s="356">
        <f t="shared" si="1"/>
        <v>0</v>
      </c>
      <c r="L13" s="356">
        <f t="shared" si="2"/>
        <v>0</v>
      </c>
      <c r="M13" s="357"/>
      <c r="N13" s="357"/>
      <c r="O13" s="357"/>
      <c r="P13" s="358"/>
      <c r="Q13" s="359" t="str">
        <f t="shared" si="3"/>
        <v/>
      </c>
      <c r="R13" s="360"/>
      <c r="S13" s="361"/>
      <c r="T13" s="362"/>
      <c r="U13" s="967"/>
      <c r="V13" s="969"/>
      <c r="W13" s="306" t="str">
        <f t="shared" si="4"/>
        <v/>
      </c>
      <c r="X13" s="306" t="str">
        <f t="shared" si="5"/>
        <v/>
      </c>
      <c r="Y13" s="306" t="str">
        <f t="shared" si="6"/>
        <v/>
      </c>
      <c r="Z13" s="306" t="str">
        <f t="shared" si="7"/>
        <v/>
      </c>
      <c r="AA13" s="306" t="str">
        <f t="shared" si="8"/>
        <v/>
      </c>
      <c r="AB13" s="306" t="str">
        <f t="shared" si="9"/>
        <v/>
      </c>
      <c r="AC13" s="306" t="str">
        <f t="shared" si="10"/>
        <v/>
      </c>
      <c r="AD13" s="306" t="str">
        <f t="shared" si="11"/>
        <v/>
      </c>
      <c r="AE13" s="306" t="str">
        <f t="shared" si="12"/>
        <v/>
      </c>
      <c r="AF13" s="306" t="str">
        <f t="shared" si="13"/>
        <v/>
      </c>
      <c r="AG13" s="306" t="str">
        <f t="shared" si="14"/>
        <v/>
      </c>
      <c r="AH13" s="306" t="str">
        <f t="shared" si="15"/>
        <v/>
      </c>
      <c r="AI13" s="306" t="str">
        <f t="shared" si="16"/>
        <v/>
      </c>
      <c r="AJ13" s="306" t="str">
        <f t="shared" si="17"/>
        <v/>
      </c>
      <c r="AK13" s="306" t="str">
        <f t="shared" si="18"/>
        <v/>
      </c>
      <c r="AL13" s="306" t="str">
        <f t="shared" si="19"/>
        <v/>
      </c>
      <c r="AM13" s="306" t="str">
        <f t="shared" si="20"/>
        <v/>
      </c>
      <c r="AN13" s="306" t="str">
        <f t="shared" si="21"/>
        <v/>
      </c>
      <c r="AO13" s="306" t="str">
        <f t="shared" si="22"/>
        <v/>
      </c>
      <c r="AP13" s="306" t="str">
        <f t="shared" si="23"/>
        <v/>
      </c>
      <c r="AQ13" s="306" t="str">
        <f t="shared" si="24"/>
        <v/>
      </c>
      <c r="AR13" s="306" t="str">
        <f t="shared" si="25"/>
        <v/>
      </c>
      <c r="AS13" s="306" t="str">
        <f t="shared" si="26"/>
        <v/>
      </c>
      <c r="AT13" s="306" t="str">
        <f t="shared" si="27"/>
        <v/>
      </c>
      <c r="AU13" s="306" t="str">
        <f t="shared" si="28"/>
        <v/>
      </c>
      <c r="AV13" s="306" t="str">
        <f t="shared" si="29"/>
        <v/>
      </c>
      <c r="AW13" s="306" t="str">
        <f t="shared" si="30"/>
        <v/>
      </c>
      <c r="AX13" s="306" t="str">
        <f t="shared" si="31"/>
        <v/>
      </c>
      <c r="AY13" s="306" t="str">
        <f t="shared" si="32"/>
        <v/>
      </c>
      <c r="AZ13" s="306" t="str">
        <f t="shared" si="33"/>
        <v/>
      </c>
      <c r="BA13" s="306" t="str">
        <f t="shared" si="34"/>
        <v/>
      </c>
      <c r="BB13" s="306" t="str">
        <f t="shared" si="35"/>
        <v/>
      </c>
      <c r="BC13" s="306" t="str">
        <f t="shared" si="36"/>
        <v/>
      </c>
      <c r="BD13" s="306" t="str">
        <f t="shared" si="37"/>
        <v/>
      </c>
      <c r="BE13" s="306" t="str">
        <f t="shared" si="38"/>
        <v/>
      </c>
      <c r="BF13" s="306" t="str">
        <f t="shared" si="39"/>
        <v/>
      </c>
      <c r="BG13" s="306" t="str">
        <f t="shared" si="40"/>
        <v/>
      </c>
      <c r="BH13" s="306" t="str">
        <f t="shared" si="41"/>
        <v/>
      </c>
      <c r="BI13" s="306" t="str">
        <f t="shared" si="42"/>
        <v/>
      </c>
      <c r="BJ13" s="306" t="str">
        <f t="shared" si="43"/>
        <v/>
      </c>
      <c r="BK13" s="306" t="str">
        <f t="shared" si="44"/>
        <v/>
      </c>
      <c r="BL13" s="306" t="str">
        <f t="shared" si="45"/>
        <v/>
      </c>
      <c r="BM13" s="306" t="str">
        <f t="shared" si="46"/>
        <v/>
      </c>
      <c r="BN13" s="306" t="str">
        <f t="shared" si="47"/>
        <v/>
      </c>
      <c r="BO13" s="306" t="str">
        <f t="shared" si="48"/>
        <v/>
      </c>
      <c r="BP13" s="306" t="str">
        <f t="shared" si="49"/>
        <v/>
      </c>
      <c r="BQ13" s="306" t="str">
        <f t="shared" si="50"/>
        <v/>
      </c>
      <c r="BR13" s="306" t="str">
        <f t="shared" si="51"/>
        <v/>
      </c>
      <c r="BS13" s="306" t="str">
        <f t="shared" si="52"/>
        <v/>
      </c>
      <c r="BT13" s="306" t="str">
        <f t="shared" si="53"/>
        <v/>
      </c>
      <c r="BU13" s="306" t="str">
        <f t="shared" si="54"/>
        <v/>
      </c>
      <c r="BV13" s="306" t="str">
        <f t="shared" si="55"/>
        <v/>
      </c>
      <c r="BW13" s="306" t="str">
        <f t="shared" si="56"/>
        <v/>
      </c>
      <c r="BX13" s="306" t="str">
        <f t="shared" si="57"/>
        <v/>
      </c>
      <c r="BY13" s="306" t="str">
        <f t="shared" si="58"/>
        <v/>
      </c>
      <c r="BZ13" s="306" t="str">
        <f t="shared" si="59"/>
        <v/>
      </c>
      <c r="CA13" s="306" t="str">
        <f t="shared" si="60"/>
        <v/>
      </c>
      <c r="CB13" s="306" t="str">
        <f t="shared" si="61"/>
        <v/>
      </c>
      <c r="CC13" s="306" t="str">
        <f t="shared" si="62"/>
        <v/>
      </c>
      <c r="CD13" s="306" t="str">
        <f t="shared" si="63"/>
        <v/>
      </c>
      <c r="CE13" s="306" t="str">
        <f t="shared" si="64"/>
        <v/>
      </c>
      <c r="CF13" s="306" t="str">
        <f t="shared" si="65"/>
        <v/>
      </c>
      <c r="CG13" s="306" t="str">
        <f t="shared" si="66"/>
        <v/>
      </c>
      <c r="CH13" s="306" t="str">
        <f t="shared" si="67"/>
        <v/>
      </c>
      <c r="CI13" s="306" t="str">
        <f t="shared" si="68"/>
        <v/>
      </c>
      <c r="CJ13" s="306" t="str">
        <f t="shared" si="69"/>
        <v/>
      </c>
      <c r="CK13" s="306" t="str">
        <f t="shared" si="70"/>
        <v/>
      </c>
      <c r="CL13" s="306" t="str">
        <f t="shared" si="71"/>
        <v/>
      </c>
      <c r="CM13" s="306" t="str">
        <f t="shared" si="72"/>
        <v/>
      </c>
      <c r="CN13" s="306" t="str">
        <f t="shared" si="73"/>
        <v/>
      </c>
      <c r="CO13" s="306" t="str">
        <f t="shared" si="74"/>
        <v/>
      </c>
      <c r="CP13" s="306" t="str">
        <f t="shared" si="75"/>
        <v/>
      </c>
      <c r="CQ13" s="306" t="str">
        <f t="shared" si="76"/>
        <v/>
      </c>
      <c r="CR13" s="306" t="str">
        <f t="shared" si="77"/>
        <v/>
      </c>
      <c r="CS13" s="306" t="str">
        <f t="shared" si="78"/>
        <v/>
      </c>
      <c r="CT13" s="306" t="str">
        <f t="shared" si="79"/>
        <v/>
      </c>
      <c r="CU13" s="306" t="str">
        <f t="shared" si="80"/>
        <v/>
      </c>
      <c r="CV13" s="306" t="str">
        <f t="shared" si="81"/>
        <v/>
      </c>
      <c r="CW13" s="306" t="str">
        <f t="shared" si="82"/>
        <v/>
      </c>
      <c r="CX13" s="306" t="str">
        <f t="shared" si="83"/>
        <v/>
      </c>
      <c r="CY13" s="306" t="str">
        <f t="shared" si="84"/>
        <v/>
      </c>
      <c r="CZ13" s="306" t="str">
        <f t="shared" si="85"/>
        <v/>
      </c>
      <c r="DA13" s="306" t="str">
        <f t="shared" si="86"/>
        <v/>
      </c>
      <c r="DB13" s="306" t="str">
        <f t="shared" si="87"/>
        <v/>
      </c>
      <c r="DC13" s="306" t="str">
        <f t="shared" si="88"/>
        <v/>
      </c>
      <c r="DD13" s="306" t="str">
        <f t="shared" si="89"/>
        <v/>
      </c>
      <c r="DE13" s="306" t="str">
        <f t="shared" si="90"/>
        <v/>
      </c>
      <c r="DF13" s="306" t="str">
        <f t="shared" si="91"/>
        <v/>
      </c>
      <c r="DG13" s="306" t="str">
        <f t="shared" si="92"/>
        <v/>
      </c>
      <c r="DH13" s="306" t="str">
        <f t="shared" si="93"/>
        <v/>
      </c>
      <c r="DI13" s="306" t="str">
        <f t="shared" si="94"/>
        <v/>
      </c>
      <c r="DJ13" s="306" t="str">
        <f t="shared" si="95"/>
        <v/>
      </c>
      <c r="DK13" s="306" t="str">
        <f t="shared" si="96"/>
        <v/>
      </c>
      <c r="DL13" s="306" t="str">
        <f t="shared" si="97"/>
        <v/>
      </c>
      <c r="DM13" s="306" t="str">
        <f t="shared" si="98"/>
        <v/>
      </c>
      <c r="DN13" s="306" t="str">
        <f t="shared" si="99"/>
        <v/>
      </c>
      <c r="DO13" s="306" t="str">
        <f t="shared" si="100"/>
        <v/>
      </c>
      <c r="DP13" s="306" t="str">
        <f t="shared" si="101"/>
        <v/>
      </c>
      <c r="DQ13" s="306" t="str">
        <f t="shared" si="102"/>
        <v/>
      </c>
      <c r="DR13" s="306" t="str">
        <f t="shared" si="103"/>
        <v/>
      </c>
      <c r="DS13" s="306" t="str">
        <f t="shared" si="104"/>
        <v/>
      </c>
      <c r="DT13" s="306" t="str">
        <f t="shared" si="105"/>
        <v/>
      </c>
      <c r="DU13" s="306" t="str">
        <f t="shared" si="106"/>
        <v/>
      </c>
      <c r="DV13" s="306" t="str">
        <f t="shared" si="107"/>
        <v/>
      </c>
      <c r="DW13" s="306" t="str">
        <f t="shared" si="108"/>
        <v/>
      </c>
      <c r="DX13" s="306" t="str">
        <f t="shared" si="109"/>
        <v/>
      </c>
      <c r="DY13" s="306" t="str">
        <f t="shared" si="110"/>
        <v/>
      </c>
      <c r="DZ13" s="306" t="str">
        <f t="shared" si="111"/>
        <v/>
      </c>
      <c r="EA13" s="306" t="str">
        <f t="shared" si="112"/>
        <v/>
      </c>
      <c r="EB13" s="306" t="str">
        <f t="shared" si="113"/>
        <v/>
      </c>
      <c r="EC13" s="306" t="str">
        <f t="shared" si="114"/>
        <v/>
      </c>
      <c r="ED13" s="306" t="str">
        <f t="shared" si="115"/>
        <v/>
      </c>
      <c r="EE13" s="306" t="str">
        <f t="shared" si="116"/>
        <v/>
      </c>
      <c r="EF13" s="306" t="str">
        <f t="shared" si="117"/>
        <v/>
      </c>
      <c r="EG13" s="306" t="str">
        <f t="shared" si="313"/>
        <v/>
      </c>
      <c r="EH13" s="306" t="str">
        <f t="shared" si="118"/>
        <v/>
      </c>
      <c r="EI13" s="306" t="str">
        <f t="shared" si="119"/>
        <v/>
      </c>
      <c r="EJ13" s="306" t="str">
        <f t="shared" si="120"/>
        <v/>
      </c>
      <c r="EK13" s="306" t="str">
        <f t="shared" si="121"/>
        <v/>
      </c>
      <c r="EL13" s="306" t="str">
        <f t="shared" si="122"/>
        <v/>
      </c>
      <c r="EM13" s="306" t="str">
        <f t="shared" si="123"/>
        <v/>
      </c>
      <c r="EN13" s="306" t="str">
        <f t="shared" si="124"/>
        <v/>
      </c>
      <c r="EO13" s="306" t="str">
        <f t="shared" si="125"/>
        <v/>
      </c>
      <c r="EP13" s="306" t="str">
        <f t="shared" si="126"/>
        <v/>
      </c>
      <c r="EQ13" s="306" t="str">
        <f t="shared" si="127"/>
        <v/>
      </c>
      <c r="ER13" s="306" t="str">
        <f t="shared" si="128"/>
        <v/>
      </c>
      <c r="ES13" s="306" t="str">
        <f t="shared" si="129"/>
        <v/>
      </c>
      <c r="ET13" s="306" t="str">
        <f t="shared" si="130"/>
        <v/>
      </c>
      <c r="EU13" s="306" t="str">
        <f t="shared" si="131"/>
        <v/>
      </c>
      <c r="EV13" s="306" t="str">
        <f t="shared" si="132"/>
        <v/>
      </c>
      <c r="EW13" s="306" t="str">
        <f t="shared" si="314"/>
        <v/>
      </c>
      <c r="EX13" s="306" t="str">
        <f t="shared" si="315"/>
        <v/>
      </c>
      <c r="EY13" s="306" t="str">
        <f t="shared" si="316"/>
        <v/>
      </c>
      <c r="EZ13" s="306" t="str">
        <f t="shared" si="317"/>
        <v/>
      </c>
      <c r="FA13" s="306" t="str">
        <f t="shared" si="318"/>
        <v/>
      </c>
      <c r="FB13" s="306" t="str">
        <f t="shared" si="133"/>
        <v/>
      </c>
      <c r="FC13" s="306" t="str">
        <f t="shared" si="134"/>
        <v/>
      </c>
      <c r="FD13" s="306" t="str">
        <f t="shared" si="135"/>
        <v/>
      </c>
      <c r="FE13" s="306" t="str">
        <f t="shared" si="136"/>
        <v/>
      </c>
      <c r="FF13" s="306" t="str">
        <f t="shared" si="137"/>
        <v/>
      </c>
      <c r="FG13" s="306" t="str">
        <f t="shared" si="319"/>
        <v/>
      </c>
      <c r="FH13" s="306" t="str">
        <f t="shared" si="320"/>
        <v/>
      </c>
      <c r="FI13" s="306" t="str">
        <f t="shared" si="321"/>
        <v/>
      </c>
      <c r="FJ13" s="306" t="str">
        <f t="shared" si="322"/>
        <v/>
      </c>
      <c r="FK13" s="306" t="str">
        <f t="shared" si="323"/>
        <v/>
      </c>
      <c r="FL13" s="306" t="str">
        <f t="shared" si="138"/>
        <v/>
      </c>
      <c r="FM13" s="306" t="str">
        <f t="shared" si="139"/>
        <v/>
      </c>
      <c r="FN13" s="306" t="str">
        <f t="shared" si="140"/>
        <v/>
      </c>
      <c r="FO13" s="306" t="str">
        <f t="shared" si="141"/>
        <v/>
      </c>
      <c r="FP13" s="306" t="str">
        <f t="shared" si="142"/>
        <v/>
      </c>
      <c r="FQ13" s="306" t="str">
        <f t="shared" si="143"/>
        <v/>
      </c>
      <c r="FR13" s="306" t="str">
        <f t="shared" si="144"/>
        <v/>
      </c>
      <c r="FS13" s="306" t="str">
        <f t="shared" si="145"/>
        <v/>
      </c>
      <c r="FT13" s="306" t="str">
        <f t="shared" si="146"/>
        <v/>
      </c>
      <c r="FU13" s="306" t="str">
        <f t="shared" si="147"/>
        <v/>
      </c>
      <c r="FV13" s="306" t="str">
        <f t="shared" si="148"/>
        <v/>
      </c>
      <c r="FW13" s="306" t="str">
        <f t="shared" si="149"/>
        <v/>
      </c>
      <c r="FX13" s="306" t="str">
        <f t="shared" si="150"/>
        <v/>
      </c>
      <c r="FY13" s="306" t="str">
        <f t="shared" si="151"/>
        <v/>
      </c>
      <c r="FZ13" s="306" t="str">
        <f t="shared" si="152"/>
        <v/>
      </c>
      <c r="GA13" s="306" t="str">
        <f t="shared" si="153"/>
        <v/>
      </c>
      <c r="GB13" s="306" t="str">
        <f t="shared" si="154"/>
        <v/>
      </c>
      <c r="GC13" s="306" t="str">
        <f t="shared" si="155"/>
        <v/>
      </c>
      <c r="GD13" s="306" t="str">
        <f t="shared" si="156"/>
        <v/>
      </c>
      <c r="GE13" s="306" t="str">
        <f t="shared" si="157"/>
        <v/>
      </c>
      <c r="GF13" s="306" t="str">
        <f t="shared" si="158"/>
        <v/>
      </c>
      <c r="GG13" s="306" t="str">
        <f t="shared" si="159"/>
        <v/>
      </c>
      <c r="GH13" s="306" t="str">
        <f t="shared" si="160"/>
        <v/>
      </c>
      <c r="GI13" s="306" t="str">
        <f t="shared" si="161"/>
        <v/>
      </c>
      <c r="GJ13" s="306" t="str">
        <f t="shared" si="162"/>
        <v/>
      </c>
      <c r="GK13" s="306" t="str">
        <f t="shared" si="163"/>
        <v/>
      </c>
      <c r="GL13" s="306" t="str">
        <f t="shared" si="164"/>
        <v/>
      </c>
      <c r="GM13" s="306" t="str">
        <f t="shared" si="165"/>
        <v/>
      </c>
      <c r="GN13" s="306" t="str">
        <f t="shared" si="166"/>
        <v/>
      </c>
      <c r="GO13" s="306" t="str">
        <f t="shared" si="167"/>
        <v/>
      </c>
      <c r="GP13" s="306" t="str">
        <f t="shared" si="168"/>
        <v/>
      </c>
      <c r="GQ13" s="306" t="str">
        <f t="shared" si="169"/>
        <v/>
      </c>
      <c r="GR13" s="306" t="str">
        <f t="shared" si="170"/>
        <v/>
      </c>
      <c r="GS13" s="306" t="str">
        <f t="shared" si="171"/>
        <v/>
      </c>
      <c r="GT13" s="306" t="str">
        <f t="shared" si="172"/>
        <v/>
      </c>
      <c r="GU13" s="306" t="str">
        <f t="shared" si="173"/>
        <v/>
      </c>
      <c r="GV13" s="306" t="str">
        <f t="shared" si="174"/>
        <v/>
      </c>
      <c r="GW13" s="306" t="str">
        <f t="shared" si="175"/>
        <v/>
      </c>
      <c r="GX13" s="306" t="str">
        <f t="shared" si="176"/>
        <v/>
      </c>
      <c r="GY13" s="306" t="str">
        <f t="shared" si="177"/>
        <v/>
      </c>
      <c r="GZ13" s="306" t="str">
        <f t="shared" si="178"/>
        <v/>
      </c>
      <c r="HA13" s="306" t="str">
        <f t="shared" si="179"/>
        <v/>
      </c>
      <c r="HB13" s="306" t="str">
        <f t="shared" si="180"/>
        <v/>
      </c>
      <c r="HC13" s="306" t="str">
        <f t="shared" si="181"/>
        <v/>
      </c>
      <c r="HD13" s="306" t="str">
        <f t="shared" si="182"/>
        <v/>
      </c>
      <c r="HE13" s="306" t="str">
        <f t="shared" si="183"/>
        <v/>
      </c>
      <c r="HF13" s="306" t="str">
        <f t="shared" si="184"/>
        <v/>
      </c>
      <c r="HG13" s="306" t="str">
        <f t="shared" si="185"/>
        <v/>
      </c>
      <c r="HH13" s="306" t="str">
        <f t="shared" si="186"/>
        <v/>
      </c>
      <c r="HI13" s="306" t="str">
        <f t="shared" si="187"/>
        <v/>
      </c>
      <c r="HJ13" s="306" t="str">
        <f t="shared" si="188"/>
        <v/>
      </c>
      <c r="HK13" s="306" t="str">
        <f t="shared" si="189"/>
        <v/>
      </c>
      <c r="HL13" s="306" t="str">
        <f t="shared" si="190"/>
        <v/>
      </c>
      <c r="HM13" s="306" t="str">
        <f t="shared" si="191"/>
        <v/>
      </c>
      <c r="HN13" s="306" t="str">
        <f t="shared" si="192"/>
        <v/>
      </c>
      <c r="HO13" s="306" t="str">
        <f t="shared" si="193"/>
        <v/>
      </c>
      <c r="HP13" s="306" t="str">
        <f t="shared" si="194"/>
        <v/>
      </c>
      <c r="HQ13" s="306" t="str">
        <f t="shared" si="195"/>
        <v/>
      </c>
      <c r="HR13" s="306" t="str">
        <f t="shared" si="196"/>
        <v/>
      </c>
      <c r="HS13" s="306" t="str">
        <f t="shared" si="197"/>
        <v/>
      </c>
      <c r="HT13" s="306" t="str">
        <f t="shared" si="198"/>
        <v/>
      </c>
      <c r="HU13" s="306" t="str">
        <f t="shared" si="199"/>
        <v/>
      </c>
      <c r="HV13" s="306" t="str">
        <f t="shared" si="200"/>
        <v/>
      </c>
      <c r="HW13" s="306" t="str">
        <f t="shared" si="201"/>
        <v/>
      </c>
      <c r="HX13" s="306" t="str">
        <f t="shared" si="202"/>
        <v/>
      </c>
      <c r="HY13" s="348" t="str">
        <f t="shared" si="203"/>
        <v/>
      </c>
      <c r="HZ13" s="348" t="str">
        <f t="shared" si="204"/>
        <v/>
      </c>
      <c r="IA13" s="348" t="str">
        <f t="shared" si="205"/>
        <v/>
      </c>
      <c r="IB13" s="348" t="str">
        <f t="shared" si="206"/>
        <v/>
      </c>
      <c r="IC13" s="348" t="str">
        <f t="shared" si="207"/>
        <v/>
      </c>
      <c r="ID13" s="348" t="str">
        <f t="shared" si="208"/>
        <v/>
      </c>
      <c r="IE13" s="348" t="str">
        <f t="shared" si="209"/>
        <v/>
      </c>
      <c r="IF13" s="348" t="str">
        <f t="shared" si="210"/>
        <v/>
      </c>
      <c r="IG13" s="348" t="str">
        <f t="shared" si="211"/>
        <v/>
      </c>
      <c r="IH13" s="348" t="str">
        <f t="shared" si="212"/>
        <v/>
      </c>
      <c r="II13" s="348" t="str">
        <f t="shared" si="213"/>
        <v/>
      </c>
      <c r="IJ13" s="348" t="str">
        <f t="shared" si="214"/>
        <v/>
      </c>
      <c r="IK13" s="348" t="str">
        <f t="shared" si="215"/>
        <v/>
      </c>
      <c r="IL13" s="348" t="str">
        <f t="shared" si="216"/>
        <v/>
      </c>
      <c r="IM13" s="348" t="str">
        <f t="shared" si="217"/>
        <v/>
      </c>
      <c r="IN13" s="348" t="str">
        <f t="shared" si="218"/>
        <v/>
      </c>
      <c r="IO13" s="348" t="str">
        <f t="shared" si="219"/>
        <v/>
      </c>
      <c r="IP13" s="348" t="str">
        <f t="shared" si="220"/>
        <v/>
      </c>
      <c r="IQ13" s="348" t="str">
        <f t="shared" si="221"/>
        <v/>
      </c>
      <c r="IR13" s="348" t="str">
        <f t="shared" si="222"/>
        <v/>
      </c>
      <c r="IS13" s="348" t="str">
        <f t="shared" si="223"/>
        <v/>
      </c>
      <c r="IT13" s="348" t="str">
        <f t="shared" si="224"/>
        <v/>
      </c>
      <c r="IU13" s="348" t="str">
        <f t="shared" si="225"/>
        <v/>
      </c>
      <c r="IV13" s="348" t="str">
        <f t="shared" si="226"/>
        <v/>
      </c>
      <c r="IW13" s="348" t="str">
        <f t="shared" si="227"/>
        <v/>
      </c>
      <c r="IX13" s="348" t="str">
        <f t="shared" si="228"/>
        <v/>
      </c>
      <c r="IY13" s="348" t="str">
        <f t="shared" si="229"/>
        <v/>
      </c>
      <c r="IZ13" s="348" t="str">
        <f t="shared" si="230"/>
        <v/>
      </c>
      <c r="JA13" s="348" t="str">
        <f t="shared" si="231"/>
        <v/>
      </c>
      <c r="JB13" s="348" t="str">
        <f t="shared" si="232"/>
        <v/>
      </c>
      <c r="JC13" s="348" t="str">
        <f t="shared" si="233"/>
        <v/>
      </c>
      <c r="JD13" s="348" t="str">
        <f t="shared" si="234"/>
        <v/>
      </c>
      <c r="JE13" s="348" t="str">
        <f t="shared" si="235"/>
        <v/>
      </c>
      <c r="JF13" s="348" t="str">
        <f t="shared" si="236"/>
        <v/>
      </c>
      <c r="JG13" s="348" t="str">
        <f t="shared" si="237"/>
        <v/>
      </c>
      <c r="JH13" s="348" t="str">
        <f t="shared" si="238"/>
        <v/>
      </c>
      <c r="JI13" s="348" t="str">
        <f t="shared" si="239"/>
        <v/>
      </c>
      <c r="JJ13" s="348" t="str">
        <f t="shared" si="240"/>
        <v/>
      </c>
      <c r="JK13" s="348" t="str">
        <f t="shared" si="241"/>
        <v/>
      </c>
      <c r="JL13" s="348" t="str">
        <f t="shared" si="242"/>
        <v/>
      </c>
      <c r="JM13" s="348" t="str">
        <f t="shared" si="243"/>
        <v/>
      </c>
      <c r="JN13" s="348" t="str">
        <f t="shared" si="244"/>
        <v/>
      </c>
      <c r="JO13" s="348" t="str">
        <f t="shared" si="245"/>
        <v/>
      </c>
      <c r="JP13" s="348" t="str">
        <f t="shared" si="246"/>
        <v/>
      </c>
      <c r="JQ13" s="348" t="str">
        <f t="shared" si="247"/>
        <v/>
      </c>
      <c r="JR13" s="348" t="str">
        <f t="shared" si="248"/>
        <v/>
      </c>
      <c r="JS13" s="348" t="str">
        <f t="shared" si="249"/>
        <v/>
      </c>
      <c r="JT13" s="348" t="str">
        <f t="shared" si="250"/>
        <v/>
      </c>
      <c r="JU13" s="348" t="str">
        <f t="shared" si="251"/>
        <v/>
      </c>
      <c r="JV13" s="348" t="str">
        <f t="shared" si="252"/>
        <v/>
      </c>
      <c r="JW13" s="348" t="str">
        <f t="shared" si="253"/>
        <v/>
      </c>
      <c r="JX13" s="348" t="str">
        <f t="shared" si="254"/>
        <v/>
      </c>
      <c r="JY13" s="348" t="str">
        <f t="shared" si="255"/>
        <v/>
      </c>
      <c r="JZ13" s="348" t="str">
        <f t="shared" si="256"/>
        <v/>
      </c>
      <c r="KA13" s="348" t="str">
        <f t="shared" si="257"/>
        <v/>
      </c>
      <c r="KB13" s="348" t="str">
        <f t="shared" si="258"/>
        <v/>
      </c>
      <c r="KC13" s="348" t="str">
        <f t="shared" si="259"/>
        <v/>
      </c>
      <c r="KD13" s="348" t="str">
        <f t="shared" si="260"/>
        <v/>
      </c>
      <c r="KE13" s="348" t="str">
        <f t="shared" si="261"/>
        <v/>
      </c>
      <c r="KF13" s="348" t="str">
        <f t="shared" si="262"/>
        <v/>
      </c>
      <c r="KG13" s="348" t="str">
        <f t="shared" si="263"/>
        <v/>
      </c>
      <c r="KH13" s="348" t="str">
        <f t="shared" si="264"/>
        <v/>
      </c>
      <c r="KI13" s="348" t="str">
        <f t="shared" si="265"/>
        <v/>
      </c>
      <c r="KJ13" s="348" t="str">
        <f t="shared" si="266"/>
        <v/>
      </c>
      <c r="KK13" s="348" t="str">
        <f t="shared" si="267"/>
        <v/>
      </c>
      <c r="KL13" s="348" t="str">
        <f t="shared" si="268"/>
        <v/>
      </c>
      <c r="KM13" s="348" t="str">
        <f t="shared" si="269"/>
        <v/>
      </c>
      <c r="KN13" s="348" t="str">
        <f t="shared" si="270"/>
        <v/>
      </c>
      <c r="KO13" s="348" t="str">
        <f t="shared" si="271"/>
        <v/>
      </c>
      <c r="KP13" s="348" t="str">
        <f t="shared" si="272"/>
        <v/>
      </c>
      <c r="KQ13" s="348" t="str">
        <f t="shared" si="273"/>
        <v/>
      </c>
      <c r="KR13" s="348" t="str">
        <f t="shared" si="274"/>
        <v/>
      </c>
      <c r="KS13" s="348" t="str">
        <f t="shared" si="275"/>
        <v/>
      </c>
      <c r="KT13" s="348" t="str">
        <f t="shared" si="276"/>
        <v/>
      </c>
      <c r="KU13" s="348" t="str">
        <f t="shared" si="277"/>
        <v/>
      </c>
      <c r="KV13" s="348" t="str">
        <f t="shared" si="278"/>
        <v/>
      </c>
      <c r="KW13" s="348" t="str">
        <f t="shared" si="279"/>
        <v/>
      </c>
      <c r="KX13" s="348" t="str">
        <f t="shared" si="280"/>
        <v/>
      </c>
      <c r="KY13" s="348" t="str">
        <f t="shared" si="281"/>
        <v/>
      </c>
      <c r="KZ13" s="348" t="str">
        <f t="shared" si="282"/>
        <v/>
      </c>
      <c r="LA13" s="348" t="str">
        <f t="shared" si="283"/>
        <v/>
      </c>
      <c r="LB13" s="348" t="str">
        <f t="shared" si="284"/>
        <v/>
      </c>
      <c r="LC13" s="348" t="str">
        <f t="shared" si="285"/>
        <v/>
      </c>
      <c r="LD13" s="348" t="str">
        <f t="shared" si="286"/>
        <v/>
      </c>
      <c r="LE13" s="348" t="str">
        <f t="shared" si="287"/>
        <v/>
      </c>
      <c r="LF13" s="349" t="str">
        <f t="shared" si="288"/>
        <v/>
      </c>
      <c r="LG13" s="349" t="str">
        <f t="shared" si="289"/>
        <v/>
      </c>
      <c r="LH13" s="349" t="str">
        <f t="shared" si="290"/>
        <v/>
      </c>
      <c r="LI13" s="349" t="str">
        <f t="shared" si="291"/>
        <v/>
      </c>
      <c r="LJ13" s="349" t="str">
        <f t="shared" si="292"/>
        <v/>
      </c>
      <c r="LK13" s="306" t="str">
        <f t="shared" si="293"/>
        <v/>
      </c>
      <c r="LL13" s="306" t="str">
        <f t="shared" si="294"/>
        <v/>
      </c>
      <c r="LM13" s="306" t="str">
        <f t="shared" si="295"/>
        <v/>
      </c>
      <c r="LN13" s="306" t="str">
        <f t="shared" si="296"/>
        <v/>
      </c>
      <c r="LO13" s="306" t="str">
        <f t="shared" si="297"/>
        <v/>
      </c>
      <c r="LP13" s="306" t="str">
        <f t="shared" si="298"/>
        <v/>
      </c>
      <c r="LQ13" s="306" t="str">
        <f t="shared" si="299"/>
        <v/>
      </c>
      <c r="LR13" s="306" t="str">
        <f t="shared" si="300"/>
        <v/>
      </c>
      <c r="LS13" s="306" t="str">
        <f t="shared" si="301"/>
        <v/>
      </c>
      <c r="LT13" s="306" t="str">
        <f t="shared" si="302"/>
        <v/>
      </c>
      <c r="LU13" s="306" t="str">
        <f t="shared" si="303"/>
        <v/>
      </c>
      <c r="LV13" s="306" t="str">
        <f t="shared" si="304"/>
        <v/>
      </c>
      <c r="LW13" s="306" t="str">
        <f t="shared" si="305"/>
        <v/>
      </c>
      <c r="LX13" s="306" t="str">
        <f t="shared" si="306"/>
        <v/>
      </c>
      <c r="LY13" s="306" t="str">
        <f t="shared" si="307"/>
        <v/>
      </c>
      <c r="LZ13" s="306" t="str">
        <f t="shared" si="308"/>
        <v/>
      </c>
      <c r="MA13" s="306" t="str">
        <f t="shared" si="309"/>
        <v/>
      </c>
      <c r="MB13" s="306" t="str">
        <f t="shared" si="310"/>
        <v/>
      </c>
      <c r="MC13" s="306" t="str">
        <f t="shared" si="311"/>
        <v/>
      </c>
      <c r="MD13" s="306" t="str">
        <f t="shared" si="312"/>
        <v/>
      </c>
      <c r="ME13" s="327">
        <f t="shared" si="324"/>
        <v>0</v>
      </c>
      <c r="MF13" s="327">
        <f t="shared" si="325"/>
        <v>0</v>
      </c>
      <c r="MG13" s="327">
        <f t="shared" si="326"/>
        <v>0</v>
      </c>
      <c r="MH13" s="327">
        <f t="shared" si="327"/>
        <v>0</v>
      </c>
      <c r="MI13" s="327">
        <f t="shared" si="328"/>
        <v>0</v>
      </c>
      <c r="MJ13" s="327">
        <f t="shared" si="329"/>
        <v>0</v>
      </c>
      <c r="MK13" s="327">
        <f t="shared" si="330"/>
        <v>0</v>
      </c>
      <c r="ML13" s="327">
        <f t="shared" si="331"/>
        <v>0</v>
      </c>
      <c r="MM13" s="327">
        <f t="shared" si="332"/>
        <v>0</v>
      </c>
      <c r="MN13" s="327">
        <f t="shared" si="333"/>
        <v>0</v>
      </c>
      <c r="MO13" s="327">
        <f t="shared" si="334"/>
        <v>0</v>
      </c>
      <c r="MP13" s="327">
        <f t="shared" si="335"/>
        <v>0</v>
      </c>
      <c r="MQ13" s="327">
        <f t="shared" si="336"/>
        <v>0</v>
      </c>
      <c r="MR13" s="327">
        <f t="shared" si="337"/>
        <v>0</v>
      </c>
      <c r="MS13" s="327">
        <f t="shared" si="338"/>
        <v>0</v>
      </c>
    </row>
    <row r="14" spans="1:376" ht="12" customHeight="1" x14ac:dyDescent="0.2">
      <c r="A14" s="334" t="str">
        <f t="shared" si="0"/>
        <v/>
      </c>
      <c r="B14" s="350" t="s">
        <v>672</v>
      </c>
      <c r="C14" s="351"/>
      <c r="D14" s="352"/>
      <c r="E14" s="353"/>
      <c r="F14" s="353"/>
      <c r="G14" s="353"/>
      <c r="H14" s="353"/>
      <c r="I14" s="354"/>
      <c r="J14" s="355"/>
      <c r="K14" s="356">
        <f t="shared" si="1"/>
        <v>0</v>
      </c>
      <c r="L14" s="356">
        <f t="shared" si="2"/>
        <v>0</v>
      </c>
      <c r="M14" s="357"/>
      <c r="N14" s="357"/>
      <c r="O14" s="357"/>
      <c r="P14" s="358"/>
      <c r="Q14" s="359" t="str">
        <f t="shared" si="3"/>
        <v/>
      </c>
      <c r="R14" s="360"/>
      <c r="S14" s="361"/>
      <c r="T14" s="362"/>
      <c r="U14" s="967"/>
      <c r="V14" s="969"/>
      <c r="W14" s="306" t="str">
        <f t="shared" si="4"/>
        <v/>
      </c>
      <c r="X14" s="306" t="str">
        <f t="shared" si="5"/>
        <v/>
      </c>
      <c r="Y14" s="306" t="str">
        <f t="shared" si="6"/>
        <v/>
      </c>
      <c r="Z14" s="306" t="str">
        <f t="shared" si="7"/>
        <v/>
      </c>
      <c r="AA14" s="306" t="str">
        <f t="shared" si="8"/>
        <v/>
      </c>
      <c r="AB14" s="306" t="str">
        <f t="shared" si="9"/>
        <v/>
      </c>
      <c r="AC14" s="306" t="str">
        <f t="shared" si="10"/>
        <v/>
      </c>
      <c r="AD14" s="306" t="str">
        <f t="shared" si="11"/>
        <v/>
      </c>
      <c r="AE14" s="306" t="str">
        <f t="shared" si="12"/>
        <v/>
      </c>
      <c r="AF14" s="306" t="str">
        <f t="shared" si="13"/>
        <v/>
      </c>
      <c r="AG14" s="306" t="str">
        <f t="shared" si="14"/>
        <v/>
      </c>
      <c r="AH14" s="306" t="str">
        <f t="shared" si="15"/>
        <v/>
      </c>
      <c r="AI14" s="306" t="str">
        <f t="shared" si="16"/>
        <v/>
      </c>
      <c r="AJ14" s="306" t="str">
        <f t="shared" si="17"/>
        <v/>
      </c>
      <c r="AK14" s="306" t="str">
        <f t="shared" si="18"/>
        <v/>
      </c>
      <c r="AL14" s="306" t="str">
        <f t="shared" si="19"/>
        <v/>
      </c>
      <c r="AM14" s="306" t="str">
        <f t="shared" si="20"/>
        <v/>
      </c>
      <c r="AN14" s="306" t="str">
        <f t="shared" si="21"/>
        <v/>
      </c>
      <c r="AO14" s="306" t="str">
        <f t="shared" si="22"/>
        <v/>
      </c>
      <c r="AP14" s="306" t="str">
        <f t="shared" si="23"/>
        <v/>
      </c>
      <c r="AQ14" s="306" t="str">
        <f t="shared" si="24"/>
        <v/>
      </c>
      <c r="AR14" s="306" t="str">
        <f t="shared" si="25"/>
        <v/>
      </c>
      <c r="AS14" s="306" t="str">
        <f t="shared" si="26"/>
        <v/>
      </c>
      <c r="AT14" s="306" t="str">
        <f t="shared" si="27"/>
        <v/>
      </c>
      <c r="AU14" s="306" t="str">
        <f t="shared" si="28"/>
        <v/>
      </c>
      <c r="AV14" s="306" t="str">
        <f t="shared" si="29"/>
        <v/>
      </c>
      <c r="AW14" s="306" t="str">
        <f t="shared" si="30"/>
        <v/>
      </c>
      <c r="AX14" s="306" t="str">
        <f t="shared" si="31"/>
        <v/>
      </c>
      <c r="AY14" s="306" t="str">
        <f t="shared" si="32"/>
        <v/>
      </c>
      <c r="AZ14" s="306" t="str">
        <f t="shared" si="33"/>
        <v/>
      </c>
      <c r="BA14" s="306" t="str">
        <f t="shared" si="34"/>
        <v/>
      </c>
      <c r="BB14" s="306" t="str">
        <f t="shared" si="35"/>
        <v/>
      </c>
      <c r="BC14" s="306" t="str">
        <f t="shared" si="36"/>
        <v/>
      </c>
      <c r="BD14" s="306" t="str">
        <f t="shared" si="37"/>
        <v/>
      </c>
      <c r="BE14" s="306" t="str">
        <f t="shared" si="38"/>
        <v/>
      </c>
      <c r="BF14" s="306" t="str">
        <f t="shared" si="39"/>
        <v/>
      </c>
      <c r="BG14" s="306" t="str">
        <f t="shared" si="40"/>
        <v/>
      </c>
      <c r="BH14" s="306" t="str">
        <f t="shared" si="41"/>
        <v/>
      </c>
      <c r="BI14" s="306" t="str">
        <f t="shared" si="42"/>
        <v/>
      </c>
      <c r="BJ14" s="306" t="str">
        <f t="shared" si="43"/>
        <v/>
      </c>
      <c r="BK14" s="306" t="str">
        <f t="shared" si="44"/>
        <v/>
      </c>
      <c r="BL14" s="306" t="str">
        <f t="shared" si="45"/>
        <v/>
      </c>
      <c r="BM14" s="306" t="str">
        <f t="shared" si="46"/>
        <v/>
      </c>
      <c r="BN14" s="306" t="str">
        <f t="shared" si="47"/>
        <v/>
      </c>
      <c r="BO14" s="306" t="str">
        <f t="shared" si="48"/>
        <v/>
      </c>
      <c r="BP14" s="306" t="str">
        <f t="shared" si="49"/>
        <v/>
      </c>
      <c r="BQ14" s="306" t="str">
        <f t="shared" si="50"/>
        <v/>
      </c>
      <c r="BR14" s="306" t="str">
        <f t="shared" si="51"/>
        <v/>
      </c>
      <c r="BS14" s="306" t="str">
        <f t="shared" si="52"/>
        <v/>
      </c>
      <c r="BT14" s="306" t="str">
        <f t="shared" si="53"/>
        <v/>
      </c>
      <c r="BU14" s="306" t="str">
        <f t="shared" si="54"/>
        <v/>
      </c>
      <c r="BV14" s="306" t="str">
        <f t="shared" si="55"/>
        <v/>
      </c>
      <c r="BW14" s="306" t="str">
        <f t="shared" si="56"/>
        <v/>
      </c>
      <c r="BX14" s="306" t="str">
        <f t="shared" si="57"/>
        <v/>
      </c>
      <c r="BY14" s="306" t="str">
        <f t="shared" si="58"/>
        <v/>
      </c>
      <c r="BZ14" s="306" t="str">
        <f t="shared" si="59"/>
        <v/>
      </c>
      <c r="CA14" s="306" t="str">
        <f t="shared" si="60"/>
        <v/>
      </c>
      <c r="CB14" s="306" t="str">
        <f t="shared" si="61"/>
        <v/>
      </c>
      <c r="CC14" s="306" t="str">
        <f t="shared" si="62"/>
        <v/>
      </c>
      <c r="CD14" s="306" t="str">
        <f t="shared" si="63"/>
        <v/>
      </c>
      <c r="CE14" s="306" t="str">
        <f t="shared" si="64"/>
        <v/>
      </c>
      <c r="CF14" s="306" t="str">
        <f t="shared" si="65"/>
        <v/>
      </c>
      <c r="CG14" s="306" t="str">
        <f t="shared" si="66"/>
        <v/>
      </c>
      <c r="CH14" s="306" t="str">
        <f t="shared" si="67"/>
        <v/>
      </c>
      <c r="CI14" s="306" t="str">
        <f t="shared" si="68"/>
        <v/>
      </c>
      <c r="CJ14" s="306" t="str">
        <f t="shared" si="69"/>
        <v/>
      </c>
      <c r="CK14" s="306" t="str">
        <f t="shared" si="70"/>
        <v/>
      </c>
      <c r="CL14" s="306" t="str">
        <f t="shared" si="71"/>
        <v/>
      </c>
      <c r="CM14" s="306" t="str">
        <f t="shared" si="72"/>
        <v/>
      </c>
      <c r="CN14" s="306" t="str">
        <f t="shared" si="73"/>
        <v/>
      </c>
      <c r="CO14" s="306" t="str">
        <f t="shared" si="74"/>
        <v/>
      </c>
      <c r="CP14" s="306" t="str">
        <f t="shared" si="75"/>
        <v/>
      </c>
      <c r="CQ14" s="306" t="str">
        <f t="shared" si="76"/>
        <v/>
      </c>
      <c r="CR14" s="306" t="str">
        <f t="shared" si="77"/>
        <v/>
      </c>
      <c r="CS14" s="306" t="str">
        <f t="shared" si="78"/>
        <v/>
      </c>
      <c r="CT14" s="306" t="str">
        <f t="shared" si="79"/>
        <v/>
      </c>
      <c r="CU14" s="306" t="str">
        <f t="shared" si="80"/>
        <v/>
      </c>
      <c r="CV14" s="306" t="str">
        <f t="shared" si="81"/>
        <v/>
      </c>
      <c r="CW14" s="306" t="str">
        <f t="shared" si="82"/>
        <v/>
      </c>
      <c r="CX14" s="306" t="str">
        <f t="shared" si="83"/>
        <v/>
      </c>
      <c r="CY14" s="306" t="str">
        <f t="shared" si="84"/>
        <v/>
      </c>
      <c r="CZ14" s="306" t="str">
        <f t="shared" si="85"/>
        <v/>
      </c>
      <c r="DA14" s="306" t="str">
        <f t="shared" si="86"/>
        <v/>
      </c>
      <c r="DB14" s="306" t="str">
        <f t="shared" si="87"/>
        <v/>
      </c>
      <c r="DC14" s="306" t="str">
        <f t="shared" si="88"/>
        <v/>
      </c>
      <c r="DD14" s="306" t="str">
        <f t="shared" si="89"/>
        <v/>
      </c>
      <c r="DE14" s="306" t="str">
        <f t="shared" si="90"/>
        <v/>
      </c>
      <c r="DF14" s="306" t="str">
        <f t="shared" si="91"/>
        <v/>
      </c>
      <c r="DG14" s="306" t="str">
        <f t="shared" si="92"/>
        <v/>
      </c>
      <c r="DH14" s="306" t="str">
        <f t="shared" si="93"/>
        <v/>
      </c>
      <c r="DI14" s="306" t="str">
        <f t="shared" si="94"/>
        <v/>
      </c>
      <c r="DJ14" s="306" t="str">
        <f t="shared" si="95"/>
        <v/>
      </c>
      <c r="DK14" s="306" t="str">
        <f t="shared" si="96"/>
        <v/>
      </c>
      <c r="DL14" s="306" t="str">
        <f t="shared" si="97"/>
        <v/>
      </c>
      <c r="DM14" s="306" t="str">
        <f t="shared" si="98"/>
        <v/>
      </c>
      <c r="DN14" s="306" t="str">
        <f t="shared" si="99"/>
        <v/>
      </c>
      <c r="DO14" s="306" t="str">
        <f t="shared" si="100"/>
        <v/>
      </c>
      <c r="DP14" s="306" t="str">
        <f t="shared" si="101"/>
        <v/>
      </c>
      <c r="DQ14" s="306" t="str">
        <f t="shared" si="102"/>
        <v/>
      </c>
      <c r="DR14" s="306" t="str">
        <f t="shared" si="103"/>
        <v/>
      </c>
      <c r="DS14" s="306" t="str">
        <f t="shared" si="104"/>
        <v/>
      </c>
      <c r="DT14" s="306" t="str">
        <f t="shared" si="105"/>
        <v/>
      </c>
      <c r="DU14" s="306" t="str">
        <f t="shared" si="106"/>
        <v/>
      </c>
      <c r="DV14" s="306" t="str">
        <f t="shared" si="107"/>
        <v/>
      </c>
      <c r="DW14" s="306" t="str">
        <f t="shared" si="108"/>
        <v/>
      </c>
      <c r="DX14" s="306" t="str">
        <f t="shared" si="109"/>
        <v/>
      </c>
      <c r="DY14" s="306" t="str">
        <f t="shared" si="110"/>
        <v/>
      </c>
      <c r="DZ14" s="306" t="str">
        <f t="shared" si="111"/>
        <v/>
      </c>
      <c r="EA14" s="306" t="str">
        <f t="shared" si="112"/>
        <v/>
      </c>
      <c r="EB14" s="306" t="str">
        <f t="shared" si="113"/>
        <v/>
      </c>
      <c r="EC14" s="306" t="str">
        <f t="shared" si="114"/>
        <v/>
      </c>
      <c r="ED14" s="306" t="str">
        <f t="shared" si="115"/>
        <v/>
      </c>
      <c r="EE14" s="306" t="str">
        <f t="shared" si="116"/>
        <v/>
      </c>
      <c r="EF14" s="306" t="str">
        <f t="shared" si="117"/>
        <v/>
      </c>
      <c r="EG14" s="306" t="str">
        <f t="shared" si="313"/>
        <v/>
      </c>
      <c r="EH14" s="306" t="str">
        <f t="shared" si="118"/>
        <v/>
      </c>
      <c r="EI14" s="306" t="str">
        <f t="shared" si="119"/>
        <v/>
      </c>
      <c r="EJ14" s="306" t="str">
        <f t="shared" si="120"/>
        <v/>
      </c>
      <c r="EK14" s="306" t="str">
        <f t="shared" si="121"/>
        <v/>
      </c>
      <c r="EL14" s="306" t="str">
        <f t="shared" si="122"/>
        <v/>
      </c>
      <c r="EM14" s="306" t="str">
        <f t="shared" si="123"/>
        <v/>
      </c>
      <c r="EN14" s="306" t="str">
        <f t="shared" si="124"/>
        <v/>
      </c>
      <c r="EO14" s="306" t="str">
        <f t="shared" si="125"/>
        <v/>
      </c>
      <c r="EP14" s="306" t="str">
        <f t="shared" si="126"/>
        <v/>
      </c>
      <c r="EQ14" s="306" t="str">
        <f t="shared" si="127"/>
        <v/>
      </c>
      <c r="ER14" s="306" t="str">
        <f t="shared" si="128"/>
        <v/>
      </c>
      <c r="ES14" s="306" t="str">
        <f t="shared" si="129"/>
        <v/>
      </c>
      <c r="ET14" s="306" t="str">
        <f t="shared" si="130"/>
        <v/>
      </c>
      <c r="EU14" s="306" t="str">
        <f t="shared" si="131"/>
        <v/>
      </c>
      <c r="EV14" s="306" t="str">
        <f t="shared" si="132"/>
        <v/>
      </c>
      <c r="EW14" s="306" t="str">
        <f t="shared" si="314"/>
        <v/>
      </c>
      <c r="EX14" s="306" t="str">
        <f t="shared" si="315"/>
        <v/>
      </c>
      <c r="EY14" s="306" t="str">
        <f t="shared" si="316"/>
        <v/>
      </c>
      <c r="EZ14" s="306" t="str">
        <f t="shared" si="317"/>
        <v/>
      </c>
      <c r="FA14" s="306" t="str">
        <f t="shared" si="318"/>
        <v/>
      </c>
      <c r="FB14" s="306" t="str">
        <f t="shared" si="133"/>
        <v/>
      </c>
      <c r="FC14" s="306" t="str">
        <f t="shared" si="134"/>
        <v/>
      </c>
      <c r="FD14" s="306" t="str">
        <f t="shared" si="135"/>
        <v/>
      </c>
      <c r="FE14" s="306" t="str">
        <f t="shared" si="136"/>
        <v/>
      </c>
      <c r="FF14" s="306" t="str">
        <f t="shared" si="137"/>
        <v/>
      </c>
      <c r="FG14" s="306" t="str">
        <f t="shared" si="319"/>
        <v/>
      </c>
      <c r="FH14" s="306" t="str">
        <f t="shared" si="320"/>
        <v/>
      </c>
      <c r="FI14" s="306" t="str">
        <f t="shared" si="321"/>
        <v/>
      </c>
      <c r="FJ14" s="306" t="str">
        <f t="shared" si="322"/>
        <v/>
      </c>
      <c r="FK14" s="306" t="str">
        <f t="shared" si="323"/>
        <v/>
      </c>
      <c r="FL14" s="306" t="str">
        <f t="shared" si="138"/>
        <v/>
      </c>
      <c r="FM14" s="306" t="str">
        <f t="shared" si="139"/>
        <v/>
      </c>
      <c r="FN14" s="306" t="str">
        <f t="shared" si="140"/>
        <v/>
      </c>
      <c r="FO14" s="306" t="str">
        <f t="shared" si="141"/>
        <v/>
      </c>
      <c r="FP14" s="306" t="str">
        <f t="shared" si="142"/>
        <v/>
      </c>
      <c r="FQ14" s="306" t="str">
        <f t="shared" si="143"/>
        <v/>
      </c>
      <c r="FR14" s="306" t="str">
        <f t="shared" si="144"/>
        <v/>
      </c>
      <c r="FS14" s="306" t="str">
        <f t="shared" si="145"/>
        <v/>
      </c>
      <c r="FT14" s="306" t="str">
        <f t="shared" si="146"/>
        <v/>
      </c>
      <c r="FU14" s="306" t="str">
        <f t="shared" si="147"/>
        <v/>
      </c>
      <c r="FV14" s="306" t="str">
        <f t="shared" si="148"/>
        <v/>
      </c>
      <c r="FW14" s="306" t="str">
        <f t="shared" si="149"/>
        <v/>
      </c>
      <c r="FX14" s="306" t="str">
        <f t="shared" si="150"/>
        <v/>
      </c>
      <c r="FY14" s="306" t="str">
        <f t="shared" si="151"/>
        <v/>
      </c>
      <c r="FZ14" s="306" t="str">
        <f t="shared" si="152"/>
        <v/>
      </c>
      <c r="GA14" s="306" t="str">
        <f t="shared" si="153"/>
        <v/>
      </c>
      <c r="GB14" s="306" t="str">
        <f t="shared" si="154"/>
        <v/>
      </c>
      <c r="GC14" s="306" t="str">
        <f t="shared" si="155"/>
        <v/>
      </c>
      <c r="GD14" s="306" t="str">
        <f t="shared" si="156"/>
        <v/>
      </c>
      <c r="GE14" s="306" t="str">
        <f t="shared" si="157"/>
        <v/>
      </c>
      <c r="GF14" s="306" t="str">
        <f t="shared" si="158"/>
        <v/>
      </c>
      <c r="GG14" s="306" t="str">
        <f t="shared" si="159"/>
        <v/>
      </c>
      <c r="GH14" s="306" t="str">
        <f t="shared" si="160"/>
        <v/>
      </c>
      <c r="GI14" s="306" t="str">
        <f t="shared" si="161"/>
        <v/>
      </c>
      <c r="GJ14" s="306" t="str">
        <f t="shared" si="162"/>
        <v/>
      </c>
      <c r="GK14" s="306" t="str">
        <f t="shared" si="163"/>
        <v/>
      </c>
      <c r="GL14" s="306" t="str">
        <f t="shared" si="164"/>
        <v/>
      </c>
      <c r="GM14" s="306" t="str">
        <f t="shared" si="165"/>
        <v/>
      </c>
      <c r="GN14" s="306" t="str">
        <f t="shared" si="166"/>
        <v/>
      </c>
      <c r="GO14" s="306" t="str">
        <f t="shared" si="167"/>
        <v/>
      </c>
      <c r="GP14" s="306" t="str">
        <f t="shared" si="168"/>
        <v/>
      </c>
      <c r="GQ14" s="306" t="str">
        <f t="shared" si="169"/>
        <v/>
      </c>
      <c r="GR14" s="306" t="str">
        <f t="shared" si="170"/>
        <v/>
      </c>
      <c r="GS14" s="306" t="str">
        <f t="shared" si="171"/>
        <v/>
      </c>
      <c r="GT14" s="306" t="str">
        <f t="shared" si="172"/>
        <v/>
      </c>
      <c r="GU14" s="306" t="str">
        <f t="shared" si="173"/>
        <v/>
      </c>
      <c r="GV14" s="306" t="str">
        <f t="shared" si="174"/>
        <v/>
      </c>
      <c r="GW14" s="306" t="str">
        <f t="shared" si="175"/>
        <v/>
      </c>
      <c r="GX14" s="306" t="str">
        <f t="shared" si="176"/>
        <v/>
      </c>
      <c r="GY14" s="306" t="str">
        <f t="shared" si="177"/>
        <v/>
      </c>
      <c r="GZ14" s="306" t="str">
        <f t="shared" si="178"/>
        <v/>
      </c>
      <c r="HA14" s="306" t="str">
        <f t="shared" si="179"/>
        <v/>
      </c>
      <c r="HB14" s="306" t="str">
        <f t="shared" si="180"/>
        <v/>
      </c>
      <c r="HC14" s="306" t="str">
        <f t="shared" si="181"/>
        <v/>
      </c>
      <c r="HD14" s="306" t="str">
        <f t="shared" si="182"/>
        <v/>
      </c>
      <c r="HE14" s="306" t="str">
        <f t="shared" si="183"/>
        <v/>
      </c>
      <c r="HF14" s="306" t="str">
        <f t="shared" si="184"/>
        <v/>
      </c>
      <c r="HG14" s="306" t="str">
        <f t="shared" si="185"/>
        <v/>
      </c>
      <c r="HH14" s="306" t="str">
        <f t="shared" si="186"/>
        <v/>
      </c>
      <c r="HI14" s="306" t="str">
        <f t="shared" si="187"/>
        <v/>
      </c>
      <c r="HJ14" s="306" t="str">
        <f t="shared" si="188"/>
        <v/>
      </c>
      <c r="HK14" s="306" t="str">
        <f t="shared" si="189"/>
        <v/>
      </c>
      <c r="HL14" s="306" t="str">
        <f t="shared" si="190"/>
        <v/>
      </c>
      <c r="HM14" s="306" t="str">
        <f t="shared" si="191"/>
        <v/>
      </c>
      <c r="HN14" s="306" t="str">
        <f t="shared" si="192"/>
        <v/>
      </c>
      <c r="HO14" s="306" t="str">
        <f t="shared" si="193"/>
        <v/>
      </c>
      <c r="HP14" s="306" t="str">
        <f t="shared" si="194"/>
        <v/>
      </c>
      <c r="HQ14" s="306" t="str">
        <f t="shared" si="195"/>
        <v/>
      </c>
      <c r="HR14" s="306" t="str">
        <f t="shared" si="196"/>
        <v/>
      </c>
      <c r="HS14" s="306" t="str">
        <f t="shared" si="197"/>
        <v/>
      </c>
      <c r="HT14" s="306" t="str">
        <f t="shared" si="198"/>
        <v/>
      </c>
      <c r="HU14" s="306" t="str">
        <f t="shared" si="199"/>
        <v/>
      </c>
      <c r="HV14" s="306" t="str">
        <f t="shared" si="200"/>
        <v/>
      </c>
      <c r="HW14" s="306" t="str">
        <f t="shared" si="201"/>
        <v/>
      </c>
      <c r="HX14" s="306" t="str">
        <f t="shared" si="202"/>
        <v/>
      </c>
      <c r="HY14" s="348" t="str">
        <f t="shared" si="203"/>
        <v/>
      </c>
      <c r="HZ14" s="348" t="str">
        <f t="shared" si="204"/>
        <v/>
      </c>
      <c r="IA14" s="348" t="str">
        <f t="shared" si="205"/>
        <v/>
      </c>
      <c r="IB14" s="348" t="str">
        <f t="shared" si="206"/>
        <v/>
      </c>
      <c r="IC14" s="348" t="str">
        <f t="shared" si="207"/>
        <v/>
      </c>
      <c r="ID14" s="348" t="str">
        <f t="shared" si="208"/>
        <v/>
      </c>
      <c r="IE14" s="348" t="str">
        <f t="shared" si="209"/>
        <v/>
      </c>
      <c r="IF14" s="348" t="str">
        <f t="shared" si="210"/>
        <v/>
      </c>
      <c r="IG14" s="348" t="str">
        <f t="shared" si="211"/>
        <v/>
      </c>
      <c r="IH14" s="348" t="str">
        <f t="shared" si="212"/>
        <v/>
      </c>
      <c r="II14" s="348" t="str">
        <f t="shared" si="213"/>
        <v/>
      </c>
      <c r="IJ14" s="348" t="str">
        <f t="shared" si="214"/>
        <v/>
      </c>
      <c r="IK14" s="348" t="str">
        <f t="shared" si="215"/>
        <v/>
      </c>
      <c r="IL14" s="348" t="str">
        <f t="shared" si="216"/>
        <v/>
      </c>
      <c r="IM14" s="348" t="str">
        <f t="shared" si="217"/>
        <v/>
      </c>
      <c r="IN14" s="348" t="str">
        <f t="shared" si="218"/>
        <v/>
      </c>
      <c r="IO14" s="348" t="str">
        <f t="shared" si="219"/>
        <v/>
      </c>
      <c r="IP14" s="348" t="str">
        <f t="shared" si="220"/>
        <v/>
      </c>
      <c r="IQ14" s="348" t="str">
        <f t="shared" si="221"/>
        <v/>
      </c>
      <c r="IR14" s="348" t="str">
        <f t="shared" si="222"/>
        <v/>
      </c>
      <c r="IS14" s="348" t="str">
        <f t="shared" si="223"/>
        <v/>
      </c>
      <c r="IT14" s="348" t="str">
        <f t="shared" si="224"/>
        <v/>
      </c>
      <c r="IU14" s="348" t="str">
        <f t="shared" si="225"/>
        <v/>
      </c>
      <c r="IV14" s="348" t="str">
        <f t="shared" si="226"/>
        <v/>
      </c>
      <c r="IW14" s="348" t="str">
        <f t="shared" si="227"/>
        <v/>
      </c>
      <c r="IX14" s="348" t="str">
        <f t="shared" si="228"/>
        <v/>
      </c>
      <c r="IY14" s="348" t="str">
        <f t="shared" si="229"/>
        <v/>
      </c>
      <c r="IZ14" s="348" t="str">
        <f t="shared" si="230"/>
        <v/>
      </c>
      <c r="JA14" s="348" t="str">
        <f t="shared" si="231"/>
        <v/>
      </c>
      <c r="JB14" s="348" t="str">
        <f t="shared" si="232"/>
        <v/>
      </c>
      <c r="JC14" s="348" t="str">
        <f t="shared" si="233"/>
        <v/>
      </c>
      <c r="JD14" s="348" t="str">
        <f t="shared" si="234"/>
        <v/>
      </c>
      <c r="JE14" s="348" t="str">
        <f t="shared" si="235"/>
        <v/>
      </c>
      <c r="JF14" s="348" t="str">
        <f t="shared" si="236"/>
        <v/>
      </c>
      <c r="JG14" s="348" t="str">
        <f t="shared" si="237"/>
        <v/>
      </c>
      <c r="JH14" s="348" t="str">
        <f t="shared" si="238"/>
        <v/>
      </c>
      <c r="JI14" s="348" t="str">
        <f t="shared" si="239"/>
        <v/>
      </c>
      <c r="JJ14" s="348" t="str">
        <f t="shared" si="240"/>
        <v/>
      </c>
      <c r="JK14" s="348" t="str">
        <f t="shared" si="241"/>
        <v/>
      </c>
      <c r="JL14" s="348" t="str">
        <f t="shared" si="242"/>
        <v/>
      </c>
      <c r="JM14" s="348" t="str">
        <f t="shared" si="243"/>
        <v/>
      </c>
      <c r="JN14" s="348" t="str">
        <f t="shared" si="244"/>
        <v/>
      </c>
      <c r="JO14" s="348" t="str">
        <f t="shared" si="245"/>
        <v/>
      </c>
      <c r="JP14" s="348" t="str">
        <f t="shared" si="246"/>
        <v/>
      </c>
      <c r="JQ14" s="348" t="str">
        <f t="shared" si="247"/>
        <v/>
      </c>
      <c r="JR14" s="348" t="str">
        <f t="shared" si="248"/>
        <v/>
      </c>
      <c r="JS14" s="348" t="str">
        <f t="shared" si="249"/>
        <v/>
      </c>
      <c r="JT14" s="348" t="str">
        <f t="shared" si="250"/>
        <v/>
      </c>
      <c r="JU14" s="348" t="str">
        <f t="shared" si="251"/>
        <v/>
      </c>
      <c r="JV14" s="348" t="str">
        <f t="shared" si="252"/>
        <v/>
      </c>
      <c r="JW14" s="348" t="str">
        <f t="shared" si="253"/>
        <v/>
      </c>
      <c r="JX14" s="348" t="str">
        <f t="shared" si="254"/>
        <v/>
      </c>
      <c r="JY14" s="348" t="str">
        <f t="shared" si="255"/>
        <v/>
      </c>
      <c r="JZ14" s="348" t="str">
        <f t="shared" si="256"/>
        <v/>
      </c>
      <c r="KA14" s="348" t="str">
        <f t="shared" si="257"/>
        <v/>
      </c>
      <c r="KB14" s="348" t="str">
        <f t="shared" si="258"/>
        <v/>
      </c>
      <c r="KC14" s="348" t="str">
        <f t="shared" si="259"/>
        <v/>
      </c>
      <c r="KD14" s="348" t="str">
        <f t="shared" si="260"/>
        <v/>
      </c>
      <c r="KE14" s="348" t="str">
        <f t="shared" si="261"/>
        <v/>
      </c>
      <c r="KF14" s="348" t="str">
        <f t="shared" si="262"/>
        <v/>
      </c>
      <c r="KG14" s="348" t="str">
        <f t="shared" si="263"/>
        <v/>
      </c>
      <c r="KH14" s="348" t="str">
        <f t="shared" si="264"/>
        <v/>
      </c>
      <c r="KI14" s="348" t="str">
        <f t="shared" si="265"/>
        <v/>
      </c>
      <c r="KJ14" s="348" t="str">
        <f t="shared" si="266"/>
        <v/>
      </c>
      <c r="KK14" s="348" t="str">
        <f t="shared" si="267"/>
        <v/>
      </c>
      <c r="KL14" s="348" t="str">
        <f t="shared" si="268"/>
        <v/>
      </c>
      <c r="KM14" s="348" t="str">
        <f t="shared" si="269"/>
        <v/>
      </c>
      <c r="KN14" s="348" t="str">
        <f t="shared" si="270"/>
        <v/>
      </c>
      <c r="KO14" s="348" t="str">
        <f t="shared" si="271"/>
        <v/>
      </c>
      <c r="KP14" s="348" t="str">
        <f t="shared" si="272"/>
        <v/>
      </c>
      <c r="KQ14" s="348" t="str">
        <f t="shared" si="273"/>
        <v/>
      </c>
      <c r="KR14" s="348" t="str">
        <f t="shared" si="274"/>
        <v/>
      </c>
      <c r="KS14" s="348" t="str">
        <f t="shared" si="275"/>
        <v/>
      </c>
      <c r="KT14" s="348" t="str">
        <f t="shared" si="276"/>
        <v/>
      </c>
      <c r="KU14" s="348" t="str">
        <f t="shared" si="277"/>
        <v/>
      </c>
      <c r="KV14" s="348" t="str">
        <f t="shared" si="278"/>
        <v/>
      </c>
      <c r="KW14" s="348" t="str">
        <f t="shared" si="279"/>
        <v/>
      </c>
      <c r="KX14" s="348" t="str">
        <f t="shared" si="280"/>
        <v/>
      </c>
      <c r="KY14" s="348" t="str">
        <f t="shared" si="281"/>
        <v/>
      </c>
      <c r="KZ14" s="348" t="str">
        <f t="shared" si="282"/>
        <v/>
      </c>
      <c r="LA14" s="348" t="str">
        <f t="shared" si="283"/>
        <v/>
      </c>
      <c r="LB14" s="348" t="str">
        <f t="shared" si="284"/>
        <v/>
      </c>
      <c r="LC14" s="348" t="str">
        <f t="shared" si="285"/>
        <v/>
      </c>
      <c r="LD14" s="348" t="str">
        <f t="shared" si="286"/>
        <v/>
      </c>
      <c r="LE14" s="348" t="str">
        <f t="shared" si="287"/>
        <v/>
      </c>
      <c r="LF14" s="349" t="str">
        <f t="shared" si="288"/>
        <v/>
      </c>
      <c r="LG14" s="349" t="str">
        <f t="shared" si="289"/>
        <v/>
      </c>
      <c r="LH14" s="349" t="str">
        <f t="shared" si="290"/>
        <v/>
      </c>
      <c r="LI14" s="349" t="str">
        <f t="shared" si="291"/>
        <v/>
      </c>
      <c r="LJ14" s="349" t="str">
        <f t="shared" si="292"/>
        <v/>
      </c>
      <c r="LK14" s="306" t="str">
        <f t="shared" si="293"/>
        <v/>
      </c>
      <c r="LL14" s="306" t="str">
        <f t="shared" si="294"/>
        <v/>
      </c>
      <c r="LM14" s="306" t="str">
        <f t="shared" si="295"/>
        <v/>
      </c>
      <c r="LN14" s="306" t="str">
        <f t="shared" si="296"/>
        <v/>
      </c>
      <c r="LO14" s="306" t="str">
        <f t="shared" si="297"/>
        <v/>
      </c>
      <c r="LP14" s="306" t="str">
        <f t="shared" si="298"/>
        <v/>
      </c>
      <c r="LQ14" s="306" t="str">
        <f t="shared" si="299"/>
        <v/>
      </c>
      <c r="LR14" s="306" t="str">
        <f t="shared" si="300"/>
        <v/>
      </c>
      <c r="LS14" s="306" t="str">
        <f t="shared" si="301"/>
        <v/>
      </c>
      <c r="LT14" s="306" t="str">
        <f t="shared" si="302"/>
        <v/>
      </c>
      <c r="LU14" s="306" t="str">
        <f t="shared" si="303"/>
        <v/>
      </c>
      <c r="LV14" s="306" t="str">
        <f t="shared" si="304"/>
        <v/>
      </c>
      <c r="LW14" s="306" t="str">
        <f t="shared" si="305"/>
        <v/>
      </c>
      <c r="LX14" s="306" t="str">
        <f t="shared" si="306"/>
        <v/>
      </c>
      <c r="LY14" s="306" t="str">
        <f t="shared" si="307"/>
        <v/>
      </c>
      <c r="LZ14" s="306" t="str">
        <f t="shared" si="308"/>
        <v/>
      </c>
      <c r="MA14" s="306" t="str">
        <f t="shared" si="309"/>
        <v/>
      </c>
      <c r="MB14" s="306" t="str">
        <f t="shared" si="310"/>
        <v/>
      </c>
      <c r="MC14" s="306" t="str">
        <f t="shared" si="311"/>
        <v/>
      </c>
      <c r="MD14" s="306" t="str">
        <f t="shared" si="312"/>
        <v/>
      </c>
      <c r="ME14" s="327">
        <f t="shared" si="324"/>
        <v>0</v>
      </c>
      <c r="MF14" s="327">
        <f t="shared" si="325"/>
        <v>0</v>
      </c>
      <c r="MG14" s="327">
        <f t="shared" si="326"/>
        <v>0</v>
      </c>
      <c r="MH14" s="327">
        <f t="shared" si="327"/>
        <v>0</v>
      </c>
      <c r="MI14" s="327">
        <f t="shared" si="328"/>
        <v>0</v>
      </c>
      <c r="MJ14" s="327">
        <f t="shared" si="329"/>
        <v>0</v>
      </c>
      <c r="MK14" s="327">
        <f t="shared" si="330"/>
        <v>0</v>
      </c>
      <c r="ML14" s="327">
        <f t="shared" si="331"/>
        <v>0</v>
      </c>
      <c r="MM14" s="327">
        <f t="shared" si="332"/>
        <v>0</v>
      </c>
      <c r="MN14" s="327">
        <f t="shared" si="333"/>
        <v>0</v>
      </c>
      <c r="MO14" s="327">
        <f t="shared" si="334"/>
        <v>0</v>
      </c>
      <c r="MP14" s="327">
        <f t="shared" si="335"/>
        <v>0</v>
      </c>
      <c r="MQ14" s="327">
        <f t="shared" si="336"/>
        <v>0</v>
      </c>
      <c r="MR14" s="327">
        <f t="shared" si="337"/>
        <v>0</v>
      </c>
      <c r="MS14" s="327">
        <f t="shared" si="338"/>
        <v>0</v>
      </c>
    </row>
    <row r="15" spans="1:376" ht="12" customHeight="1" x14ac:dyDescent="0.2">
      <c r="A15" s="334" t="str">
        <f t="shared" si="0"/>
        <v/>
      </c>
      <c r="B15" s="350" t="s">
        <v>672</v>
      </c>
      <c r="C15" s="351"/>
      <c r="D15" s="352"/>
      <c r="E15" s="353"/>
      <c r="F15" s="353"/>
      <c r="G15" s="353"/>
      <c r="H15" s="353"/>
      <c r="I15" s="354"/>
      <c r="J15" s="355"/>
      <c r="K15" s="356">
        <f t="shared" si="1"/>
        <v>0</v>
      </c>
      <c r="L15" s="356">
        <f t="shared" si="2"/>
        <v>0</v>
      </c>
      <c r="M15" s="357"/>
      <c r="N15" s="357"/>
      <c r="O15" s="357"/>
      <c r="P15" s="358"/>
      <c r="Q15" s="359" t="str">
        <f t="shared" si="3"/>
        <v/>
      </c>
      <c r="R15" s="360"/>
      <c r="S15" s="361"/>
      <c r="T15" s="362"/>
      <c r="U15" s="967"/>
      <c r="V15" s="969"/>
      <c r="W15" s="306" t="str">
        <f t="shared" si="4"/>
        <v/>
      </c>
      <c r="X15" s="306" t="str">
        <f t="shared" si="5"/>
        <v/>
      </c>
      <c r="Y15" s="306" t="str">
        <f t="shared" si="6"/>
        <v/>
      </c>
      <c r="Z15" s="306" t="str">
        <f t="shared" si="7"/>
        <v/>
      </c>
      <c r="AA15" s="306" t="str">
        <f t="shared" si="8"/>
        <v/>
      </c>
      <c r="AB15" s="306" t="str">
        <f t="shared" si="9"/>
        <v/>
      </c>
      <c r="AC15" s="306" t="str">
        <f t="shared" si="10"/>
        <v/>
      </c>
      <c r="AD15" s="306" t="str">
        <f t="shared" si="11"/>
        <v/>
      </c>
      <c r="AE15" s="306" t="str">
        <f t="shared" si="12"/>
        <v/>
      </c>
      <c r="AF15" s="306" t="str">
        <f t="shared" si="13"/>
        <v/>
      </c>
      <c r="AG15" s="306" t="str">
        <f t="shared" si="14"/>
        <v/>
      </c>
      <c r="AH15" s="306" t="str">
        <f t="shared" si="15"/>
        <v/>
      </c>
      <c r="AI15" s="306" t="str">
        <f t="shared" si="16"/>
        <v/>
      </c>
      <c r="AJ15" s="306" t="str">
        <f t="shared" si="17"/>
        <v/>
      </c>
      <c r="AK15" s="306" t="str">
        <f t="shared" si="18"/>
        <v/>
      </c>
      <c r="AL15" s="306" t="str">
        <f t="shared" si="19"/>
        <v/>
      </c>
      <c r="AM15" s="306" t="str">
        <f t="shared" si="20"/>
        <v/>
      </c>
      <c r="AN15" s="306" t="str">
        <f t="shared" si="21"/>
        <v/>
      </c>
      <c r="AO15" s="306" t="str">
        <f t="shared" si="22"/>
        <v/>
      </c>
      <c r="AP15" s="306" t="str">
        <f t="shared" si="23"/>
        <v/>
      </c>
      <c r="AQ15" s="306" t="str">
        <f t="shared" si="24"/>
        <v/>
      </c>
      <c r="AR15" s="306" t="str">
        <f t="shared" si="25"/>
        <v/>
      </c>
      <c r="AS15" s="306" t="str">
        <f t="shared" si="26"/>
        <v/>
      </c>
      <c r="AT15" s="306" t="str">
        <f t="shared" si="27"/>
        <v/>
      </c>
      <c r="AU15" s="306" t="str">
        <f t="shared" si="28"/>
        <v/>
      </c>
      <c r="AV15" s="306" t="str">
        <f t="shared" si="29"/>
        <v/>
      </c>
      <c r="AW15" s="306" t="str">
        <f t="shared" si="30"/>
        <v/>
      </c>
      <c r="AX15" s="306" t="str">
        <f t="shared" si="31"/>
        <v/>
      </c>
      <c r="AY15" s="306" t="str">
        <f t="shared" si="32"/>
        <v/>
      </c>
      <c r="AZ15" s="306" t="str">
        <f t="shared" si="33"/>
        <v/>
      </c>
      <c r="BA15" s="306" t="str">
        <f t="shared" si="34"/>
        <v/>
      </c>
      <c r="BB15" s="306" t="str">
        <f t="shared" si="35"/>
        <v/>
      </c>
      <c r="BC15" s="306" t="str">
        <f t="shared" si="36"/>
        <v/>
      </c>
      <c r="BD15" s="306" t="str">
        <f t="shared" si="37"/>
        <v/>
      </c>
      <c r="BE15" s="306" t="str">
        <f t="shared" si="38"/>
        <v/>
      </c>
      <c r="BF15" s="306" t="str">
        <f t="shared" si="39"/>
        <v/>
      </c>
      <c r="BG15" s="306" t="str">
        <f t="shared" si="40"/>
        <v/>
      </c>
      <c r="BH15" s="306" t="str">
        <f t="shared" si="41"/>
        <v/>
      </c>
      <c r="BI15" s="306" t="str">
        <f t="shared" si="42"/>
        <v/>
      </c>
      <c r="BJ15" s="306" t="str">
        <f t="shared" si="43"/>
        <v/>
      </c>
      <c r="BK15" s="306" t="str">
        <f t="shared" si="44"/>
        <v/>
      </c>
      <c r="BL15" s="306" t="str">
        <f t="shared" si="45"/>
        <v/>
      </c>
      <c r="BM15" s="306" t="str">
        <f t="shared" si="46"/>
        <v/>
      </c>
      <c r="BN15" s="306" t="str">
        <f t="shared" si="47"/>
        <v/>
      </c>
      <c r="BO15" s="306" t="str">
        <f t="shared" si="48"/>
        <v/>
      </c>
      <c r="BP15" s="306" t="str">
        <f t="shared" si="49"/>
        <v/>
      </c>
      <c r="BQ15" s="306" t="str">
        <f t="shared" si="50"/>
        <v/>
      </c>
      <c r="BR15" s="306" t="str">
        <f t="shared" si="51"/>
        <v/>
      </c>
      <c r="BS15" s="306" t="str">
        <f t="shared" si="52"/>
        <v/>
      </c>
      <c r="BT15" s="306" t="str">
        <f t="shared" si="53"/>
        <v/>
      </c>
      <c r="BU15" s="306" t="str">
        <f t="shared" si="54"/>
        <v/>
      </c>
      <c r="BV15" s="306" t="str">
        <f t="shared" si="55"/>
        <v/>
      </c>
      <c r="BW15" s="306" t="str">
        <f t="shared" si="56"/>
        <v/>
      </c>
      <c r="BX15" s="306" t="str">
        <f t="shared" si="57"/>
        <v/>
      </c>
      <c r="BY15" s="306" t="str">
        <f t="shared" si="58"/>
        <v/>
      </c>
      <c r="BZ15" s="306" t="str">
        <f t="shared" si="59"/>
        <v/>
      </c>
      <c r="CA15" s="306" t="str">
        <f t="shared" si="60"/>
        <v/>
      </c>
      <c r="CB15" s="306" t="str">
        <f t="shared" si="61"/>
        <v/>
      </c>
      <c r="CC15" s="306" t="str">
        <f t="shared" si="62"/>
        <v/>
      </c>
      <c r="CD15" s="306" t="str">
        <f t="shared" si="63"/>
        <v/>
      </c>
      <c r="CE15" s="306" t="str">
        <f t="shared" si="64"/>
        <v/>
      </c>
      <c r="CF15" s="306" t="str">
        <f t="shared" si="65"/>
        <v/>
      </c>
      <c r="CG15" s="306" t="str">
        <f t="shared" si="66"/>
        <v/>
      </c>
      <c r="CH15" s="306" t="str">
        <f t="shared" si="67"/>
        <v/>
      </c>
      <c r="CI15" s="306" t="str">
        <f t="shared" si="68"/>
        <v/>
      </c>
      <c r="CJ15" s="306" t="str">
        <f t="shared" si="69"/>
        <v/>
      </c>
      <c r="CK15" s="306" t="str">
        <f t="shared" si="70"/>
        <v/>
      </c>
      <c r="CL15" s="306" t="str">
        <f t="shared" si="71"/>
        <v/>
      </c>
      <c r="CM15" s="306" t="str">
        <f t="shared" si="72"/>
        <v/>
      </c>
      <c r="CN15" s="306" t="str">
        <f t="shared" si="73"/>
        <v/>
      </c>
      <c r="CO15" s="306" t="str">
        <f t="shared" si="74"/>
        <v/>
      </c>
      <c r="CP15" s="306" t="str">
        <f t="shared" si="75"/>
        <v/>
      </c>
      <c r="CQ15" s="306" t="str">
        <f t="shared" si="76"/>
        <v/>
      </c>
      <c r="CR15" s="306" t="str">
        <f t="shared" si="77"/>
        <v/>
      </c>
      <c r="CS15" s="306" t="str">
        <f t="shared" si="78"/>
        <v/>
      </c>
      <c r="CT15" s="306" t="str">
        <f t="shared" si="79"/>
        <v/>
      </c>
      <c r="CU15" s="306" t="str">
        <f t="shared" si="80"/>
        <v/>
      </c>
      <c r="CV15" s="306" t="str">
        <f t="shared" si="81"/>
        <v/>
      </c>
      <c r="CW15" s="306" t="str">
        <f t="shared" si="82"/>
        <v/>
      </c>
      <c r="CX15" s="306" t="str">
        <f t="shared" si="83"/>
        <v/>
      </c>
      <c r="CY15" s="306" t="str">
        <f t="shared" si="84"/>
        <v/>
      </c>
      <c r="CZ15" s="306" t="str">
        <f t="shared" si="85"/>
        <v/>
      </c>
      <c r="DA15" s="306" t="str">
        <f t="shared" si="86"/>
        <v/>
      </c>
      <c r="DB15" s="306" t="str">
        <f t="shared" si="87"/>
        <v/>
      </c>
      <c r="DC15" s="306" t="str">
        <f t="shared" si="88"/>
        <v/>
      </c>
      <c r="DD15" s="306" t="str">
        <f t="shared" si="89"/>
        <v/>
      </c>
      <c r="DE15" s="306" t="str">
        <f t="shared" si="90"/>
        <v/>
      </c>
      <c r="DF15" s="306" t="str">
        <f t="shared" si="91"/>
        <v/>
      </c>
      <c r="DG15" s="306" t="str">
        <f t="shared" si="92"/>
        <v/>
      </c>
      <c r="DH15" s="306" t="str">
        <f t="shared" si="93"/>
        <v/>
      </c>
      <c r="DI15" s="306" t="str">
        <f t="shared" si="94"/>
        <v/>
      </c>
      <c r="DJ15" s="306" t="str">
        <f t="shared" si="95"/>
        <v/>
      </c>
      <c r="DK15" s="306" t="str">
        <f t="shared" si="96"/>
        <v/>
      </c>
      <c r="DL15" s="306" t="str">
        <f t="shared" si="97"/>
        <v/>
      </c>
      <c r="DM15" s="306" t="str">
        <f t="shared" si="98"/>
        <v/>
      </c>
      <c r="DN15" s="306" t="str">
        <f t="shared" si="99"/>
        <v/>
      </c>
      <c r="DO15" s="306" t="str">
        <f t="shared" si="100"/>
        <v/>
      </c>
      <c r="DP15" s="306" t="str">
        <f t="shared" si="101"/>
        <v/>
      </c>
      <c r="DQ15" s="306" t="str">
        <f t="shared" si="102"/>
        <v/>
      </c>
      <c r="DR15" s="306" t="str">
        <f t="shared" si="103"/>
        <v/>
      </c>
      <c r="DS15" s="306" t="str">
        <f t="shared" si="104"/>
        <v/>
      </c>
      <c r="DT15" s="306" t="str">
        <f t="shared" si="105"/>
        <v/>
      </c>
      <c r="DU15" s="306" t="str">
        <f t="shared" si="106"/>
        <v/>
      </c>
      <c r="DV15" s="306" t="str">
        <f t="shared" si="107"/>
        <v/>
      </c>
      <c r="DW15" s="306" t="str">
        <f t="shared" si="108"/>
        <v/>
      </c>
      <c r="DX15" s="306" t="str">
        <f t="shared" si="109"/>
        <v/>
      </c>
      <c r="DY15" s="306" t="str">
        <f t="shared" si="110"/>
        <v/>
      </c>
      <c r="DZ15" s="306" t="str">
        <f t="shared" si="111"/>
        <v/>
      </c>
      <c r="EA15" s="306" t="str">
        <f t="shared" si="112"/>
        <v/>
      </c>
      <c r="EB15" s="306" t="str">
        <f t="shared" si="113"/>
        <v/>
      </c>
      <c r="EC15" s="306" t="str">
        <f t="shared" si="114"/>
        <v/>
      </c>
      <c r="ED15" s="306" t="str">
        <f t="shared" si="115"/>
        <v/>
      </c>
      <c r="EE15" s="306" t="str">
        <f t="shared" si="116"/>
        <v/>
      </c>
      <c r="EF15" s="306" t="str">
        <f t="shared" si="117"/>
        <v/>
      </c>
      <c r="EG15" s="306" t="str">
        <f t="shared" si="313"/>
        <v/>
      </c>
      <c r="EH15" s="306" t="str">
        <f t="shared" si="118"/>
        <v/>
      </c>
      <c r="EI15" s="306" t="str">
        <f t="shared" si="119"/>
        <v/>
      </c>
      <c r="EJ15" s="306" t="str">
        <f t="shared" si="120"/>
        <v/>
      </c>
      <c r="EK15" s="306" t="str">
        <f t="shared" si="121"/>
        <v/>
      </c>
      <c r="EL15" s="306" t="str">
        <f t="shared" si="122"/>
        <v/>
      </c>
      <c r="EM15" s="306" t="str">
        <f t="shared" si="123"/>
        <v/>
      </c>
      <c r="EN15" s="306" t="str">
        <f t="shared" si="124"/>
        <v/>
      </c>
      <c r="EO15" s="306" t="str">
        <f t="shared" si="125"/>
        <v/>
      </c>
      <c r="EP15" s="306" t="str">
        <f t="shared" si="126"/>
        <v/>
      </c>
      <c r="EQ15" s="306" t="str">
        <f t="shared" si="127"/>
        <v/>
      </c>
      <c r="ER15" s="306" t="str">
        <f t="shared" si="128"/>
        <v/>
      </c>
      <c r="ES15" s="306" t="str">
        <f t="shared" si="129"/>
        <v/>
      </c>
      <c r="ET15" s="306" t="str">
        <f t="shared" si="130"/>
        <v/>
      </c>
      <c r="EU15" s="306" t="str">
        <f t="shared" si="131"/>
        <v/>
      </c>
      <c r="EV15" s="306" t="str">
        <f t="shared" si="132"/>
        <v/>
      </c>
      <c r="EW15" s="306" t="str">
        <f t="shared" si="314"/>
        <v/>
      </c>
      <c r="EX15" s="306" t="str">
        <f t="shared" si="315"/>
        <v/>
      </c>
      <c r="EY15" s="306" t="str">
        <f t="shared" si="316"/>
        <v/>
      </c>
      <c r="EZ15" s="306" t="str">
        <f t="shared" si="317"/>
        <v/>
      </c>
      <c r="FA15" s="306" t="str">
        <f t="shared" si="318"/>
        <v/>
      </c>
      <c r="FB15" s="306" t="str">
        <f t="shared" si="133"/>
        <v/>
      </c>
      <c r="FC15" s="306" t="str">
        <f t="shared" si="134"/>
        <v/>
      </c>
      <c r="FD15" s="306" t="str">
        <f t="shared" si="135"/>
        <v/>
      </c>
      <c r="FE15" s="306" t="str">
        <f t="shared" si="136"/>
        <v/>
      </c>
      <c r="FF15" s="306" t="str">
        <f t="shared" si="137"/>
        <v/>
      </c>
      <c r="FG15" s="306" t="str">
        <f t="shared" si="319"/>
        <v/>
      </c>
      <c r="FH15" s="306" t="str">
        <f t="shared" si="320"/>
        <v/>
      </c>
      <c r="FI15" s="306" t="str">
        <f t="shared" si="321"/>
        <v/>
      </c>
      <c r="FJ15" s="306" t="str">
        <f t="shared" si="322"/>
        <v/>
      </c>
      <c r="FK15" s="306" t="str">
        <f t="shared" si="323"/>
        <v/>
      </c>
      <c r="FL15" s="306" t="str">
        <f t="shared" si="138"/>
        <v/>
      </c>
      <c r="FM15" s="306" t="str">
        <f t="shared" si="139"/>
        <v/>
      </c>
      <c r="FN15" s="306" t="str">
        <f t="shared" si="140"/>
        <v/>
      </c>
      <c r="FO15" s="306" t="str">
        <f t="shared" si="141"/>
        <v/>
      </c>
      <c r="FP15" s="306" t="str">
        <f t="shared" si="142"/>
        <v/>
      </c>
      <c r="FQ15" s="306" t="str">
        <f t="shared" si="143"/>
        <v/>
      </c>
      <c r="FR15" s="306" t="str">
        <f t="shared" si="144"/>
        <v/>
      </c>
      <c r="FS15" s="306" t="str">
        <f t="shared" si="145"/>
        <v/>
      </c>
      <c r="FT15" s="306" t="str">
        <f t="shared" si="146"/>
        <v/>
      </c>
      <c r="FU15" s="306" t="str">
        <f t="shared" si="147"/>
        <v/>
      </c>
      <c r="FV15" s="306" t="str">
        <f t="shared" si="148"/>
        <v/>
      </c>
      <c r="FW15" s="306" t="str">
        <f t="shared" si="149"/>
        <v/>
      </c>
      <c r="FX15" s="306" t="str">
        <f t="shared" si="150"/>
        <v/>
      </c>
      <c r="FY15" s="306" t="str">
        <f t="shared" si="151"/>
        <v/>
      </c>
      <c r="FZ15" s="306" t="str">
        <f t="shared" si="152"/>
        <v/>
      </c>
      <c r="GA15" s="306" t="str">
        <f t="shared" si="153"/>
        <v/>
      </c>
      <c r="GB15" s="306" t="str">
        <f t="shared" si="154"/>
        <v/>
      </c>
      <c r="GC15" s="306" t="str">
        <f t="shared" si="155"/>
        <v/>
      </c>
      <c r="GD15" s="306" t="str">
        <f t="shared" si="156"/>
        <v/>
      </c>
      <c r="GE15" s="306" t="str">
        <f t="shared" si="157"/>
        <v/>
      </c>
      <c r="GF15" s="306" t="str">
        <f t="shared" si="158"/>
        <v/>
      </c>
      <c r="GG15" s="306" t="str">
        <f t="shared" si="159"/>
        <v/>
      </c>
      <c r="GH15" s="306" t="str">
        <f t="shared" si="160"/>
        <v/>
      </c>
      <c r="GI15" s="306" t="str">
        <f t="shared" si="161"/>
        <v/>
      </c>
      <c r="GJ15" s="306" t="str">
        <f t="shared" si="162"/>
        <v/>
      </c>
      <c r="GK15" s="306" t="str">
        <f t="shared" si="163"/>
        <v/>
      </c>
      <c r="GL15" s="306" t="str">
        <f t="shared" si="164"/>
        <v/>
      </c>
      <c r="GM15" s="306" t="str">
        <f t="shared" si="165"/>
        <v/>
      </c>
      <c r="GN15" s="306" t="str">
        <f t="shared" si="166"/>
        <v/>
      </c>
      <c r="GO15" s="306" t="str">
        <f t="shared" si="167"/>
        <v/>
      </c>
      <c r="GP15" s="306" t="str">
        <f t="shared" si="168"/>
        <v/>
      </c>
      <c r="GQ15" s="306" t="str">
        <f t="shared" si="169"/>
        <v/>
      </c>
      <c r="GR15" s="306" t="str">
        <f t="shared" si="170"/>
        <v/>
      </c>
      <c r="GS15" s="306" t="str">
        <f t="shared" si="171"/>
        <v/>
      </c>
      <c r="GT15" s="306" t="str">
        <f t="shared" si="172"/>
        <v/>
      </c>
      <c r="GU15" s="306" t="str">
        <f t="shared" si="173"/>
        <v/>
      </c>
      <c r="GV15" s="306" t="str">
        <f t="shared" si="174"/>
        <v/>
      </c>
      <c r="GW15" s="306" t="str">
        <f t="shared" si="175"/>
        <v/>
      </c>
      <c r="GX15" s="306" t="str">
        <f t="shared" si="176"/>
        <v/>
      </c>
      <c r="GY15" s="306" t="str">
        <f t="shared" si="177"/>
        <v/>
      </c>
      <c r="GZ15" s="306" t="str">
        <f t="shared" si="178"/>
        <v/>
      </c>
      <c r="HA15" s="306" t="str">
        <f t="shared" si="179"/>
        <v/>
      </c>
      <c r="HB15" s="306" t="str">
        <f t="shared" si="180"/>
        <v/>
      </c>
      <c r="HC15" s="306" t="str">
        <f t="shared" si="181"/>
        <v/>
      </c>
      <c r="HD15" s="306" t="str">
        <f t="shared" si="182"/>
        <v/>
      </c>
      <c r="HE15" s="306" t="str">
        <f t="shared" si="183"/>
        <v/>
      </c>
      <c r="HF15" s="306" t="str">
        <f t="shared" si="184"/>
        <v/>
      </c>
      <c r="HG15" s="306" t="str">
        <f t="shared" si="185"/>
        <v/>
      </c>
      <c r="HH15" s="306" t="str">
        <f t="shared" si="186"/>
        <v/>
      </c>
      <c r="HI15" s="306" t="str">
        <f t="shared" si="187"/>
        <v/>
      </c>
      <c r="HJ15" s="306" t="str">
        <f t="shared" si="188"/>
        <v/>
      </c>
      <c r="HK15" s="306" t="str">
        <f t="shared" si="189"/>
        <v/>
      </c>
      <c r="HL15" s="306" t="str">
        <f t="shared" si="190"/>
        <v/>
      </c>
      <c r="HM15" s="306" t="str">
        <f t="shared" si="191"/>
        <v/>
      </c>
      <c r="HN15" s="306" t="str">
        <f t="shared" si="192"/>
        <v/>
      </c>
      <c r="HO15" s="306" t="str">
        <f t="shared" si="193"/>
        <v/>
      </c>
      <c r="HP15" s="306" t="str">
        <f t="shared" si="194"/>
        <v/>
      </c>
      <c r="HQ15" s="306" t="str">
        <f t="shared" si="195"/>
        <v/>
      </c>
      <c r="HR15" s="306" t="str">
        <f t="shared" si="196"/>
        <v/>
      </c>
      <c r="HS15" s="306" t="str">
        <f t="shared" si="197"/>
        <v/>
      </c>
      <c r="HT15" s="306" t="str">
        <f t="shared" si="198"/>
        <v/>
      </c>
      <c r="HU15" s="306" t="str">
        <f t="shared" si="199"/>
        <v/>
      </c>
      <c r="HV15" s="306" t="str">
        <f t="shared" si="200"/>
        <v/>
      </c>
      <c r="HW15" s="306" t="str">
        <f t="shared" si="201"/>
        <v/>
      </c>
      <c r="HX15" s="306" t="str">
        <f t="shared" si="202"/>
        <v/>
      </c>
      <c r="HY15" s="348" t="str">
        <f t="shared" si="203"/>
        <v/>
      </c>
      <c r="HZ15" s="348" t="str">
        <f t="shared" si="204"/>
        <v/>
      </c>
      <c r="IA15" s="348" t="str">
        <f t="shared" si="205"/>
        <v/>
      </c>
      <c r="IB15" s="348" t="str">
        <f t="shared" si="206"/>
        <v/>
      </c>
      <c r="IC15" s="348" t="str">
        <f t="shared" si="207"/>
        <v/>
      </c>
      <c r="ID15" s="348" t="str">
        <f t="shared" si="208"/>
        <v/>
      </c>
      <c r="IE15" s="348" t="str">
        <f t="shared" si="209"/>
        <v/>
      </c>
      <c r="IF15" s="348" t="str">
        <f t="shared" si="210"/>
        <v/>
      </c>
      <c r="IG15" s="348" t="str">
        <f t="shared" si="211"/>
        <v/>
      </c>
      <c r="IH15" s="348" t="str">
        <f t="shared" si="212"/>
        <v/>
      </c>
      <c r="II15" s="348" t="str">
        <f t="shared" si="213"/>
        <v/>
      </c>
      <c r="IJ15" s="348" t="str">
        <f t="shared" si="214"/>
        <v/>
      </c>
      <c r="IK15" s="348" t="str">
        <f t="shared" si="215"/>
        <v/>
      </c>
      <c r="IL15" s="348" t="str">
        <f t="shared" si="216"/>
        <v/>
      </c>
      <c r="IM15" s="348" t="str">
        <f t="shared" si="217"/>
        <v/>
      </c>
      <c r="IN15" s="348" t="str">
        <f t="shared" si="218"/>
        <v/>
      </c>
      <c r="IO15" s="348" t="str">
        <f t="shared" si="219"/>
        <v/>
      </c>
      <c r="IP15" s="348" t="str">
        <f t="shared" si="220"/>
        <v/>
      </c>
      <c r="IQ15" s="348" t="str">
        <f t="shared" si="221"/>
        <v/>
      </c>
      <c r="IR15" s="348" t="str">
        <f t="shared" si="222"/>
        <v/>
      </c>
      <c r="IS15" s="348" t="str">
        <f t="shared" si="223"/>
        <v/>
      </c>
      <c r="IT15" s="348" t="str">
        <f t="shared" si="224"/>
        <v/>
      </c>
      <c r="IU15" s="348" t="str">
        <f t="shared" si="225"/>
        <v/>
      </c>
      <c r="IV15" s="348" t="str">
        <f t="shared" si="226"/>
        <v/>
      </c>
      <c r="IW15" s="348" t="str">
        <f t="shared" si="227"/>
        <v/>
      </c>
      <c r="IX15" s="348" t="str">
        <f t="shared" si="228"/>
        <v/>
      </c>
      <c r="IY15" s="348" t="str">
        <f t="shared" si="229"/>
        <v/>
      </c>
      <c r="IZ15" s="348" t="str">
        <f t="shared" si="230"/>
        <v/>
      </c>
      <c r="JA15" s="348" t="str">
        <f t="shared" si="231"/>
        <v/>
      </c>
      <c r="JB15" s="348" t="str">
        <f t="shared" si="232"/>
        <v/>
      </c>
      <c r="JC15" s="348" t="str">
        <f t="shared" si="233"/>
        <v/>
      </c>
      <c r="JD15" s="348" t="str">
        <f t="shared" si="234"/>
        <v/>
      </c>
      <c r="JE15" s="348" t="str">
        <f t="shared" si="235"/>
        <v/>
      </c>
      <c r="JF15" s="348" t="str">
        <f t="shared" si="236"/>
        <v/>
      </c>
      <c r="JG15" s="348" t="str">
        <f t="shared" si="237"/>
        <v/>
      </c>
      <c r="JH15" s="348" t="str">
        <f t="shared" si="238"/>
        <v/>
      </c>
      <c r="JI15" s="348" t="str">
        <f t="shared" si="239"/>
        <v/>
      </c>
      <c r="JJ15" s="348" t="str">
        <f t="shared" si="240"/>
        <v/>
      </c>
      <c r="JK15" s="348" t="str">
        <f t="shared" si="241"/>
        <v/>
      </c>
      <c r="JL15" s="348" t="str">
        <f t="shared" si="242"/>
        <v/>
      </c>
      <c r="JM15" s="348" t="str">
        <f t="shared" si="243"/>
        <v/>
      </c>
      <c r="JN15" s="348" t="str">
        <f t="shared" si="244"/>
        <v/>
      </c>
      <c r="JO15" s="348" t="str">
        <f t="shared" si="245"/>
        <v/>
      </c>
      <c r="JP15" s="348" t="str">
        <f t="shared" si="246"/>
        <v/>
      </c>
      <c r="JQ15" s="348" t="str">
        <f t="shared" si="247"/>
        <v/>
      </c>
      <c r="JR15" s="348" t="str">
        <f t="shared" si="248"/>
        <v/>
      </c>
      <c r="JS15" s="348" t="str">
        <f t="shared" si="249"/>
        <v/>
      </c>
      <c r="JT15" s="348" t="str">
        <f t="shared" si="250"/>
        <v/>
      </c>
      <c r="JU15" s="348" t="str">
        <f t="shared" si="251"/>
        <v/>
      </c>
      <c r="JV15" s="348" t="str">
        <f t="shared" si="252"/>
        <v/>
      </c>
      <c r="JW15" s="348" t="str">
        <f t="shared" si="253"/>
        <v/>
      </c>
      <c r="JX15" s="348" t="str">
        <f t="shared" si="254"/>
        <v/>
      </c>
      <c r="JY15" s="348" t="str">
        <f t="shared" si="255"/>
        <v/>
      </c>
      <c r="JZ15" s="348" t="str">
        <f t="shared" si="256"/>
        <v/>
      </c>
      <c r="KA15" s="348" t="str">
        <f t="shared" si="257"/>
        <v/>
      </c>
      <c r="KB15" s="348" t="str">
        <f t="shared" si="258"/>
        <v/>
      </c>
      <c r="KC15" s="348" t="str">
        <f t="shared" si="259"/>
        <v/>
      </c>
      <c r="KD15" s="348" t="str">
        <f t="shared" si="260"/>
        <v/>
      </c>
      <c r="KE15" s="348" t="str">
        <f t="shared" si="261"/>
        <v/>
      </c>
      <c r="KF15" s="348" t="str">
        <f t="shared" si="262"/>
        <v/>
      </c>
      <c r="KG15" s="348" t="str">
        <f t="shared" si="263"/>
        <v/>
      </c>
      <c r="KH15" s="348" t="str">
        <f t="shared" si="264"/>
        <v/>
      </c>
      <c r="KI15" s="348" t="str">
        <f t="shared" si="265"/>
        <v/>
      </c>
      <c r="KJ15" s="348" t="str">
        <f t="shared" si="266"/>
        <v/>
      </c>
      <c r="KK15" s="348" t="str">
        <f t="shared" si="267"/>
        <v/>
      </c>
      <c r="KL15" s="348" t="str">
        <f t="shared" si="268"/>
        <v/>
      </c>
      <c r="KM15" s="348" t="str">
        <f t="shared" si="269"/>
        <v/>
      </c>
      <c r="KN15" s="348" t="str">
        <f t="shared" si="270"/>
        <v/>
      </c>
      <c r="KO15" s="348" t="str">
        <f t="shared" si="271"/>
        <v/>
      </c>
      <c r="KP15" s="348" t="str">
        <f t="shared" si="272"/>
        <v/>
      </c>
      <c r="KQ15" s="348" t="str">
        <f t="shared" si="273"/>
        <v/>
      </c>
      <c r="KR15" s="348" t="str">
        <f t="shared" si="274"/>
        <v/>
      </c>
      <c r="KS15" s="348" t="str">
        <f t="shared" si="275"/>
        <v/>
      </c>
      <c r="KT15" s="348" t="str">
        <f t="shared" si="276"/>
        <v/>
      </c>
      <c r="KU15" s="348" t="str">
        <f t="shared" si="277"/>
        <v/>
      </c>
      <c r="KV15" s="348" t="str">
        <f t="shared" si="278"/>
        <v/>
      </c>
      <c r="KW15" s="348" t="str">
        <f t="shared" si="279"/>
        <v/>
      </c>
      <c r="KX15" s="348" t="str">
        <f t="shared" si="280"/>
        <v/>
      </c>
      <c r="KY15" s="348" t="str">
        <f t="shared" si="281"/>
        <v/>
      </c>
      <c r="KZ15" s="348" t="str">
        <f t="shared" si="282"/>
        <v/>
      </c>
      <c r="LA15" s="348" t="str">
        <f t="shared" si="283"/>
        <v/>
      </c>
      <c r="LB15" s="348" t="str">
        <f t="shared" si="284"/>
        <v/>
      </c>
      <c r="LC15" s="348" t="str">
        <f t="shared" si="285"/>
        <v/>
      </c>
      <c r="LD15" s="348" t="str">
        <f t="shared" si="286"/>
        <v/>
      </c>
      <c r="LE15" s="348" t="str">
        <f t="shared" si="287"/>
        <v/>
      </c>
      <c r="LF15" s="349" t="str">
        <f t="shared" si="288"/>
        <v/>
      </c>
      <c r="LG15" s="349" t="str">
        <f t="shared" si="289"/>
        <v/>
      </c>
      <c r="LH15" s="349" t="str">
        <f t="shared" si="290"/>
        <v/>
      </c>
      <c r="LI15" s="349" t="str">
        <f t="shared" si="291"/>
        <v/>
      </c>
      <c r="LJ15" s="349" t="str">
        <f t="shared" si="292"/>
        <v/>
      </c>
      <c r="LK15" s="306" t="str">
        <f t="shared" si="293"/>
        <v/>
      </c>
      <c r="LL15" s="306" t="str">
        <f t="shared" si="294"/>
        <v/>
      </c>
      <c r="LM15" s="306" t="str">
        <f t="shared" si="295"/>
        <v/>
      </c>
      <c r="LN15" s="306" t="str">
        <f t="shared" si="296"/>
        <v/>
      </c>
      <c r="LO15" s="306" t="str">
        <f t="shared" si="297"/>
        <v/>
      </c>
      <c r="LP15" s="306" t="str">
        <f t="shared" si="298"/>
        <v/>
      </c>
      <c r="LQ15" s="306" t="str">
        <f t="shared" si="299"/>
        <v/>
      </c>
      <c r="LR15" s="306" t="str">
        <f t="shared" si="300"/>
        <v/>
      </c>
      <c r="LS15" s="306" t="str">
        <f t="shared" si="301"/>
        <v/>
      </c>
      <c r="LT15" s="306" t="str">
        <f t="shared" si="302"/>
        <v/>
      </c>
      <c r="LU15" s="306" t="str">
        <f t="shared" si="303"/>
        <v/>
      </c>
      <c r="LV15" s="306" t="str">
        <f t="shared" si="304"/>
        <v/>
      </c>
      <c r="LW15" s="306" t="str">
        <f t="shared" si="305"/>
        <v/>
      </c>
      <c r="LX15" s="306" t="str">
        <f t="shared" si="306"/>
        <v/>
      </c>
      <c r="LY15" s="306" t="str">
        <f t="shared" si="307"/>
        <v/>
      </c>
      <c r="LZ15" s="306" t="str">
        <f t="shared" si="308"/>
        <v/>
      </c>
      <c r="MA15" s="306" t="str">
        <f t="shared" si="309"/>
        <v/>
      </c>
      <c r="MB15" s="306" t="str">
        <f t="shared" si="310"/>
        <v/>
      </c>
      <c r="MC15" s="306" t="str">
        <f t="shared" si="311"/>
        <v/>
      </c>
      <c r="MD15" s="306" t="str">
        <f t="shared" si="312"/>
        <v/>
      </c>
      <c r="ME15" s="327">
        <f t="shared" si="324"/>
        <v>0</v>
      </c>
      <c r="MF15" s="327">
        <f t="shared" si="325"/>
        <v>0</v>
      </c>
      <c r="MG15" s="327">
        <f t="shared" si="326"/>
        <v>0</v>
      </c>
      <c r="MH15" s="327">
        <f t="shared" si="327"/>
        <v>0</v>
      </c>
      <c r="MI15" s="327">
        <f t="shared" si="328"/>
        <v>0</v>
      </c>
      <c r="MJ15" s="327">
        <f t="shared" si="329"/>
        <v>0</v>
      </c>
      <c r="MK15" s="327">
        <f t="shared" si="330"/>
        <v>0</v>
      </c>
      <c r="ML15" s="327">
        <f t="shared" si="331"/>
        <v>0</v>
      </c>
      <c r="MM15" s="327">
        <f t="shared" si="332"/>
        <v>0</v>
      </c>
      <c r="MN15" s="327">
        <f t="shared" si="333"/>
        <v>0</v>
      </c>
      <c r="MO15" s="327">
        <f t="shared" si="334"/>
        <v>0</v>
      </c>
      <c r="MP15" s="327">
        <f t="shared" si="335"/>
        <v>0</v>
      </c>
      <c r="MQ15" s="327">
        <f t="shared" si="336"/>
        <v>0</v>
      </c>
      <c r="MR15" s="327">
        <f t="shared" si="337"/>
        <v>0</v>
      </c>
      <c r="MS15" s="327">
        <f t="shared" si="338"/>
        <v>0</v>
      </c>
    </row>
    <row r="16" spans="1:376" ht="12" customHeight="1" thickBot="1" x14ac:dyDescent="0.25">
      <c r="A16" s="334" t="str">
        <f t="shared" si="0"/>
        <v/>
      </c>
      <c r="B16" s="363" t="s">
        <v>672</v>
      </c>
      <c r="C16" s="364"/>
      <c r="D16" s="365"/>
      <c r="E16" s="366"/>
      <c r="F16" s="366"/>
      <c r="G16" s="366"/>
      <c r="H16" s="366"/>
      <c r="I16" s="367"/>
      <c r="J16" s="368"/>
      <c r="K16" s="369">
        <f t="shared" si="1"/>
        <v>0</v>
      </c>
      <c r="L16" s="369">
        <f t="shared" si="2"/>
        <v>0</v>
      </c>
      <c r="M16" s="370"/>
      <c r="N16" s="370"/>
      <c r="O16" s="370"/>
      <c r="P16" s="371"/>
      <c r="Q16" s="359" t="str">
        <f t="shared" si="3"/>
        <v/>
      </c>
      <c r="R16" s="360"/>
      <c r="S16" s="361"/>
      <c r="T16" s="362"/>
      <c r="U16" s="967"/>
      <c r="V16" s="969"/>
      <c r="W16" s="306" t="str">
        <f t="shared" si="4"/>
        <v/>
      </c>
      <c r="X16" s="306" t="str">
        <f t="shared" si="5"/>
        <v/>
      </c>
      <c r="Y16" s="306" t="str">
        <f t="shared" si="6"/>
        <v/>
      </c>
      <c r="Z16" s="306" t="str">
        <f t="shared" si="7"/>
        <v/>
      </c>
      <c r="AA16" s="306" t="str">
        <f t="shared" si="8"/>
        <v/>
      </c>
      <c r="AB16" s="306" t="str">
        <f t="shared" si="9"/>
        <v/>
      </c>
      <c r="AC16" s="306" t="str">
        <f t="shared" si="10"/>
        <v/>
      </c>
      <c r="AD16" s="306" t="str">
        <f t="shared" si="11"/>
        <v/>
      </c>
      <c r="AE16" s="306" t="str">
        <f t="shared" si="12"/>
        <v/>
      </c>
      <c r="AF16" s="306" t="str">
        <f t="shared" si="13"/>
        <v/>
      </c>
      <c r="AG16" s="306" t="str">
        <f t="shared" si="14"/>
        <v/>
      </c>
      <c r="AH16" s="306" t="str">
        <f t="shared" si="15"/>
        <v/>
      </c>
      <c r="AI16" s="306" t="str">
        <f t="shared" si="16"/>
        <v/>
      </c>
      <c r="AJ16" s="306" t="str">
        <f t="shared" si="17"/>
        <v/>
      </c>
      <c r="AK16" s="306" t="str">
        <f t="shared" si="18"/>
        <v/>
      </c>
      <c r="AL16" s="306" t="str">
        <f t="shared" si="19"/>
        <v/>
      </c>
      <c r="AM16" s="306" t="str">
        <f t="shared" si="20"/>
        <v/>
      </c>
      <c r="AN16" s="306" t="str">
        <f t="shared" si="21"/>
        <v/>
      </c>
      <c r="AO16" s="306" t="str">
        <f t="shared" si="22"/>
        <v/>
      </c>
      <c r="AP16" s="306" t="str">
        <f t="shared" si="23"/>
        <v/>
      </c>
      <c r="AQ16" s="306" t="str">
        <f t="shared" si="24"/>
        <v/>
      </c>
      <c r="AR16" s="306" t="str">
        <f t="shared" si="25"/>
        <v/>
      </c>
      <c r="AS16" s="306" t="str">
        <f t="shared" si="26"/>
        <v/>
      </c>
      <c r="AT16" s="306" t="str">
        <f t="shared" si="27"/>
        <v/>
      </c>
      <c r="AU16" s="306" t="str">
        <f t="shared" si="28"/>
        <v/>
      </c>
      <c r="AV16" s="306" t="str">
        <f t="shared" si="29"/>
        <v/>
      </c>
      <c r="AW16" s="306" t="str">
        <f t="shared" si="30"/>
        <v/>
      </c>
      <c r="AX16" s="306" t="str">
        <f t="shared" si="31"/>
        <v/>
      </c>
      <c r="AY16" s="306" t="str">
        <f t="shared" si="32"/>
        <v/>
      </c>
      <c r="AZ16" s="306" t="str">
        <f t="shared" si="33"/>
        <v/>
      </c>
      <c r="BA16" s="306" t="str">
        <f t="shared" si="34"/>
        <v/>
      </c>
      <c r="BB16" s="306" t="str">
        <f t="shared" si="35"/>
        <v/>
      </c>
      <c r="BC16" s="306" t="str">
        <f t="shared" si="36"/>
        <v/>
      </c>
      <c r="BD16" s="306" t="str">
        <f t="shared" si="37"/>
        <v/>
      </c>
      <c r="BE16" s="306" t="str">
        <f t="shared" si="38"/>
        <v/>
      </c>
      <c r="BF16" s="306" t="str">
        <f t="shared" si="39"/>
        <v/>
      </c>
      <c r="BG16" s="306" t="str">
        <f t="shared" si="40"/>
        <v/>
      </c>
      <c r="BH16" s="306" t="str">
        <f t="shared" si="41"/>
        <v/>
      </c>
      <c r="BI16" s="306" t="str">
        <f t="shared" si="42"/>
        <v/>
      </c>
      <c r="BJ16" s="306" t="str">
        <f t="shared" si="43"/>
        <v/>
      </c>
      <c r="BK16" s="306" t="str">
        <f t="shared" si="44"/>
        <v/>
      </c>
      <c r="BL16" s="306" t="str">
        <f t="shared" si="45"/>
        <v/>
      </c>
      <c r="BM16" s="306" t="str">
        <f t="shared" si="46"/>
        <v/>
      </c>
      <c r="BN16" s="306" t="str">
        <f t="shared" si="47"/>
        <v/>
      </c>
      <c r="BO16" s="306" t="str">
        <f t="shared" si="48"/>
        <v/>
      </c>
      <c r="BP16" s="306" t="str">
        <f t="shared" si="49"/>
        <v/>
      </c>
      <c r="BQ16" s="306" t="str">
        <f t="shared" si="50"/>
        <v/>
      </c>
      <c r="BR16" s="306" t="str">
        <f t="shared" si="51"/>
        <v/>
      </c>
      <c r="BS16" s="306" t="str">
        <f t="shared" si="52"/>
        <v/>
      </c>
      <c r="BT16" s="306" t="str">
        <f t="shared" si="53"/>
        <v/>
      </c>
      <c r="BU16" s="306" t="str">
        <f t="shared" si="54"/>
        <v/>
      </c>
      <c r="BV16" s="306" t="str">
        <f t="shared" si="55"/>
        <v/>
      </c>
      <c r="BW16" s="306" t="str">
        <f t="shared" si="56"/>
        <v/>
      </c>
      <c r="BX16" s="306" t="str">
        <f t="shared" si="57"/>
        <v/>
      </c>
      <c r="BY16" s="306" t="str">
        <f t="shared" si="58"/>
        <v/>
      </c>
      <c r="BZ16" s="306" t="str">
        <f t="shared" si="59"/>
        <v/>
      </c>
      <c r="CA16" s="306" t="str">
        <f t="shared" si="60"/>
        <v/>
      </c>
      <c r="CB16" s="306" t="str">
        <f t="shared" si="61"/>
        <v/>
      </c>
      <c r="CC16" s="306" t="str">
        <f t="shared" si="62"/>
        <v/>
      </c>
      <c r="CD16" s="306" t="str">
        <f t="shared" si="63"/>
        <v/>
      </c>
      <c r="CE16" s="306" t="str">
        <f t="shared" si="64"/>
        <v/>
      </c>
      <c r="CF16" s="306" t="str">
        <f t="shared" si="65"/>
        <v/>
      </c>
      <c r="CG16" s="306" t="str">
        <f t="shared" si="66"/>
        <v/>
      </c>
      <c r="CH16" s="306" t="str">
        <f t="shared" si="67"/>
        <v/>
      </c>
      <c r="CI16" s="306" t="str">
        <f t="shared" si="68"/>
        <v/>
      </c>
      <c r="CJ16" s="306" t="str">
        <f t="shared" si="69"/>
        <v/>
      </c>
      <c r="CK16" s="306" t="str">
        <f t="shared" si="70"/>
        <v/>
      </c>
      <c r="CL16" s="306" t="str">
        <f t="shared" si="71"/>
        <v/>
      </c>
      <c r="CM16" s="306" t="str">
        <f t="shared" si="72"/>
        <v/>
      </c>
      <c r="CN16" s="306" t="str">
        <f t="shared" si="73"/>
        <v/>
      </c>
      <c r="CO16" s="306" t="str">
        <f t="shared" si="74"/>
        <v/>
      </c>
      <c r="CP16" s="306" t="str">
        <f t="shared" si="75"/>
        <v/>
      </c>
      <c r="CQ16" s="306" t="str">
        <f t="shared" si="76"/>
        <v/>
      </c>
      <c r="CR16" s="306" t="str">
        <f t="shared" si="77"/>
        <v/>
      </c>
      <c r="CS16" s="306" t="str">
        <f t="shared" si="78"/>
        <v/>
      </c>
      <c r="CT16" s="306" t="str">
        <f t="shared" si="79"/>
        <v/>
      </c>
      <c r="CU16" s="306" t="str">
        <f t="shared" si="80"/>
        <v/>
      </c>
      <c r="CV16" s="306" t="str">
        <f t="shared" si="81"/>
        <v/>
      </c>
      <c r="CW16" s="306" t="str">
        <f t="shared" si="82"/>
        <v/>
      </c>
      <c r="CX16" s="306" t="str">
        <f t="shared" si="83"/>
        <v/>
      </c>
      <c r="CY16" s="306" t="str">
        <f t="shared" si="84"/>
        <v/>
      </c>
      <c r="CZ16" s="306" t="str">
        <f t="shared" si="85"/>
        <v/>
      </c>
      <c r="DA16" s="306" t="str">
        <f t="shared" si="86"/>
        <v/>
      </c>
      <c r="DB16" s="306" t="str">
        <f t="shared" si="87"/>
        <v/>
      </c>
      <c r="DC16" s="306" t="str">
        <f t="shared" si="88"/>
        <v/>
      </c>
      <c r="DD16" s="306" t="str">
        <f t="shared" si="89"/>
        <v/>
      </c>
      <c r="DE16" s="306" t="str">
        <f t="shared" si="90"/>
        <v/>
      </c>
      <c r="DF16" s="306" t="str">
        <f t="shared" si="91"/>
        <v/>
      </c>
      <c r="DG16" s="306" t="str">
        <f t="shared" si="92"/>
        <v/>
      </c>
      <c r="DH16" s="306" t="str">
        <f t="shared" si="93"/>
        <v/>
      </c>
      <c r="DI16" s="306" t="str">
        <f t="shared" si="94"/>
        <v/>
      </c>
      <c r="DJ16" s="306" t="str">
        <f t="shared" si="95"/>
        <v/>
      </c>
      <c r="DK16" s="306" t="str">
        <f t="shared" si="96"/>
        <v/>
      </c>
      <c r="DL16" s="306" t="str">
        <f t="shared" si="97"/>
        <v/>
      </c>
      <c r="DM16" s="306" t="str">
        <f t="shared" si="98"/>
        <v/>
      </c>
      <c r="DN16" s="306" t="str">
        <f t="shared" si="99"/>
        <v/>
      </c>
      <c r="DO16" s="306" t="str">
        <f t="shared" si="100"/>
        <v/>
      </c>
      <c r="DP16" s="306" t="str">
        <f t="shared" si="101"/>
        <v/>
      </c>
      <c r="DQ16" s="306" t="str">
        <f t="shared" si="102"/>
        <v/>
      </c>
      <c r="DR16" s="306" t="str">
        <f t="shared" si="103"/>
        <v/>
      </c>
      <c r="DS16" s="306" t="str">
        <f t="shared" si="104"/>
        <v/>
      </c>
      <c r="DT16" s="306" t="str">
        <f t="shared" si="105"/>
        <v/>
      </c>
      <c r="DU16" s="306" t="str">
        <f t="shared" si="106"/>
        <v/>
      </c>
      <c r="DV16" s="306" t="str">
        <f t="shared" si="107"/>
        <v/>
      </c>
      <c r="DW16" s="306" t="str">
        <f t="shared" si="108"/>
        <v/>
      </c>
      <c r="DX16" s="306" t="str">
        <f t="shared" si="109"/>
        <v/>
      </c>
      <c r="DY16" s="306" t="str">
        <f t="shared" si="110"/>
        <v/>
      </c>
      <c r="DZ16" s="306" t="str">
        <f t="shared" si="111"/>
        <v/>
      </c>
      <c r="EA16" s="306" t="str">
        <f t="shared" si="112"/>
        <v/>
      </c>
      <c r="EB16" s="306" t="str">
        <f t="shared" si="113"/>
        <v/>
      </c>
      <c r="EC16" s="306" t="str">
        <f t="shared" si="114"/>
        <v/>
      </c>
      <c r="ED16" s="306" t="str">
        <f t="shared" si="115"/>
        <v/>
      </c>
      <c r="EE16" s="306" t="str">
        <f t="shared" si="116"/>
        <v/>
      </c>
      <c r="EF16" s="306" t="str">
        <f t="shared" si="117"/>
        <v/>
      </c>
      <c r="EG16" s="306" t="str">
        <f t="shared" si="313"/>
        <v/>
      </c>
      <c r="EH16" s="306" t="str">
        <f t="shared" si="118"/>
        <v/>
      </c>
      <c r="EI16" s="306" t="str">
        <f t="shared" si="119"/>
        <v/>
      </c>
      <c r="EJ16" s="306" t="str">
        <f t="shared" si="120"/>
        <v/>
      </c>
      <c r="EK16" s="306" t="str">
        <f t="shared" si="121"/>
        <v/>
      </c>
      <c r="EL16" s="306" t="str">
        <f t="shared" si="122"/>
        <v/>
      </c>
      <c r="EM16" s="306" t="str">
        <f t="shared" si="123"/>
        <v/>
      </c>
      <c r="EN16" s="306" t="str">
        <f t="shared" si="124"/>
        <v/>
      </c>
      <c r="EO16" s="306" t="str">
        <f t="shared" si="125"/>
        <v/>
      </c>
      <c r="EP16" s="306" t="str">
        <f t="shared" si="126"/>
        <v/>
      </c>
      <c r="EQ16" s="306" t="str">
        <f t="shared" si="127"/>
        <v/>
      </c>
      <c r="ER16" s="306" t="str">
        <f t="shared" si="128"/>
        <v/>
      </c>
      <c r="ES16" s="306" t="str">
        <f t="shared" si="129"/>
        <v/>
      </c>
      <c r="ET16" s="306" t="str">
        <f t="shared" si="130"/>
        <v/>
      </c>
      <c r="EU16" s="306" t="str">
        <f t="shared" si="131"/>
        <v/>
      </c>
      <c r="EV16" s="306" t="str">
        <f t="shared" si="132"/>
        <v/>
      </c>
      <c r="EW16" s="306" t="str">
        <f t="shared" si="314"/>
        <v/>
      </c>
      <c r="EX16" s="306" t="str">
        <f t="shared" si="315"/>
        <v/>
      </c>
      <c r="EY16" s="306" t="str">
        <f t="shared" si="316"/>
        <v/>
      </c>
      <c r="EZ16" s="306" t="str">
        <f t="shared" si="317"/>
        <v/>
      </c>
      <c r="FA16" s="306" t="str">
        <f t="shared" si="318"/>
        <v/>
      </c>
      <c r="FB16" s="306" t="str">
        <f t="shared" si="133"/>
        <v/>
      </c>
      <c r="FC16" s="306" t="str">
        <f t="shared" si="134"/>
        <v/>
      </c>
      <c r="FD16" s="306" t="str">
        <f t="shared" si="135"/>
        <v/>
      </c>
      <c r="FE16" s="306" t="str">
        <f t="shared" si="136"/>
        <v/>
      </c>
      <c r="FF16" s="306" t="str">
        <f t="shared" si="137"/>
        <v/>
      </c>
      <c r="FG16" s="306" t="str">
        <f t="shared" si="319"/>
        <v/>
      </c>
      <c r="FH16" s="306" t="str">
        <f t="shared" si="320"/>
        <v/>
      </c>
      <c r="FI16" s="306" t="str">
        <f t="shared" si="321"/>
        <v/>
      </c>
      <c r="FJ16" s="306" t="str">
        <f t="shared" si="322"/>
        <v/>
      </c>
      <c r="FK16" s="306" t="str">
        <f t="shared" si="323"/>
        <v/>
      </c>
      <c r="FL16" s="306" t="str">
        <f t="shared" si="138"/>
        <v/>
      </c>
      <c r="FM16" s="306" t="str">
        <f t="shared" si="139"/>
        <v/>
      </c>
      <c r="FN16" s="306" t="str">
        <f t="shared" si="140"/>
        <v/>
      </c>
      <c r="FO16" s="306" t="str">
        <f t="shared" si="141"/>
        <v/>
      </c>
      <c r="FP16" s="306" t="str">
        <f t="shared" si="142"/>
        <v/>
      </c>
      <c r="FQ16" s="306" t="str">
        <f t="shared" si="143"/>
        <v/>
      </c>
      <c r="FR16" s="306" t="str">
        <f t="shared" si="144"/>
        <v/>
      </c>
      <c r="FS16" s="306" t="str">
        <f t="shared" si="145"/>
        <v/>
      </c>
      <c r="FT16" s="306" t="str">
        <f t="shared" si="146"/>
        <v/>
      </c>
      <c r="FU16" s="306" t="str">
        <f t="shared" si="147"/>
        <v/>
      </c>
      <c r="FV16" s="306" t="str">
        <f t="shared" si="148"/>
        <v/>
      </c>
      <c r="FW16" s="306" t="str">
        <f t="shared" si="149"/>
        <v/>
      </c>
      <c r="FX16" s="306" t="str">
        <f t="shared" si="150"/>
        <v/>
      </c>
      <c r="FY16" s="306" t="str">
        <f t="shared" si="151"/>
        <v/>
      </c>
      <c r="FZ16" s="306" t="str">
        <f t="shared" si="152"/>
        <v/>
      </c>
      <c r="GA16" s="306" t="str">
        <f t="shared" si="153"/>
        <v/>
      </c>
      <c r="GB16" s="306" t="str">
        <f t="shared" si="154"/>
        <v/>
      </c>
      <c r="GC16" s="306" t="str">
        <f t="shared" si="155"/>
        <v/>
      </c>
      <c r="GD16" s="306" t="str">
        <f t="shared" si="156"/>
        <v/>
      </c>
      <c r="GE16" s="306" t="str">
        <f t="shared" si="157"/>
        <v/>
      </c>
      <c r="GF16" s="306" t="str">
        <f t="shared" si="158"/>
        <v/>
      </c>
      <c r="GG16" s="306" t="str">
        <f t="shared" si="159"/>
        <v/>
      </c>
      <c r="GH16" s="306" t="str">
        <f t="shared" si="160"/>
        <v/>
      </c>
      <c r="GI16" s="306" t="str">
        <f t="shared" si="161"/>
        <v/>
      </c>
      <c r="GJ16" s="306" t="str">
        <f t="shared" si="162"/>
        <v/>
      </c>
      <c r="GK16" s="306" t="str">
        <f t="shared" si="163"/>
        <v/>
      </c>
      <c r="GL16" s="306" t="str">
        <f t="shared" si="164"/>
        <v/>
      </c>
      <c r="GM16" s="306" t="str">
        <f t="shared" si="165"/>
        <v/>
      </c>
      <c r="GN16" s="306" t="str">
        <f t="shared" si="166"/>
        <v/>
      </c>
      <c r="GO16" s="306" t="str">
        <f t="shared" si="167"/>
        <v/>
      </c>
      <c r="GP16" s="306" t="str">
        <f t="shared" si="168"/>
        <v/>
      </c>
      <c r="GQ16" s="306" t="str">
        <f t="shared" si="169"/>
        <v/>
      </c>
      <c r="GR16" s="306" t="str">
        <f t="shared" si="170"/>
        <v/>
      </c>
      <c r="GS16" s="306" t="str">
        <f t="shared" si="171"/>
        <v/>
      </c>
      <c r="GT16" s="306" t="str">
        <f t="shared" si="172"/>
        <v/>
      </c>
      <c r="GU16" s="306" t="str">
        <f t="shared" si="173"/>
        <v/>
      </c>
      <c r="GV16" s="306" t="str">
        <f t="shared" si="174"/>
        <v/>
      </c>
      <c r="GW16" s="306" t="str">
        <f t="shared" si="175"/>
        <v/>
      </c>
      <c r="GX16" s="306" t="str">
        <f t="shared" si="176"/>
        <v/>
      </c>
      <c r="GY16" s="306" t="str">
        <f t="shared" si="177"/>
        <v/>
      </c>
      <c r="GZ16" s="306" t="str">
        <f t="shared" si="178"/>
        <v/>
      </c>
      <c r="HA16" s="306" t="str">
        <f t="shared" si="179"/>
        <v/>
      </c>
      <c r="HB16" s="306" t="str">
        <f t="shared" si="180"/>
        <v/>
      </c>
      <c r="HC16" s="306" t="str">
        <f t="shared" si="181"/>
        <v/>
      </c>
      <c r="HD16" s="306" t="str">
        <f t="shared" si="182"/>
        <v/>
      </c>
      <c r="HE16" s="306" t="str">
        <f t="shared" si="183"/>
        <v/>
      </c>
      <c r="HF16" s="306" t="str">
        <f t="shared" si="184"/>
        <v/>
      </c>
      <c r="HG16" s="306" t="str">
        <f t="shared" si="185"/>
        <v/>
      </c>
      <c r="HH16" s="306" t="str">
        <f t="shared" si="186"/>
        <v/>
      </c>
      <c r="HI16" s="306" t="str">
        <f t="shared" si="187"/>
        <v/>
      </c>
      <c r="HJ16" s="306" t="str">
        <f t="shared" si="188"/>
        <v/>
      </c>
      <c r="HK16" s="306" t="str">
        <f t="shared" si="189"/>
        <v/>
      </c>
      <c r="HL16" s="306" t="str">
        <f t="shared" si="190"/>
        <v/>
      </c>
      <c r="HM16" s="306" t="str">
        <f t="shared" si="191"/>
        <v/>
      </c>
      <c r="HN16" s="306" t="str">
        <f t="shared" si="192"/>
        <v/>
      </c>
      <c r="HO16" s="306" t="str">
        <f t="shared" si="193"/>
        <v/>
      </c>
      <c r="HP16" s="306" t="str">
        <f t="shared" si="194"/>
        <v/>
      </c>
      <c r="HQ16" s="306" t="str">
        <f t="shared" si="195"/>
        <v/>
      </c>
      <c r="HR16" s="306" t="str">
        <f t="shared" si="196"/>
        <v/>
      </c>
      <c r="HS16" s="306" t="str">
        <f t="shared" si="197"/>
        <v/>
      </c>
      <c r="HT16" s="306" t="str">
        <f t="shared" si="198"/>
        <v/>
      </c>
      <c r="HU16" s="306" t="str">
        <f t="shared" si="199"/>
        <v/>
      </c>
      <c r="HV16" s="306" t="str">
        <f t="shared" si="200"/>
        <v/>
      </c>
      <c r="HW16" s="306" t="str">
        <f t="shared" si="201"/>
        <v/>
      </c>
      <c r="HX16" s="306" t="str">
        <f t="shared" si="202"/>
        <v/>
      </c>
      <c r="HY16" s="348" t="str">
        <f t="shared" si="203"/>
        <v/>
      </c>
      <c r="HZ16" s="348" t="str">
        <f t="shared" si="204"/>
        <v/>
      </c>
      <c r="IA16" s="348" t="str">
        <f t="shared" si="205"/>
        <v/>
      </c>
      <c r="IB16" s="348" t="str">
        <f t="shared" si="206"/>
        <v/>
      </c>
      <c r="IC16" s="348" t="str">
        <f t="shared" si="207"/>
        <v/>
      </c>
      <c r="ID16" s="348" t="str">
        <f t="shared" si="208"/>
        <v/>
      </c>
      <c r="IE16" s="348" t="str">
        <f t="shared" si="209"/>
        <v/>
      </c>
      <c r="IF16" s="348" t="str">
        <f t="shared" si="210"/>
        <v/>
      </c>
      <c r="IG16" s="348" t="str">
        <f t="shared" si="211"/>
        <v/>
      </c>
      <c r="IH16" s="348" t="str">
        <f t="shared" si="212"/>
        <v/>
      </c>
      <c r="II16" s="348" t="str">
        <f t="shared" si="213"/>
        <v/>
      </c>
      <c r="IJ16" s="348" t="str">
        <f t="shared" si="214"/>
        <v/>
      </c>
      <c r="IK16" s="348" t="str">
        <f t="shared" si="215"/>
        <v/>
      </c>
      <c r="IL16" s="348" t="str">
        <f t="shared" si="216"/>
        <v/>
      </c>
      <c r="IM16" s="348" t="str">
        <f t="shared" si="217"/>
        <v/>
      </c>
      <c r="IN16" s="348" t="str">
        <f t="shared" si="218"/>
        <v/>
      </c>
      <c r="IO16" s="348" t="str">
        <f t="shared" si="219"/>
        <v/>
      </c>
      <c r="IP16" s="348" t="str">
        <f t="shared" si="220"/>
        <v/>
      </c>
      <c r="IQ16" s="348" t="str">
        <f t="shared" si="221"/>
        <v/>
      </c>
      <c r="IR16" s="348" t="str">
        <f t="shared" si="222"/>
        <v/>
      </c>
      <c r="IS16" s="348" t="str">
        <f t="shared" si="223"/>
        <v/>
      </c>
      <c r="IT16" s="348" t="str">
        <f t="shared" si="224"/>
        <v/>
      </c>
      <c r="IU16" s="348" t="str">
        <f t="shared" si="225"/>
        <v/>
      </c>
      <c r="IV16" s="348" t="str">
        <f t="shared" si="226"/>
        <v/>
      </c>
      <c r="IW16" s="348" t="str">
        <f t="shared" si="227"/>
        <v/>
      </c>
      <c r="IX16" s="348" t="str">
        <f t="shared" si="228"/>
        <v/>
      </c>
      <c r="IY16" s="348" t="str">
        <f t="shared" si="229"/>
        <v/>
      </c>
      <c r="IZ16" s="348" t="str">
        <f t="shared" si="230"/>
        <v/>
      </c>
      <c r="JA16" s="348" t="str">
        <f t="shared" si="231"/>
        <v/>
      </c>
      <c r="JB16" s="348" t="str">
        <f t="shared" si="232"/>
        <v/>
      </c>
      <c r="JC16" s="348" t="str">
        <f t="shared" si="233"/>
        <v/>
      </c>
      <c r="JD16" s="348" t="str">
        <f t="shared" si="234"/>
        <v/>
      </c>
      <c r="JE16" s="348" t="str">
        <f t="shared" si="235"/>
        <v/>
      </c>
      <c r="JF16" s="348" t="str">
        <f t="shared" si="236"/>
        <v/>
      </c>
      <c r="JG16" s="348" t="str">
        <f t="shared" si="237"/>
        <v/>
      </c>
      <c r="JH16" s="348" t="str">
        <f t="shared" si="238"/>
        <v/>
      </c>
      <c r="JI16" s="348" t="str">
        <f t="shared" si="239"/>
        <v/>
      </c>
      <c r="JJ16" s="348" t="str">
        <f t="shared" si="240"/>
        <v/>
      </c>
      <c r="JK16" s="348" t="str">
        <f t="shared" si="241"/>
        <v/>
      </c>
      <c r="JL16" s="348" t="str">
        <f t="shared" si="242"/>
        <v/>
      </c>
      <c r="JM16" s="348" t="str">
        <f t="shared" si="243"/>
        <v/>
      </c>
      <c r="JN16" s="348" t="str">
        <f t="shared" si="244"/>
        <v/>
      </c>
      <c r="JO16" s="348" t="str">
        <f t="shared" si="245"/>
        <v/>
      </c>
      <c r="JP16" s="348" t="str">
        <f t="shared" si="246"/>
        <v/>
      </c>
      <c r="JQ16" s="348" t="str">
        <f t="shared" si="247"/>
        <v/>
      </c>
      <c r="JR16" s="348" t="str">
        <f t="shared" si="248"/>
        <v/>
      </c>
      <c r="JS16" s="348" t="str">
        <f t="shared" si="249"/>
        <v/>
      </c>
      <c r="JT16" s="348" t="str">
        <f t="shared" si="250"/>
        <v/>
      </c>
      <c r="JU16" s="348" t="str">
        <f t="shared" si="251"/>
        <v/>
      </c>
      <c r="JV16" s="348" t="str">
        <f t="shared" si="252"/>
        <v/>
      </c>
      <c r="JW16" s="348" t="str">
        <f t="shared" si="253"/>
        <v/>
      </c>
      <c r="JX16" s="348" t="str">
        <f t="shared" si="254"/>
        <v/>
      </c>
      <c r="JY16" s="348" t="str">
        <f t="shared" si="255"/>
        <v/>
      </c>
      <c r="JZ16" s="348" t="str">
        <f t="shared" si="256"/>
        <v/>
      </c>
      <c r="KA16" s="348" t="str">
        <f t="shared" si="257"/>
        <v/>
      </c>
      <c r="KB16" s="348" t="str">
        <f t="shared" si="258"/>
        <v/>
      </c>
      <c r="KC16" s="348" t="str">
        <f t="shared" si="259"/>
        <v/>
      </c>
      <c r="KD16" s="348" t="str">
        <f t="shared" si="260"/>
        <v/>
      </c>
      <c r="KE16" s="348" t="str">
        <f t="shared" si="261"/>
        <v/>
      </c>
      <c r="KF16" s="348" t="str">
        <f t="shared" si="262"/>
        <v/>
      </c>
      <c r="KG16" s="348" t="str">
        <f t="shared" si="263"/>
        <v/>
      </c>
      <c r="KH16" s="348" t="str">
        <f t="shared" si="264"/>
        <v/>
      </c>
      <c r="KI16" s="348" t="str">
        <f t="shared" si="265"/>
        <v/>
      </c>
      <c r="KJ16" s="348" t="str">
        <f t="shared" si="266"/>
        <v/>
      </c>
      <c r="KK16" s="348" t="str">
        <f t="shared" si="267"/>
        <v/>
      </c>
      <c r="KL16" s="348" t="str">
        <f t="shared" si="268"/>
        <v/>
      </c>
      <c r="KM16" s="348" t="str">
        <f t="shared" si="269"/>
        <v/>
      </c>
      <c r="KN16" s="348" t="str">
        <f t="shared" si="270"/>
        <v/>
      </c>
      <c r="KO16" s="348" t="str">
        <f t="shared" si="271"/>
        <v/>
      </c>
      <c r="KP16" s="348" t="str">
        <f t="shared" si="272"/>
        <v/>
      </c>
      <c r="KQ16" s="348" t="str">
        <f t="shared" si="273"/>
        <v/>
      </c>
      <c r="KR16" s="348" t="str">
        <f t="shared" si="274"/>
        <v/>
      </c>
      <c r="KS16" s="348" t="str">
        <f t="shared" si="275"/>
        <v/>
      </c>
      <c r="KT16" s="348" t="str">
        <f t="shared" si="276"/>
        <v/>
      </c>
      <c r="KU16" s="348" t="str">
        <f t="shared" si="277"/>
        <v/>
      </c>
      <c r="KV16" s="348" t="str">
        <f t="shared" si="278"/>
        <v/>
      </c>
      <c r="KW16" s="348" t="str">
        <f t="shared" si="279"/>
        <v/>
      </c>
      <c r="KX16" s="348" t="str">
        <f t="shared" si="280"/>
        <v/>
      </c>
      <c r="KY16" s="348" t="str">
        <f t="shared" si="281"/>
        <v/>
      </c>
      <c r="KZ16" s="348" t="str">
        <f t="shared" si="282"/>
        <v/>
      </c>
      <c r="LA16" s="348" t="str">
        <f t="shared" si="283"/>
        <v/>
      </c>
      <c r="LB16" s="348" t="str">
        <f t="shared" si="284"/>
        <v/>
      </c>
      <c r="LC16" s="348" t="str">
        <f t="shared" si="285"/>
        <v/>
      </c>
      <c r="LD16" s="348" t="str">
        <f t="shared" si="286"/>
        <v/>
      </c>
      <c r="LE16" s="348" t="str">
        <f t="shared" si="287"/>
        <v/>
      </c>
      <c r="LF16" s="349" t="str">
        <f t="shared" si="288"/>
        <v/>
      </c>
      <c r="LG16" s="349" t="str">
        <f t="shared" si="289"/>
        <v/>
      </c>
      <c r="LH16" s="349" t="str">
        <f t="shared" si="290"/>
        <v/>
      </c>
      <c r="LI16" s="349" t="str">
        <f t="shared" si="291"/>
        <v/>
      </c>
      <c r="LJ16" s="349" t="str">
        <f t="shared" si="292"/>
        <v/>
      </c>
      <c r="LK16" s="306" t="str">
        <f t="shared" si="293"/>
        <v/>
      </c>
      <c r="LL16" s="306" t="str">
        <f t="shared" si="294"/>
        <v/>
      </c>
      <c r="LM16" s="306" t="str">
        <f t="shared" si="295"/>
        <v/>
      </c>
      <c r="LN16" s="306" t="str">
        <f t="shared" si="296"/>
        <v/>
      </c>
      <c r="LO16" s="306" t="str">
        <f t="shared" si="297"/>
        <v/>
      </c>
      <c r="LP16" s="306" t="str">
        <f t="shared" si="298"/>
        <v/>
      </c>
      <c r="LQ16" s="306" t="str">
        <f t="shared" si="299"/>
        <v/>
      </c>
      <c r="LR16" s="306" t="str">
        <f t="shared" si="300"/>
        <v/>
      </c>
      <c r="LS16" s="306" t="str">
        <f t="shared" si="301"/>
        <v/>
      </c>
      <c r="LT16" s="306" t="str">
        <f t="shared" si="302"/>
        <v/>
      </c>
      <c r="LU16" s="306" t="str">
        <f t="shared" si="303"/>
        <v/>
      </c>
      <c r="LV16" s="306" t="str">
        <f t="shared" si="304"/>
        <v/>
      </c>
      <c r="LW16" s="306" t="str">
        <f t="shared" si="305"/>
        <v/>
      </c>
      <c r="LX16" s="306" t="str">
        <f t="shared" si="306"/>
        <v/>
      </c>
      <c r="LY16" s="306" t="str">
        <f t="shared" si="307"/>
        <v/>
      </c>
      <c r="LZ16" s="306" t="str">
        <f t="shared" si="308"/>
        <v/>
      </c>
      <c r="MA16" s="306" t="str">
        <f t="shared" si="309"/>
        <v/>
      </c>
      <c r="MB16" s="306" t="str">
        <f t="shared" si="310"/>
        <v/>
      </c>
      <c r="MC16" s="306" t="str">
        <f t="shared" si="311"/>
        <v/>
      </c>
      <c r="MD16" s="306" t="str">
        <f t="shared" si="312"/>
        <v/>
      </c>
      <c r="ME16" s="327">
        <f t="shared" si="324"/>
        <v>0</v>
      </c>
      <c r="MF16" s="327">
        <f t="shared" si="325"/>
        <v>0</v>
      </c>
      <c r="MG16" s="327">
        <f t="shared" si="326"/>
        <v>0</v>
      </c>
      <c r="MH16" s="327">
        <f t="shared" si="327"/>
        <v>0</v>
      </c>
      <c r="MI16" s="327">
        <f t="shared" si="328"/>
        <v>0</v>
      </c>
      <c r="MJ16" s="327">
        <f t="shared" si="329"/>
        <v>0</v>
      </c>
      <c r="MK16" s="327">
        <f t="shared" si="330"/>
        <v>0</v>
      </c>
      <c r="ML16" s="327">
        <f t="shared" si="331"/>
        <v>0</v>
      </c>
      <c r="MM16" s="327">
        <f t="shared" si="332"/>
        <v>0</v>
      </c>
      <c r="MN16" s="327">
        <f t="shared" si="333"/>
        <v>0</v>
      </c>
      <c r="MO16" s="327">
        <f t="shared" si="334"/>
        <v>0</v>
      </c>
      <c r="MP16" s="327">
        <f t="shared" si="335"/>
        <v>0</v>
      </c>
      <c r="MQ16" s="327">
        <f t="shared" si="336"/>
        <v>0</v>
      </c>
      <c r="MR16" s="327">
        <f t="shared" si="337"/>
        <v>0</v>
      </c>
      <c r="MS16" s="327">
        <f t="shared" si="338"/>
        <v>0</v>
      </c>
    </row>
    <row r="17" spans="1:357" ht="12" customHeight="1" x14ac:dyDescent="0.2">
      <c r="A17" s="334" t="str">
        <f t="shared" si="0"/>
        <v/>
      </c>
      <c r="B17" s="372">
        <v>20</v>
      </c>
      <c r="C17" s="373"/>
      <c r="D17" s="374"/>
      <c r="E17" s="375"/>
      <c r="F17" s="375"/>
      <c r="G17" s="375"/>
      <c r="H17" s="375"/>
      <c r="I17" s="376"/>
      <c r="J17" s="377"/>
      <c r="K17" s="378">
        <f t="shared" si="1"/>
        <v>0</v>
      </c>
      <c r="L17" s="378">
        <f t="shared" si="2"/>
        <v>0</v>
      </c>
      <c r="M17" s="379"/>
      <c r="N17" s="379"/>
      <c r="O17" s="379"/>
      <c r="P17" s="380"/>
      <c r="Q17" s="359" t="str">
        <f t="shared" si="3"/>
        <v/>
      </c>
      <c r="R17" s="360"/>
      <c r="S17" s="361"/>
      <c r="T17" s="362"/>
      <c r="U17" s="967"/>
      <c r="V17" s="969"/>
      <c r="W17" s="306" t="str">
        <f t="shared" si="4"/>
        <v/>
      </c>
      <c r="X17" s="306" t="str">
        <f t="shared" si="5"/>
        <v/>
      </c>
      <c r="Y17" s="306" t="str">
        <f t="shared" si="6"/>
        <v/>
      </c>
      <c r="Z17" s="306" t="str">
        <f t="shared" si="7"/>
        <v/>
      </c>
      <c r="AA17" s="306" t="str">
        <f t="shared" si="8"/>
        <v/>
      </c>
      <c r="AB17" s="306" t="str">
        <f t="shared" si="9"/>
        <v/>
      </c>
      <c r="AC17" s="306" t="str">
        <f t="shared" si="10"/>
        <v/>
      </c>
      <c r="AD17" s="306" t="str">
        <f t="shared" si="11"/>
        <v/>
      </c>
      <c r="AE17" s="306" t="str">
        <f t="shared" si="12"/>
        <v/>
      </c>
      <c r="AF17" s="306" t="str">
        <f t="shared" si="13"/>
        <v/>
      </c>
      <c r="AG17" s="306" t="str">
        <f t="shared" si="14"/>
        <v/>
      </c>
      <c r="AH17" s="306" t="str">
        <f t="shared" si="15"/>
        <v/>
      </c>
      <c r="AI17" s="306" t="str">
        <f t="shared" si="16"/>
        <v/>
      </c>
      <c r="AJ17" s="306" t="str">
        <f t="shared" si="17"/>
        <v/>
      </c>
      <c r="AK17" s="306" t="str">
        <f t="shared" si="18"/>
        <v/>
      </c>
      <c r="AL17" s="306" t="str">
        <f t="shared" si="19"/>
        <v/>
      </c>
      <c r="AM17" s="306" t="str">
        <f t="shared" si="20"/>
        <v/>
      </c>
      <c r="AN17" s="306" t="str">
        <f t="shared" si="21"/>
        <v/>
      </c>
      <c r="AO17" s="306" t="str">
        <f t="shared" si="22"/>
        <v/>
      </c>
      <c r="AP17" s="306" t="str">
        <f t="shared" si="23"/>
        <v/>
      </c>
      <c r="AQ17" s="306" t="str">
        <f t="shared" si="24"/>
        <v/>
      </c>
      <c r="AR17" s="306" t="str">
        <f t="shared" si="25"/>
        <v/>
      </c>
      <c r="AS17" s="306" t="str">
        <f t="shared" si="26"/>
        <v/>
      </c>
      <c r="AT17" s="306" t="str">
        <f t="shared" si="27"/>
        <v/>
      </c>
      <c r="AU17" s="306" t="str">
        <f t="shared" si="28"/>
        <v/>
      </c>
      <c r="AV17" s="306" t="str">
        <f t="shared" si="29"/>
        <v/>
      </c>
      <c r="AW17" s="306" t="str">
        <f t="shared" si="30"/>
        <v/>
      </c>
      <c r="AX17" s="306" t="str">
        <f t="shared" si="31"/>
        <v/>
      </c>
      <c r="AY17" s="306" t="str">
        <f t="shared" si="32"/>
        <v/>
      </c>
      <c r="AZ17" s="306" t="str">
        <f t="shared" si="33"/>
        <v/>
      </c>
      <c r="BA17" s="306" t="str">
        <f t="shared" si="34"/>
        <v/>
      </c>
      <c r="BB17" s="306" t="str">
        <f t="shared" si="35"/>
        <v/>
      </c>
      <c r="BC17" s="306" t="str">
        <f t="shared" si="36"/>
        <v/>
      </c>
      <c r="BD17" s="306" t="str">
        <f t="shared" si="37"/>
        <v/>
      </c>
      <c r="BE17" s="306" t="str">
        <f t="shared" si="38"/>
        <v/>
      </c>
      <c r="BF17" s="306" t="str">
        <f t="shared" si="39"/>
        <v/>
      </c>
      <c r="BG17" s="306" t="str">
        <f t="shared" si="40"/>
        <v/>
      </c>
      <c r="BH17" s="306" t="str">
        <f t="shared" si="41"/>
        <v/>
      </c>
      <c r="BI17" s="306" t="str">
        <f t="shared" si="42"/>
        <v/>
      </c>
      <c r="BJ17" s="306" t="str">
        <f t="shared" si="43"/>
        <v/>
      </c>
      <c r="BK17" s="306" t="str">
        <f t="shared" si="44"/>
        <v/>
      </c>
      <c r="BL17" s="306" t="str">
        <f t="shared" si="45"/>
        <v/>
      </c>
      <c r="BM17" s="306" t="str">
        <f t="shared" si="46"/>
        <v/>
      </c>
      <c r="BN17" s="306" t="str">
        <f t="shared" si="47"/>
        <v/>
      </c>
      <c r="BO17" s="306" t="str">
        <f t="shared" si="48"/>
        <v/>
      </c>
      <c r="BP17" s="306" t="str">
        <f t="shared" si="49"/>
        <v/>
      </c>
      <c r="BQ17" s="306" t="str">
        <f t="shared" si="50"/>
        <v/>
      </c>
      <c r="BR17" s="306" t="str">
        <f t="shared" si="51"/>
        <v/>
      </c>
      <c r="BS17" s="306" t="str">
        <f t="shared" si="52"/>
        <v/>
      </c>
      <c r="BT17" s="306" t="str">
        <f t="shared" si="53"/>
        <v/>
      </c>
      <c r="BU17" s="306" t="str">
        <f t="shared" si="54"/>
        <v/>
      </c>
      <c r="BV17" s="306" t="str">
        <f t="shared" si="55"/>
        <v/>
      </c>
      <c r="BW17" s="306" t="str">
        <f t="shared" si="56"/>
        <v/>
      </c>
      <c r="BX17" s="306" t="str">
        <f t="shared" si="57"/>
        <v/>
      </c>
      <c r="BY17" s="306" t="str">
        <f t="shared" si="58"/>
        <v/>
      </c>
      <c r="BZ17" s="306" t="str">
        <f t="shared" si="59"/>
        <v/>
      </c>
      <c r="CA17" s="306" t="str">
        <f t="shared" si="60"/>
        <v/>
      </c>
      <c r="CB17" s="306" t="str">
        <f t="shared" si="61"/>
        <v/>
      </c>
      <c r="CC17" s="306" t="str">
        <f t="shared" si="62"/>
        <v/>
      </c>
      <c r="CD17" s="306" t="str">
        <f t="shared" si="63"/>
        <v/>
      </c>
      <c r="CE17" s="306" t="str">
        <f t="shared" si="64"/>
        <v/>
      </c>
      <c r="CF17" s="306" t="str">
        <f t="shared" si="65"/>
        <v/>
      </c>
      <c r="CG17" s="306" t="str">
        <f t="shared" si="66"/>
        <v/>
      </c>
      <c r="CH17" s="306" t="str">
        <f t="shared" si="67"/>
        <v/>
      </c>
      <c r="CI17" s="306" t="str">
        <f t="shared" si="68"/>
        <v/>
      </c>
      <c r="CJ17" s="306" t="str">
        <f t="shared" si="69"/>
        <v/>
      </c>
      <c r="CK17" s="306" t="str">
        <f t="shared" si="70"/>
        <v/>
      </c>
      <c r="CL17" s="306" t="str">
        <f t="shared" si="71"/>
        <v/>
      </c>
      <c r="CM17" s="306" t="str">
        <f t="shared" si="72"/>
        <v/>
      </c>
      <c r="CN17" s="306" t="str">
        <f t="shared" si="73"/>
        <v/>
      </c>
      <c r="CO17" s="306" t="str">
        <f t="shared" si="74"/>
        <v/>
      </c>
      <c r="CP17" s="306" t="str">
        <f t="shared" si="75"/>
        <v/>
      </c>
      <c r="CQ17" s="306" t="str">
        <f t="shared" si="76"/>
        <v/>
      </c>
      <c r="CR17" s="306" t="str">
        <f t="shared" si="77"/>
        <v/>
      </c>
      <c r="CS17" s="306" t="str">
        <f t="shared" si="78"/>
        <v/>
      </c>
      <c r="CT17" s="306" t="str">
        <f t="shared" si="79"/>
        <v/>
      </c>
      <c r="CU17" s="306" t="str">
        <f t="shared" si="80"/>
        <v/>
      </c>
      <c r="CV17" s="306" t="str">
        <f t="shared" si="81"/>
        <v/>
      </c>
      <c r="CW17" s="306" t="str">
        <f t="shared" si="82"/>
        <v/>
      </c>
      <c r="CX17" s="306" t="str">
        <f t="shared" si="83"/>
        <v/>
      </c>
      <c r="CY17" s="306" t="str">
        <f t="shared" si="84"/>
        <v/>
      </c>
      <c r="CZ17" s="306" t="str">
        <f t="shared" si="85"/>
        <v/>
      </c>
      <c r="DA17" s="306" t="str">
        <f t="shared" si="86"/>
        <v/>
      </c>
      <c r="DB17" s="306" t="str">
        <f t="shared" si="87"/>
        <v/>
      </c>
      <c r="DC17" s="306" t="str">
        <f t="shared" si="88"/>
        <v/>
      </c>
      <c r="DD17" s="306" t="str">
        <f t="shared" si="89"/>
        <v/>
      </c>
      <c r="DE17" s="306" t="str">
        <f t="shared" si="90"/>
        <v/>
      </c>
      <c r="DF17" s="306" t="str">
        <f t="shared" si="91"/>
        <v/>
      </c>
      <c r="DG17" s="306" t="str">
        <f t="shared" si="92"/>
        <v/>
      </c>
      <c r="DH17" s="306" t="str">
        <f t="shared" si="93"/>
        <v/>
      </c>
      <c r="DI17" s="306" t="str">
        <f t="shared" si="94"/>
        <v/>
      </c>
      <c r="DJ17" s="306" t="str">
        <f t="shared" si="95"/>
        <v/>
      </c>
      <c r="DK17" s="306" t="str">
        <f t="shared" si="96"/>
        <v/>
      </c>
      <c r="DL17" s="306" t="str">
        <f t="shared" si="97"/>
        <v/>
      </c>
      <c r="DM17" s="306" t="str">
        <f t="shared" si="98"/>
        <v/>
      </c>
      <c r="DN17" s="306" t="str">
        <f t="shared" si="99"/>
        <v/>
      </c>
      <c r="DO17" s="306" t="str">
        <f t="shared" si="100"/>
        <v/>
      </c>
      <c r="DP17" s="306" t="str">
        <f t="shared" si="101"/>
        <v/>
      </c>
      <c r="DQ17" s="306" t="str">
        <f t="shared" si="102"/>
        <v/>
      </c>
      <c r="DR17" s="306" t="str">
        <f t="shared" si="103"/>
        <v/>
      </c>
      <c r="DS17" s="306" t="str">
        <f t="shared" si="104"/>
        <v/>
      </c>
      <c r="DT17" s="306" t="str">
        <f t="shared" si="105"/>
        <v/>
      </c>
      <c r="DU17" s="306" t="str">
        <f t="shared" si="106"/>
        <v/>
      </c>
      <c r="DV17" s="306" t="str">
        <f t="shared" si="107"/>
        <v/>
      </c>
      <c r="DW17" s="306" t="str">
        <f t="shared" si="108"/>
        <v/>
      </c>
      <c r="DX17" s="306" t="str">
        <f t="shared" si="109"/>
        <v/>
      </c>
      <c r="DY17" s="306" t="str">
        <f t="shared" si="110"/>
        <v/>
      </c>
      <c r="DZ17" s="306" t="str">
        <f t="shared" si="111"/>
        <v/>
      </c>
      <c r="EA17" s="306" t="str">
        <f t="shared" si="112"/>
        <v/>
      </c>
      <c r="EB17" s="306" t="str">
        <f t="shared" si="113"/>
        <v/>
      </c>
      <c r="EC17" s="306" t="str">
        <f t="shared" si="114"/>
        <v/>
      </c>
      <c r="ED17" s="306" t="str">
        <f t="shared" si="115"/>
        <v/>
      </c>
      <c r="EE17" s="306" t="str">
        <f t="shared" si="116"/>
        <v/>
      </c>
      <c r="EF17" s="306" t="str">
        <f t="shared" si="117"/>
        <v/>
      </c>
      <c r="EG17" s="306" t="str">
        <f t="shared" si="313"/>
        <v/>
      </c>
      <c r="EH17" s="306" t="str">
        <f t="shared" si="118"/>
        <v/>
      </c>
      <c r="EI17" s="306" t="str">
        <f t="shared" si="119"/>
        <v/>
      </c>
      <c r="EJ17" s="306" t="str">
        <f t="shared" si="120"/>
        <v/>
      </c>
      <c r="EK17" s="306" t="str">
        <f t="shared" si="121"/>
        <v/>
      </c>
      <c r="EL17" s="306" t="str">
        <f t="shared" si="122"/>
        <v/>
      </c>
      <c r="EM17" s="306" t="str">
        <f t="shared" si="123"/>
        <v/>
      </c>
      <c r="EN17" s="306" t="str">
        <f t="shared" si="124"/>
        <v/>
      </c>
      <c r="EO17" s="306" t="str">
        <f t="shared" si="125"/>
        <v/>
      </c>
      <c r="EP17" s="306" t="str">
        <f t="shared" si="126"/>
        <v/>
      </c>
      <c r="EQ17" s="306" t="str">
        <f t="shared" si="127"/>
        <v/>
      </c>
      <c r="ER17" s="306" t="str">
        <f t="shared" si="128"/>
        <v/>
      </c>
      <c r="ES17" s="306" t="str">
        <f t="shared" si="129"/>
        <v/>
      </c>
      <c r="ET17" s="306" t="str">
        <f t="shared" si="130"/>
        <v/>
      </c>
      <c r="EU17" s="306" t="str">
        <f t="shared" si="131"/>
        <v/>
      </c>
      <c r="EV17" s="306" t="str">
        <f t="shared" si="132"/>
        <v/>
      </c>
      <c r="EW17" s="306" t="str">
        <f t="shared" si="314"/>
        <v/>
      </c>
      <c r="EX17" s="306" t="str">
        <f t="shared" si="315"/>
        <v/>
      </c>
      <c r="EY17" s="306" t="str">
        <f t="shared" si="316"/>
        <v/>
      </c>
      <c r="EZ17" s="306" t="str">
        <f t="shared" si="317"/>
        <v/>
      </c>
      <c r="FA17" s="306" t="str">
        <f t="shared" si="318"/>
        <v/>
      </c>
      <c r="FB17" s="306" t="str">
        <f t="shared" si="133"/>
        <v/>
      </c>
      <c r="FC17" s="306" t="str">
        <f t="shared" si="134"/>
        <v/>
      </c>
      <c r="FD17" s="306" t="str">
        <f t="shared" si="135"/>
        <v/>
      </c>
      <c r="FE17" s="306" t="str">
        <f t="shared" si="136"/>
        <v/>
      </c>
      <c r="FF17" s="306" t="str">
        <f t="shared" si="137"/>
        <v/>
      </c>
      <c r="FG17" s="306" t="str">
        <f t="shared" si="319"/>
        <v/>
      </c>
      <c r="FH17" s="306" t="str">
        <f t="shared" si="320"/>
        <v/>
      </c>
      <c r="FI17" s="306" t="str">
        <f t="shared" si="321"/>
        <v/>
      </c>
      <c r="FJ17" s="306" t="str">
        <f t="shared" si="322"/>
        <v/>
      </c>
      <c r="FK17" s="306" t="str">
        <f t="shared" si="323"/>
        <v/>
      </c>
      <c r="FL17" s="306" t="str">
        <f t="shared" si="138"/>
        <v/>
      </c>
      <c r="FM17" s="306" t="str">
        <f t="shared" si="139"/>
        <v/>
      </c>
      <c r="FN17" s="306" t="str">
        <f t="shared" si="140"/>
        <v/>
      </c>
      <c r="FO17" s="306" t="str">
        <f t="shared" si="141"/>
        <v/>
      </c>
      <c r="FP17" s="306" t="str">
        <f t="shared" si="142"/>
        <v/>
      </c>
      <c r="FQ17" s="306" t="str">
        <f t="shared" si="143"/>
        <v/>
      </c>
      <c r="FR17" s="306" t="str">
        <f t="shared" si="144"/>
        <v/>
      </c>
      <c r="FS17" s="306" t="str">
        <f t="shared" si="145"/>
        <v/>
      </c>
      <c r="FT17" s="306" t="str">
        <f t="shared" si="146"/>
        <v/>
      </c>
      <c r="FU17" s="306" t="str">
        <f t="shared" si="147"/>
        <v/>
      </c>
      <c r="FV17" s="306" t="str">
        <f t="shared" si="148"/>
        <v/>
      </c>
      <c r="FW17" s="306" t="str">
        <f t="shared" si="149"/>
        <v/>
      </c>
      <c r="FX17" s="306" t="str">
        <f t="shared" si="150"/>
        <v/>
      </c>
      <c r="FY17" s="306" t="str">
        <f t="shared" si="151"/>
        <v/>
      </c>
      <c r="FZ17" s="306" t="str">
        <f t="shared" si="152"/>
        <v/>
      </c>
      <c r="GA17" s="306" t="str">
        <f t="shared" si="153"/>
        <v/>
      </c>
      <c r="GB17" s="306" t="str">
        <f t="shared" si="154"/>
        <v/>
      </c>
      <c r="GC17" s="306" t="str">
        <f t="shared" si="155"/>
        <v/>
      </c>
      <c r="GD17" s="306" t="str">
        <f t="shared" si="156"/>
        <v/>
      </c>
      <c r="GE17" s="306" t="str">
        <f t="shared" si="157"/>
        <v/>
      </c>
      <c r="GF17" s="306" t="str">
        <f t="shared" si="158"/>
        <v/>
      </c>
      <c r="GG17" s="306" t="str">
        <f t="shared" si="159"/>
        <v/>
      </c>
      <c r="GH17" s="306" t="str">
        <f t="shared" si="160"/>
        <v/>
      </c>
      <c r="GI17" s="306" t="str">
        <f t="shared" si="161"/>
        <v/>
      </c>
      <c r="GJ17" s="306" t="str">
        <f t="shared" si="162"/>
        <v/>
      </c>
      <c r="GK17" s="306" t="str">
        <f t="shared" si="163"/>
        <v/>
      </c>
      <c r="GL17" s="306" t="str">
        <f t="shared" si="164"/>
        <v/>
      </c>
      <c r="GM17" s="306" t="str">
        <f t="shared" si="165"/>
        <v/>
      </c>
      <c r="GN17" s="306" t="str">
        <f t="shared" si="166"/>
        <v/>
      </c>
      <c r="GO17" s="306" t="str">
        <f t="shared" si="167"/>
        <v/>
      </c>
      <c r="GP17" s="306" t="str">
        <f t="shared" si="168"/>
        <v/>
      </c>
      <c r="GQ17" s="306" t="str">
        <f t="shared" si="169"/>
        <v/>
      </c>
      <c r="GR17" s="306" t="str">
        <f t="shared" si="170"/>
        <v/>
      </c>
      <c r="GS17" s="306" t="str">
        <f t="shared" si="171"/>
        <v/>
      </c>
      <c r="GT17" s="306" t="str">
        <f t="shared" si="172"/>
        <v/>
      </c>
      <c r="GU17" s="306" t="str">
        <f t="shared" si="173"/>
        <v/>
      </c>
      <c r="GV17" s="306" t="str">
        <f t="shared" si="174"/>
        <v/>
      </c>
      <c r="GW17" s="306" t="str">
        <f t="shared" si="175"/>
        <v/>
      </c>
      <c r="GX17" s="306" t="str">
        <f t="shared" si="176"/>
        <v/>
      </c>
      <c r="GY17" s="306" t="str">
        <f t="shared" si="177"/>
        <v/>
      </c>
      <c r="GZ17" s="306" t="str">
        <f t="shared" si="178"/>
        <v/>
      </c>
      <c r="HA17" s="306" t="str">
        <f t="shared" si="179"/>
        <v/>
      </c>
      <c r="HB17" s="306" t="str">
        <f t="shared" si="180"/>
        <v/>
      </c>
      <c r="HC17" s="306" t="str">
        <f t="shared" si="181"/>
        <v/>
      </c>
      <c r="HD17" s="306" t="str">
        <f t="shared" si="182"/>
        <v/>
      </c>
      <c r="HE17" s="306" t="str">
        <f t="shared" si="183"/>
        <v/>
      </c>
      <c r="HF17" s="306" t="str">
        <f t="shared" si="184"/>
        <v/>
      </c>
      <c r="HG17" s="306" t="str">
        <f t="shared" si="185"/>
        <v/>
      </c>
      <c r="HH17" s="306" t="str">
        <f t="shared" si="186"/>
        <v/>
      </c>
      <c r="HI17" s="306" t="str">
        <f t="shared" si="187"/>
        <v/>
      </c>
      <c r="HJ17" s="306" t="str">
        <f t="shared" si="188"/>
        <v/>
      </c>
      <c r="HK17" s="306" t="str">
        <f t="shared" si="189"/>
        <v/>
      </c>
      <c r="HL17" s="306" t="str">
        <f t="shared" si="190"/>
        <v/>
      </c>
      <c r="HM17" s="306" t="str">
        <f t="shared" si="191"/>
        <v/>
      </c>
      <c r="HN17" s="306" t="str">
        <f t="shared" si="192"/>
        <v/>
      </c>
      <c r="HO17" s="306" t="str">
        <f t="shared" si="193"/>
        <v/>
      </c>
      <c r="HP17" s="306" t="str">
        <f t="shared" si="194"/>
        <v/>
      </c>
      <c r="HQ17" s="306" t="str">
        <f t="shared" si="195"/>
        <v/>
      </c>
      <c r="HR17" s="306" t="str">
        <f t="shared" si="196"/>
        <v/>
      </c>
      <c r="HS17" s="306" t="str">
        <f t="shared" si="197"/>
        <v/>
      </c>
      <c r="HT17" s="306" t="str">
        <f t="shared" si="198"/>
        <v/>
      </c>
      <c r="HU17" s="306" t="str">
        <f t="shared" si="199"/>
        <v/>
      </c>
      <c r="HV17" s="306" t="str">
        <f t="shared" si="200"/>
        <v/>
      </c>
      <c r="HW17" s="306" t="str">
        <f t="shared" si="201"/>
        <v/>
      </c>
      <c r="HX17" s="306" t="str">
        <f t="shared" si="202"/>
        <v/>
      </c>
      <c r="HY17" s="348" t="str">
        <f t="shared" si="203"/>
        <v/>
      </c>
      <c r="HZ17" s="348" t="str">
        <f t="shared" si="204"/>
        <v/>
      </c>
      <c r="IA17" s="348" t="str">
        <f t="shared" si="205"/>
        <v/>
      </c>
      <c r="IB17" s="348" t="str">
        <f t="shared" si="206"/>
        <v/>
      </c>
      <c r="IC17" s="348" t="str">
        <f t="shared" si="207"/>
        <v/>
      </c>
      <c r="ID17" s="348" t="str">
        <f t="shared" si="208"/>
        <v/>
      </c>
      <c r="IE17" s="348" t="str">
        <f t="shared" si="209"/>
        <v/>
      </c>
      <c r="IF17" s="348" t="str">
        <f t="shared" si="210"/>
        <v/>
      </c>
      <c r="IG17" s="348" t="str">
        <f t="shared" si="211"/>
        <v/>
      </c>
      <c r="IH17" s="348" t="str">
        <f t="shared" si="212"/>
        <v/>
      </c>
      <c r="II17" s="348" t="str">
        <f t="shared" si="213"/>
        <v/>
      </c>
      <c r="IJ17" s="348" t="str">
        <f t="shared" si="214"/>
        <v/>
      </c>
      <c r="IK17" s="348" t="str">
        <f t="shared" si="215"/>
        <v/>
      </c>
      <c r="IL17" s="348" t="str">
        <f t="shared" si="216"/>
        <v/>
      </c>
      <c r="IM17" s="348" t="str">
        <f t="shared" si="217"/>
        <v/>
      </c>
      <c r="IN17" s="348" t="str">
        <f t="shared" si="218"/>
        <v/>
      </c>
      <c r="IO17" s="348" t="str">
        <f t="shared" si="219"/>
        <v/>
      </c>
      <c r="IP17" s="348" t="str">
        <f t="shared" si="220"/>
        <v/>
      </c>
      <c r="IQ17" s="348" t="str">
        <f t="shared" si="221"/>
        <v/>
      </c>
      <c r="IR17" s="348" t="str">
        <f t="shared" si="222"/>
        <v/>
      </c>
      <c r="IS17" s="348" t="str">
        <f t="shared" si="223"/>
        <v/>
      </c>
      <c r="IT17" s="348" t="str">
        <f t="shared" si="224"/>
        <v/>
      </c>
      <c r="IU17" s="348" t="str">
        <f t="shared" si="225"/>
        <v/>
      </c>
      <c r="IV17" s="348" t="str">
        <f t="shared" si="226"/>
        <v/>
      </c>
      <c r="IW17" s="348" t="str">
        <f t="shared" si="227"/>
        <v/>
      </c>
      <c r="IX17" s="348" t="str">
        <f t="shared" si="228"/>
        <v/>
      </c>
      <c r="IY17" s="348" t="str">
        <f t="shared" si="229"/>
        <v/>
      </c>
      <c r="IZ17" s="348" t="str">
        <f t="shared" si="230"/>
        <v/>
      </c>
      <c r="JA17" s="348" t="str">
        <f t="shared" si="231"/>
        <v/>
      </c>
      <c r="JB17" s="348" t="str">
        <f t="shared" si="232"/>
        <v/>
      </c>
      <c r="JC17" s="348" t="str">
        <f t="shared" si="233"/>
        <v/>
      </c>
      <c r="JD17" s="348" t="str">
        <f t="shared" si="234"/>
        <v/>
      </c>
      <c r="JE17" s="348" t="str">
        <f t="shared" si="235"/>
        <v/>
      </c>
      <c r="JF17" s="348" t="str">
        <f t="shared" si="236"/>
        <v/>
      </c>
      <c r="JG17" s="348" t="str">
        <f t="shared" si="237"/>
        <v/>
      </c>
      <c r="JH17" s="348" t="str">
        <f t="shared" si="238"/>
        <v/>
      </c>
      <c r="JI17" s="348" t="str">
        <f t="shared" si="239"/>
        <v/>
      </c>
      <c r="JJ17" s="348" t="str">
        <f t="shared" si="240"/>
        <v/>
      </c>
      <c r="JK17" s="348" t="str">
        <f t="shared" si="241"/>
        <v/>
      </c>
      <c r="JL17" s="348" t="str">
        <f t="shared" si="242"/>
        <v/>
      </c>
      <c r="JM17" s="348" t="str">
        <f t="shared" si="243"/>
        <v/>
      </c>
      <c r="JN17" s="348" t="str">
        <f t="shared" si="244"/>
        <v/>
      </c>
      <c r="JO17" s="348" t="str">
        <f t="shared" si="245"/>
        <v/>
      </c>
      <c r="JP17" s="348" t="str">
        <f t="shared" si="246"/>
        <v/>
      </c>
      <c r="JQ17" s="348" t="str">
        <f t="shared" si="247"/>
        <v/>
      </c>
      <c r="JR17" s="348" t="str">
        <f t="shared" si="248"/>
        <v/>
      </c>
      <c r="JS17" s="348" t="str">
        <f t="shared" si="249"/>
        <v/>
      </c>
      <c r="JT17" s="348" t="str">
        <f t="shared" si="250"/>
        <v/>
      </c>
      <c r="JU17" s="348" t="str">
        <f t="shared" si="251"/>
        <v/>
      </c>
      <c r="JV17" s="348" t="str">
        <f t="shared" si="252"/>
        <v/>
      </c>
      <c r="JW17" s="348" t="str">
        <f t="shared" si="253"/>
        <v/>
      </c>
      <c r="JX17" s="348" t="str">
        <f t="shared" si="254"/>
        <v/>
      </c>
      <c r="JY17" s="348" t="str">
        <f t="shared" si="255"/>
        <v/>
      </c>
      <c r="JZ17" s="348" t="str">
        <f t="shared" si="256"/>
        <v/>
      </c>
      <c r="KA17" s="348" t="str">
        <f t="shared" si="257"/>
        <v/>
      </c>
      <c r="KB17" s="348" t="str">
        <f t="shared" si="258"/>
        <v/>
      </c>
      <c r="KC17" s="348" t="str">
        <f t="shared" si="259"/>
        <v/>
      </c>
      <c r="KD17" s="348" t="str">
        <f t="shared" si="260"/>
        <v/>
      </c>
      <c r="KE17" s="348" t="str">
        <f t="shared" si="261"/>
        <v/>
      </c>
      <c r="KF17" s="348" t="str">
        <f t="shared" si="262"/>
        <v/>
      </c>
      <c r="KG17" s="348" t="str">
        <f t="shared" si="263"/>
        <v/>
      </c>
      <c r="KH17" s="348" t="str">
        <f t="shared" si="264"/>
        <v/>
      </c>
      <c r="KI17" s="348" t="str">
        <f t="shared" si="265"/>
        <v/>
      </c>
      <c r="KJ17" s="348" t="str">
        <f t="shared" si="266"/>
        <v/>
      </c>
      <c r="KK17" s="348" t="str">
        <f t="shared" si="267"/>
        <v/>
      </c>
      <c r="KL17" s="348" t="str">
        <f t="shared" si="268"/>
        <v/>
      </c>
      <c r="KM17" s="348" t="str">
        <f t="shared" si="269"/>
        <v/>
      </c>
      <c r="KN17" s="348" t="str">
        <f t="shared" si="270"/>
        <v/>
      </c>
      <c r="KO17" s="348" t="str">
        <f t="shared" si="271"/>
        <v/>
      </c>
      <c r="KP17" s="348" t="str">
        <f t="shared" si="272"/>
        <v/>
      </c>
      <c r="KQ17" s="348" t="str">
        <f t="shared" si="273"/>
        <v/>
      </c>
      <c r="KR17" s="348" t="str">
        <f t="shared" si="274"/>
        <v/>
      </c>
      <c r="KS17" s="348" t="str">
        <f t="shared" si="275"/>
        <v/>
      </c>
      <c r="KT17" s="348" t="str">
        <f t="shared" si="276"/>
        <v/>
      </c>
      <c r="KU17" s="348" t="str">
        <f t="shared" si="277"/>
        <v/>
      </c>
      <c r="KV17" s="348" t="str">
        <f t="shared" si="278"/>
        <v/>
      </c>
      <c r="KW17" s="348" t="str">
        <f t="shared" si="279"/>
        <v/>
      </c>
      <c r="KX17" s="348" t="str">
        <f t="shared" si="280"/>
        <v/>
      </c>
      <c r="KY17" s="348" t="str">
        <f t="shared" si="281"/>
        <v/>
      </c>
      <c r="KZ17" s="348" t="str">
        <f t="shared" si="282"/>
        <v/>
      </c>
      <c r="LA17" s="348" t="str">
        <f t="shared" si="283"/>
        <v/>
      </c>
      <c r="LB17" s="348" t="str">
        <f t="shared" si="284"/>
        <v/>
      </c>
      <c r="LC17" s="348" t="str">
        <f t="shared" si="285"/>
        <v/>
      </c>
      <c r="LD17" s="348" t="str">
        <f t="shared" si="286"/>
        <v/>
      </c>
      <c r="LE17" s="348" t="str">
        <f t="shared" si="287"/>
        <v/>
      </c>
      <c r="LF17" s="349" t="str">
        <f t="shared" si="288"/>
        <v/>
      </c>
      <c r="LG17" s="349" t="str">
        <f t="shared" si="289"/>
        <v/>
      </c>
      <c r="LH17" s="349" t="str">
        <f t="shared" si="290"/>
        <v/>
      </c>
      <c r="LI17" s="349" t="str">
        <f t="shared" si="291"/>
        <v/>
      </c>
      <c r="LJ17" s="349" t="str">
        <f t="shared" si="292"/>
        <v/>
      </c>
      <c r="LK17" s="306" t="str">
        <f t="shared" si="293"/>
        <v/>
      </c>
      <c r="LL17" s="306" t="str">
        <f t="shared" si="294"/>
        <v/>
      </c>
      <c r="LM17" s="306" t="str">
        <f t="shared" si="295"/>
        <v/>
      </c>
      <c r="LN17" s="306" t="str">
        <f t="shared" si="296"/>
        <v/>
      </c>
      <c r="LO17" s="306" t="str">
        <f t="shared" si="297"/>
        <v/>
      </c>
      <c r="LP17" s="306" t="str">
        <f t="shared" si="298"/>
        <v/>
      </c>
      <c r="LQ17" s="306" t="str">
        <f t="shared" si="299"/>
        <v/>
      </c>
      <c r="LR17" s="306" t="str">
        <f t="shared" si="300"/>
        <v/>
      </c>
      <c r="LS17" s="306" t="str">
        <f t="shared" si="301"/>
        <v/>
      </c>
      <c r="LT17" s="306" t="str">
        <f t="shared" si="302"/>
        <v/>
      </c>
      <c r="LU17" s="306" t="str">
        <f t="shared" si="303"/>
        <v/>
      </c>
      <c r="LV17" s="306" t="str">
        <f t="shared" si="304"/>
        <v/>
      </c>
      <c r="LW17" s="306" t="str">
        <f t="shared" si="305"/>
        <v/>
      </c>
      <c r="LX17" s="306" t="str">
        <f t="shared" si="306"/>
        <v/>
      </c>
      <c r="LY17" s="306" t="str">
        <f t="shared" si="307"/>
        <v/>
      </c>
      <c r="LZ17" s="306" t="str">
        <f t="shared" si="308"/>
        <v/>
      </c>
      <c r="MA17" s="306" t="str">
        <f t="shared" si="309"/>
        <v/>
      </c>
      <c r="MB17" s="306" t="str">
        <f t="shared" si="310"/>
        <v/>
      </c>
      <c r="MC17" s="306" t="str">
        <f t="shared" si="311"/>
        <v/>
      </c>
      <c r="MD17" s="306" t="str">
        <f t="shared" si="312"/>
        <v/>
      </c>
      <c r="ME17" s="327">
        <f t="shared" si="324"/>
        <v>0</v>
      </c>
      <c r="MF17" s="327">
        <f t="shared" si="325"/>
        <v>0</v>
      </c>
      <c r="MG17" s="327">
        <f t="shared" si="326"/>
        <v>0</v>
      </c>
      <c r="MH17" s="327">
        <f t="shared" si="327"/>
        <v>0</v>
      </c>
      <c r="MI17" s="327">
        <f t="shared" si="328"/>
        <v>0</v>
      </c>
      <c r="MJ17" s="327">
        <f t="shared" si="329"/>
        <v>0</v>
      </c>
      <c r="MK17" s="327">
        <f t="shared" si="330"/>
        <v>0</v>
      </c>
      <c r="ML17" s="327">
        <f t="shared" si="331"/>
        <v>0</v>
      </c>
      <c r="MM17" s="327">
        <f t="shared" si="332"/>
        <v>0</v>
      </c>
      <c r="MN17" s="327">
        <f t="shared" si="333"/>
        <v>0</v>
      </c>
      <c r="MO17" s="327">
        <f t="shared" si="334"/>
        <v>0</v>
      </c>
      <c r="MP17" s="327">
        <f t="shared" si="335"/>
        <v>0</v>
      </c>
      <c r="MQ17" s="327">
        <f t="shared" si="336"/>
        <v>0</v>
      </c>
      <c r="MR17" s="327">
        <f t="shared" si="337"/>
        <v>0</v>
      </c>
      <c r="MS17" s="327">
        <f t="shared" si="338"/>
        <v>0</v>
      </c>
    </row>
    <row r="18" spans="1:357" ht="12" customHeight="1" x14ac:dyDescent="0.2">
      <c r="A18" s="334" t="str">
        <f t="shared" si="0"/>
        <v/>
      </c>
      <c r="B18" s="381">
        <v>20</v>
      </c>
      <c r="C18" s="351"/>
      <c r="D18" s="352"/>
      <c r="E18" s="353"/>
      <c r="F18" s="353"/>
      <c r="G18" s="353"/>
      <c r="H18" s="353"/>
      <c r="I18" s="354"/>
      <c r="J18" s="355"/>
      <c r="K18" s="356">
        <f t="shared" si="1"/>
        <v>0</v>
      </c>
      <c r="L18" s="356">
        <f t="shared" si="2"/>
        <v>0</v>
      </c>
      <c r="M18" s="357"/>
      <c r="N18" s="357"/>
      <c r="O18" s="357"/>
      <c r="P18" s="358"/>
      <c r="Q18" s="359" t="str">
        <f t="shared" si="3"/>
        <v/>
      </c>
      <c r="R18" s="360"/>
      <c r="S18" s="361"/>
      <c r="T18" s="362"/>
      <c r="U18" s="967"/>
      <c r="V18" s="969"/>
      <c r="W18" s="306" t="str">
        <f t="shared" si="4"/>
        <v/>
      </c>
      <c r="X18" s="306" t="str">
        <f t="shared" si="5"/>
        <v/>
      </c>
      <c r="Y18" s="306" t="str">
        <f t="shared" si="6"/>
        <v/>
      </c>
      <c r="Z18" s="306" t="str">
        <f t="shared" si="7"/>
        <v/>
      </c>
      <c r="AA18" s="306" t="str">
        <f t="shared" si="8"/>
        <v/>
      </c>
      <c r="AB18" s="306" t="str">
        <f t="shared" si="9"/>
        <v/>
      </c>
      <c r="AC18" s="306" t="str">
        <f t="shared" si="10"/>
        <v/>
      </c>
      <c r="AD18" s="306" t="str">
        <f t="shared" si="11"/>
        <v/>
      </c>
      <c r="AE18" s="306" t="str">
        <f t="shared" si="12"/>
        <v/>
      </c>
      <c r="AF18" s="306" t="str">
        <f t="shared" si="13"/>
        <v/>
      </c>
      <c r="AG18" s="306" t="str">
        <f t="shared" si="14"/>
        <v/>
      </c>
      <c r="AH18" s="306" t="str">
        <f t="shared" si="15"/>
        <v/>
      </c>
      <c r="AI18" s="306" t="str">
        <f t="shared" si="16"/>
        <v/>
      </c>
      <c r="AJ18" s="306" t="str">
        <f t="shared" si="17"/>
        <v/>
      </c>
      <c r="AK18" s="306" t="str">
        <f t="shared" si="18"/>
        <v/>
      </c>
      <c r="AL18" s="306" t="str">
        <f t="shared" si="19"/>
        <v/>
      </c>
      <c r="AM18" s="306" t="str">
        <f t="shared" si="20"/>
        <v/>
      </c>
      <c r="AN18" s="306" t="str">
        <f t="shared" si="21"/>
        <v/>
      </c>
      <c r="AO18" s="306" t="str">
        <f t="shared" si="22"/>
        <v/>
      </c>
      <c r="AP18" s="306" t="str">
        <f t="shared" si="23"/>
        <v/>
      </c>
      <c r="AQ18" s="306" t="str">
        <f t="shared" si="24"/>
        <v/>
      </c>
      <c r="AR18" s="306" t="str">
        <f t="shared" si="25"/>
        <v/>
      </c>
      <c r="AS18" s="306" t="str">
        <f t="shared" si="26"/>
        <v/>
      </c>
      <c r="AT18" s="306" t="str">
        <f t="shared" si="27"/>
        <v/>
      </c>
      <c r="AU18" s="306" t="str">
        <f t="shared" si="28"/>
        <v/>
      </c>
      <c r="AV18" s="306" t="str">
        <f t="shared" si="29"/>
        <v/>
      </c>
      <c r="AW18" s="306" t="str">
        <f t="shared" si="30"/>
        <v/>
      </c>
      <c r="AX18" s="306" t="str">
        <f t="shared" si="31"/>
        <v/>
      </c>
      <c r="AY18" s="306" t="str">
        <f t="shared" si="32"/>
        <v/>
      </c>
      <c r="AZ18" s="306" t="str">
        <f t="shared" si="33"/>
        <v/>
      </c>
      <c r="BA18" s="306" t="str">
        <f t="shared" si="34"/>
        <v/>
      </c>
      <c r="BB18" s="306" t="str">
        <f t="shared" si="35"/>
        <v/>
      </c>
      <c r="BC18" s="306" t="str">
        <f t="shared" si="36"/>
        <v/>
      </c>
      <c r="BD18" s="306" t="str">
        <f t="shared" si="37"/>
        <v/>
      </c>
      <c r="BE18" s="306" t="str">
        <f t="shared" si="38"/>
        <v/>
      </c>
      <c r="BF18" s="306" t="str">
        <f t="shared" si="39"/>
        <v/>
      </c>
      <c r="BG18" s="306" t="str">
        <f t="shared" si="40"/>
        <v/>
      </c>
      <c r="BH18" s="306" t="str">
        <f t="shared" si="41"/>
        <v/>
      </c>
      <c r="BI18" s="306" t="str">
        <f t="shared" si="42"/>
        <v/>
      </c>
      <c r="BJ18" s="306" t="str">
        <f t="shared" si="43"/>
        <v/>
      </c>
      <c r="BK18" s="306" t="str">
        <f t="shared" si="44"/>
        <v/>
      </c>
      <c r="BL18" s="306" t="str">
        <f t="shared" si="45"/>
        <v/>
      </c>
      <c r="BM18" s="306" t="str">
        <f t="shared" si="46"/>
        <v/>
      </c>
      <c r="BN18" s="306" t="str">
        <f t="shared" si="47"/>
        <v/>
      </c>
      <c r="BO18" s="306" t="str">
        <f t="shared" si="48"/>
        <v/>
      </c>
      <c r="BP18" s="306" t="str">
        <f t="shared" si="49"/>
        <v/>
      </c>
      <c r="BQ18" s="306" t="str">
        <f t="shared" si="50"/>
        <v/>
      </c>
      <c r="BR18" s="306" t="str">
        <f t="shared" si="51"/>
        <v/>
      </c>
      <c r="BS18" s="306" t="str">
        <f t="shared" si="52"/>
        <v/>
      </c>
      <c r="BT18" s="306" t="str">
        <f t="shared" si="53"/>
        <v/>
      </c>
      <c r="BU18" s="306" t="str">
        <f t="shared" si="54"/>
        <v/>
      </c>
      <c r="BV18" s="306" t="str">
        <f t="shared" si="55"/>
        <v/>
      </c>
      <c r="BW18" s="306" t="str">
        <f t="shared" si="56"/>
        <v/>
      </c>
      <c r="BX18" s="306" t="str">
        <f t="shared" si="57"/>
        <v/>
      </c>
      <c r="BY18" s="306" t="str">
        <f t="shared" si="58"/>
        <v/>
      </c>
      <c r="BZ18" s="306" t="str">
        <f t="shared" si="59"/>
        <v/>
      </c>
      <c r="CA18" s="306" t="str">
        <f t="shared" si="60"/>
        <v/>
      </c>
      <c r="CB18" s="306" t="str">
        <f t="shared" si="61"/>
        <v/>
      </c>
      <c r="CC18" s="306" t="str">
        <f t="shared" si="62"/>
        <v/>
      </c>
      <c r="CD18" s="306" t="str">
        <f t="shared" si="63"/>
        <v/>
      </c>
      <c r="CE18" s="306" t="str">
        <f t="shared" si="64"/>
        <v/>
      </c>
      <c r="CF18" s="306" t="str">
        <f t="shared" si="65"/>
        <v/>
      </c>
      <c r="CG18" s="306" t="str">
        <f t="shared" si="66"/>
        <v/>
      </c>
      <c r="CH18" s="306" t="str">
        <f t="shared" si="67"/>
        <v/>
      </c>
      <c r="CI18" s="306" t="str">
        <f t="shared" si="68"/>
        <v/>
      </c>
      <c r="CJ18" s="306" t="str">
        <f t="shared" si="69"/>
        <v/>
      </c>
      <c r="CK18" s="306" t="str">
        <f t="shared" si="70"/>
        <v/>
      </c>
      <c r="CL18" s="306" t="str">
        <f t="shared" si="71"/>
        <v/>
      </c>
      <c r="CM18" s="306" t="str">
        <f t="shared" si="72"/>
        <v/>
      </c>
      <c r="CN18" s="306" t="str">
        <f t="shared" si="73"/>
        <v/>
      </c>
      <c r="CO18" s="306" t="str">
        <f t="shared" si="74"/>
        <v/>
      </c>
      <c r="CP18" s="306" t="str">
        <f t="shared" si="75"/>
        <v/>
      </c>
      <c r="CQ18" s="306" t="str">
        <f t="shared" si="76"/>
        <v/>
      </c>
      <c r="CR18" s="306" t="str">
        <f t="shared" si="77"/>
        <v/>
      </c>
      <c r="CS18" s="306" t="str">
        <f t="shared" si="78"/>
        <v/>
      </c>
      <c r="CT18" s="306" t="str">
        <f t="shared" si="79"/>
        <v/>
      </c>
      <c r="CU18" s="306" t="str">
        <f t="shared" si="80"/>
        <v/>
      </c>
      <c r="CV18" s="306" t="str">
        <f t="shared" si="81"/>
        <v/>
      </c>
      <c r="CW18" s="306" t="str">
        <f t="shared" si="82"/>
        <v/>
      </c>
      <c r="CX18" s="306" t="str">
        <f t="shared" si="83"/>
        <v/>
      </c>
      <c r="CY18" s="306" t="str">
        <f t="shared" si="84"/>
        <v/>
      </c>
      <c r="CZ18" s="306" t="str">
        <f t="shared" si="85"/>
        <v/>
      </c>
      <c r="DA18" s="306" t="str">
        <f t="shared" si="86"/>
        <v/>
      </c>
      <c r="DB18" s="306" t="str">
        <f t="shared" si="87"/>
        <v/>
      </c>
      <c r="DC18" s="306" t="str">
        <f t="shared" si="88"/>
        <v/>
      </c>
      <c r="DD18" s="306" t="str">
        <f t="shared" si="89"/>
        <v/>
      </c>
      <c r="DE18" s="306" t="str">
        <f t="shared" si="90"/>
        <v/>
      </c>
      <c r="DF18" s="306" t="str">
        <f t="shared" si="91"/>
        <v/>
      </c>
      <c r="DG18" s="306" t="str">
        <f t="shared" si="92"/>
        <v/>
      </c>
      <c r="DH18" s="306" t="str">
        <f t="shared" si="93"/>
        <v/>
      </c>
      <c r="DI18" s="306" t="str">
        <f t="shared" si="94"/>
        <v/>
      </c>
      <c r="DJ18" s="306" t="str">
        <f t="shared" si="95"/>
        <v/>
      </c>
      <c r="DK18" s="306" t="str">
        <f t="shared" si="96"/>
        <v/>
      </c>
      <c r="DL18" s="306" t="str">
        <f t="shared" si="97"/>
        <v/>
      </c>
      <c r="DM18" s="306" t="str">
        <f t="shared" si="98"/>
        <v/>
      </c>
      <c r="DN18" s="306" t="str">
        <f t="shared" si="99"/>
        <v/>
      </c>
      <c r="DO18" s="306" t="str">
        <f t="shared" si="100"/>
        <v/>
      </c>
      <c r="DP18" s="306" t="str">
        <f t="shared" si="101"/>
        <v/>
      </c>
      <c r="DQ18" s="306" t="str">
        <f t="shared" si="102"/>
        <v/>
      </c>
      <c r="DR18" s="306" t="str">
        <f t="shared" si="103"/>
        <v/>
      </c>
      <c r="DS18" s="306" t="str">
        <f t="shared" si="104"/>
        <v/>
      </c>
      <c r="DT18" s="306" t="str">
        <f t="shared" si="105"/>
        <v/>
      </c>
      <c r="DU18" s="306" t="str">
        <f t="shared" si="106"/>
        <v/>
      </c>
      <c r="DV18" s="306" t="str">
        <f t="shared" si="107"/>
        <v/>
      </c>
      <c r="DW18" s="306" t="str">
        <f t="shared" si="108"/>
        <v/>
      </c>
      <c r="DX18" s="306" t="str">
        <f t="shared" si="109"/>
        <v/>
      </c>
      <c r="DY18" s="306" t="str">
        <f t="shared" si="110"/>
        <v/>
      </c>
      <c r="DZ18" s="306" t="str">
        <f t="shared" si="111"/>
        <v/>
      </c>
      <c r="EA18" s="306" t="str">
        <f t="shared" si="112"/>
        <v/>
      </c>
      <c r="EB18" s="306" t="str">
        <f t="shared" si="113"/>
        <v/>
      </c>
      <c r="EC18" s="306" t="str">
        <f t="shared" si="114"/>
        <v/>
      </c>
      <c r="ED18" s="306" t="str">
        <f t="shared" si="115"/>
        <v/>
      </c>
      <c r="EE18" s="306" t="str">
        <f t="shared" si="116"/>
        <v/>
      </c>
      <c r="EF18" s="306" t="str">
        <f t="shared" si="117"/>
        <v/>
      </c>
      <c r="EG18" s="306" t="str">
        <f t="shared" si="313"/>
        <v/>
      </c>
      <c r="EH18" s="306" t="str">
        <f t="shared" si="118"/>
        <v/>
      </c>
      <c r="EI18" s="306" t="str">
        <f t="shared" si="119"/>
        <v/>
      </c>
      <c r="EJ18" s="306" t="str">
        <f t="shared" si="120"/>
        <v/>
      </c>
      <c r="EK18" s="306" t="str">
        <f t="shared" si="121"/>
        <v/>
      </c>
      <c r="EL18" s="306" t="str">
        <f t="shared" si="122"/>
        <v/>
      </c>
      <c r="EM18" s="306" t="str">
        <f t="shared" si="123"/>
        <v/>
      </c>
      <c r="EN18" s="306" t="str">
        <f t="shared" si="124"/>
        <v/>
      </c>
      <c r="EO18" s="306" t="str">
        <f t="shared" si="125"/>
        <v/>
      </c>
      <c r="EP18" s="306" t="str">
        <f t="shared" si="126"/>
        <v/>
      </c>
      <c r="EQ18" s="306" t="str">
        <f t="shared" si="127"/>
        <v/>
      </c>
      <c r="ER18" s="306" t="str">
        <f t="shared" si="128"/>
        <v/>
      </c>
      <c r="ES18" s="306" t="str">
        <f t="shared" si="129"/>
        <v/>
      </c>
      <c r="ET18" s="306" t="str">
        <f t="shared" si="130"/>
        <v/>
      </c>
      <c r="EU18" s="306" t="str">
        <f t="shared" si="131"/>
        <v/>
      </c>
      <c r="EV18" s="306" t="str">
        <f t="shared" si="132"/>
        <v/>
      </c>
      <c r="EW18" s="306" t="str">
        <f t="shared" si="314"/>
        <v/>
      </c>
      <c r="EX18" s="306" t="str">
        <f t="shared" si="315"/>
        <v/>
      </c>
      <c r="EY18" s="306" t="str">
        <f t="shared" si="316"/>
        <v/>
      </c>
      <c r="EZ18" s="306" t="str">
        <f t="shared" si="317"/>
        <v/>
      </c>
      <c r="FA18" s="306" t="str">
        <f t="shared" si="318"/>
        <v/>
      </c>
      <c r="FB18" s="306" t="str">
        <f t="shared" si="133"/>
        <v/>
      </c>
      <c r="FC18" s="306" t="str">
        <f t="shared" si="134"/>
        <v/>
      </c>
      <c r="FD18" s="306" t="str">
        <f t="shared" si="135"/>
        <v/>
      </c>
      <c r="FE18" s="306" t="str">
        <f t="shared" si="136"/>
        <v/>
      </c>
      <c r="FF18" s="306" t="str">
        <f t="shared" si="137"/>
        <v/>
      </c>
      <c r="FG18" s="306" t="str">
        <f t="shared" si="319"/>
        <v/>
      </c>
      <c r="FH18" s="306" t="str">
        <f t="shared" si="320"/>
        <v/>
      </c>
      <c r="FI18" s="306" t="str">
        <f t="shared" si="321"/>
        <v/>
      </c>
      <c r="FJ18" s="306" t="str">
        <f t="shared" si="322"/>
        <v/>
      </c>
      <c r="FK18" s="306" t="str">
        <f t="shared" si="323"/>
        <v/>
      </c>
      <c r="FL18" s="306" t="str">
        <f t="shared" si="138"/>
        <v/>
      </c>
      <c r="FM18" s="306" t="str">
        <f t="shared" si="139"/>
        <v/>
      </c>
      <c r="FN18" s="306" t="str">
        <f t="shared" si="140"/>
        <v/>
      </c>
      <c r="FO18" s="306" t="str">
        <f t="shared" si="141"/>
        <v/>
      </c>
      <c r="FP18" s="306" t="str">
        <f t="shared" si="142"/>
        <v/>
      </c>
      <c r="FQ18" s="306" t="str">
        <f t="shared" si="143"/>
        <v/>
      </c>
      <c r="FR18" s="306" t="str">
        <f t="shared" si="144"/>
        <v/>
      </c>
      <c r="FS18" s="306" t="str">
        <f t="shared" si="145"/>
        <v/>
      </c>
      <c r="FT18" s="306" t="str">
        <f t="shared" si="146"/>
        <v/>
      </c>
      <c r="FU18" s="306" t="str">
        <f t="shared" si="147"/>
        <v/>
      </c>
      <c r="FV18" s="306" t="str">
        <f t="shared" si="148"/>
        <v/>
      </c>
      <c r="FW18" s="306" t="str">
        <f t="shared" si="149"/>
        <v/>
      </c>
      <c r="FX18" s="306" t="str">
        <f t="shared" si="150"/>
        <v/>
      </c>
      <c r="FY18" s="306" t="str">
        <f t="shared" si="151"/>
        <v/>
      </c>
      <c r="FZ18" s="306" t="str">
        <f t="shared" si="152"/>
        <v/>
      </c>
      <c r="GA18" s="306" t="str">
        <f t="shared" si="153"/>
        <v/>
      </c>
      <c r="GB18" s="306" t="str">
        <f t="shared" si="154"/>
        <v/>
      </c>
      <c r="GC18" s="306" t="str">
        <f t="shared" si="155"/>
        <v/>
      </c>
      <c r="GD18" s="306" t="str">
        <f t="shared" si="156"/>
        <v/>
      </c>
      <c r="GE18" s="306" t="str">
        <f t="shared" si="157"/>
        <v/>
      </c>
      <c r="GF18" s="306" t="str">
        <f t="shared" si="158"/>
        <v/>
      </c>
      <c r="GG18" s="306" t="str">
        <f t="shared" si="159"/>
        <v/>
      </c>
      <c r="GH18" s="306" t="str">
        <f t="shared" si="160"/>
        <v/>
      </c>
      <c r="GI18" s="306" t="str">
        <f t="shared" si="161"/>
        <v/>
      </c>
      <c r="GJ18" s="306" t="str">
        <f t="shared" si="162"/>
        <v/>
      </c>
      <c r="GK18" s="306" t="str">
        <f t="shared" si="163"/>
        <v/>
      </c>
      <c r="GL18" s="306" t="str">
        <f t="shared" si="164"/>
        <v/>
      </c>
      <c r="GM18" s="306" t="str">
        <f t="shared" si="165"/>
        <v/>
      </c>
      <c r="GN18" s="306" t="str">
        <f t="shared" si="166"/>
        <v/>
      </c>
      <c r="GO18" s="306" t="str">
        <f t="shared" si="167"/>
        <v/>
      </c>
      <c r="GP18" s="306" t="str">
        <f t="shared" si="168"/>
        <v/>
      </c>
      <c r="GQ18" s="306" t="str">
        <f t="shared" si="169"/>
        <v/>
      </c>
      <c r="GR18" s="306" t="str">
        <f t="shared" si="170"/>
        <v/>
      </c>
      <c r="GS18" s="306" t="str">
        <f t="shared" si="171"/>
        <v/>
      </c>
      <c r="GT18" s="306" t="str">
        <f t="shared" si="172"/>
        <v/>
      </c>
      <c r="GU18" s="306" t="str">
        <f t="shared" si="173"/>
        <v/>
      </c>
      <c r="GV18" s="306" t="str">
        <f t="shared" si="174"/>
        <v/>
      </c>
      <c r="GW18" s="306" t="str">
        <f t="shared" si="175"/>
        <v/>
      </c>
      <c r="GX18" s="306" t="str">
        <f t="shared" si="176"/>
        <v/>
      </c>
      <c r="GY18" s="306" t="str">
        <f t="shared" si="177"/>
        <v/>
      </c>
      <c r="GZ18" s="306" t="str">
        <f t="shared" si="178"/>
        <v/>
      </c>
      <c r="HA18" s="306" t="str">
        <f t="shared" si="179"/>
        <v/>
      </c>
      <c r="HB18" s="306" t="str">
        <f t="shared" si="180"/>
        <v/>
      </c>
      <c r="HC18" s="306" t="str">
        <f t="shared" si="181"/>
        <v/>
      </c>
      <c r="HD18" s="306" t="str">
        <f t="shared" si="182"/>
        <v/>
      </c>
      <c r="HE18" s="306" t="str">
        <f t="shared" si="183"/>
        <v/>
      </c>
      <c r="HF18" s="306" t="str">
        <f t="shared" si="184"/>
        <v/>
      </c>
      <c r="HG18" s="306" t="str">
        <f t="shared" si="185"/>
        <v/>
      </c>
      <c r="HH18" s="306" t="str">
        <f t="shared" si="186"/>
        <v/>
      </c>
      <c r="HI18" s="306" t="str">
        <f t="shared" si="187"/>
        <v/>
      </c>
      <c r="HJ18" s="306" t="str">
        <f t="shared" si="188"/>
        <v/>
      </c>
      <c r="HK18" s="306" t="str">
        <f t="shared" si="189"/>
        <v/>
      </c>
      <c r="HL18" s="306" t="str">
        <f t="shared" si="190"/>
        <v/>
      </c>
      <c r="HM18" s="306" t="str">
        <f t="shared" si="191"/>
        <v/>
      </c>
      <c r="HN18" s="306" t="str">
        <f t="shared" si="192"/>
        <v/>
      </c>
      <c r="HO18" s="306" t="str">
        <f t="shared" si="193"/>
        <v/>
      </c>
      <c r="HP18" s="306" t="str">
        <f t="shared" si="194"/>
        <v/>
      </c>
      <c r="HQ18" s="306" t="str">
        <f t="shared" si="195"/>
        <v/>
      </c>
      <c r="HR18" s="306" t="str">
        <f t="shared" si="196"/>
        <v/>
      </c>
      <c r="HS18" s="306" t="str">
        <f t="shared" si="197"/>
        <v/>
      </c>
      <c r="HT18" s="306" t="str">
        <f t="shared" si="198"/>
        <v/>
      </c>
      <c r="HU18" s="306" t="str">
        <f t="shared" si="199"/>
        <v/>
      </c>
      <c r="HV18" s="306" t="str">
        <f t="shared" si="200"/>
        <v/>
      </c>
      <c r="HW18" s="306" t="str">
        <f t="shared" si="201"/>
        <v/>
      </c>
      <c r="HX18" s="306" t="str">
        <f t="shared" si="202"/>
        <v/>
      </c>
      <c r="HY18" s="348" t="str">
        <f t="shared" si="203"/>
        <v/>
      </c>
      <c r="HZ18" s="348" t="str">
        <f t="shared" si="204"/>
        <v/>
      </c>
      <c r="IA18" s="348" t="str">
        <f t="shared" si="205"/>
        <v/>
      </c>
      <c r="IB18" s="348" t="str">
        <f t="shared" si="206"/>
        <v/>
      </c>
      <c r="IC18" s="348" t="str">
        <f t="shared" si="207"/>
        <v/>
      </c>
      <c r="ID18" s="348" t="str">
        <f t="shared" si="208"/>
        <v/>
      </c>
      <c r="IE18" s="348" t="str">
        <f t="shared" si="209"/>
        <v/>
      </c>
      <c r="IF18" s="348" t="str">
        <f t="shared" si="210"/>
        <v/>
      </c>
      <c r="IG18" s="348" t="str">
        <f t="shared" si="211"/>
        <v/>
      </c>
      <c r="IH18" s="348" t="str">
        <f t="shared" si="212"/>
        <v/>
      </c>
      <c r="II18" s="348" t="str">
        <f t="shared" si="213"/>
        <v/>
      </c>
      <c r="IJ18" s="348" t="str">
        <f t="shared" si="214"/>
        <v/>
      </c>
      <c r="IK18" s="348" t="str">
        <f t="shared" si="215"/>
        <v/>
      </c>
      <c r="IL18" s="348" t="str">
        <f t="shared" si="216"/>
        <v/>
      </c>
      <c r="IM18" s="348" t="str">
        <f t="shared" si="217"/>
        <v/>
      </c>
      <c r="IN18" s="348" t="str">
        <f t="shared" si="218"/>
        <v/>
      </c>
      <c r="IO18" s="348" t="str">
        <f t="shared" si="219"/>
        <v/>
      </c>
      <c r="IP18" s="348" t="str">
        <f t="shared" si="220"/>
        <v/>
      </c>
      <c r="IQ18" s="348" t="str">
        <f t="shared" si="221"/>
        <v/>
      </c>
      <c r="IR18" s="348" t="str">
        <f t="shared" si="222"/>
        <v/>
      </c>
      <c r="IS18" s="348" t="str">
        <f t="shared" si="223"/>
        <v/>
      </c>
      <c r="IT18" s="348" t="str">
        <f t="shared" si="224"/>
        <v/>
      </c>
      <c r="IU18" s="348" t="str">
        <f t="shared" si="225"/>
        <v/>
      </c>
      <c r="IV18" s="348" t="str">
        <f t="shared" si="226"/>
        <v/>
      </c>
      <c r="IW18" s="348" t="str">
        <f t="shared" si="227"/>
        <v/>
      </c>
      <c r="IX18" s="348" t="str">
        <f t="shared" si="228"/>
        <v/>
      </c>
      <c r="IY18" s="348" t="str">
        <f t="shared" si="229"/>
        <v/>
      </c>
      <c r="IZ18" s="348" t="str">
        <f t="shared" si="230"/>
        <v/>
      </c>
      <c r="JA18" s="348" t="str">
        <f t="shared" si="231"/>
        <v/>
      </c>
      <c r="JB18" s="348" t="str">
        <f t="shared" si="232"/>
        <v/>
      </c>
      <c r="JC18" s="348" t="str">
        <f t="shared" si="233"/>
        <v/>
      </c>
      <c r="JD18" s="348" t="str">
        <f t="shared" si="234"/>
        <v/>
      </c>
      <c r="JE18" s="348" t="str">
        <f t="shared" si="235"/>
        <v/>
      </c>
      <c r="JF18" s="348" t="str">
        <f t="shared" si="236"/>
        <v/>
      </c>
      <c r="JG18" s="348" t="str">
        <f t="shared" si="237"/>
        <v/>
      </c>
      <c r="JH18" s="348" t="str">
        <f t="shared" si="238"/>
        <v/>
      </c>
      <c r="JI18" s="348" t="str">
        <f t="shared" si="239"/>
        <v/>
      </c>
      <c r="JJ18" s="348" t="str">
        <f t="shared" si="240"/>
        <v/>
      </c>
      <c r="JK18" s="348" t="str">
        <f t="shared" si="241"/>
        <v/>
      </c>
      <c r="JL18" s="348" t="str">
        <f t="shared" si="242"/>
        <v/>
      </c>
      <c r="JM18" s="348" t="str">
        <f t="shared" si="243"/>
        <v/>
      </c>
      <c r="JN18" s="348" t="str">
        <f t="shared" si="244"/>
        <v/>
      </c>
      <c r="JO18" s="348" t="str">
        <f t="shared" si="245"/>
        <v/>
      </c>
      <c r="JP18" s="348" t="str">
        <f t="shared" si="246"/>
        <v/>
      </c>
      <c r="JQ18" s="348" t="str">
        <f t="shared" si="247"/>
        <v/>
      </c>
      <c r="JR18" s="348" t="str">
        <f t="shared" si="248"/>
        <v/>
      </c>
      <c r="JS18" s="348" t="str">
        <f t="shared" si="249"/>
        <v/>
      </c>
      <c r="JT18" s="348" t="str">
        <f t="shared" si="250"/>
        <v/>
      </c>
      <c r="JU18" s="348" t="str">
        <f t="shared" si="251"/>
        <v/>
      </c>
      <c r="JV18" s="348" t="str">
        <f t="shared" si="252"/>
        <v/>
      </c>
      <c r="JW18" s="348" t="str">
        <f t="shared" si="253"/>
        <v/>
      </c>
      <c r="JX18" s="348" t="str">
        <f t="shared" si="254"/>
        <v/>
      </c>
      <c r="JY18" s="348" t="str">
        <f t="shared" si="255"/>
        <v/>
      </c>
      <c r="JZ18" s="348" t="str">
        <f t="shared" si="256"/>
        <v/>
      </c>
      <c r="KA18" s="348" t="str">
        <f t="shared" si="257"/>
        <v/>
      </c>
      <c r="KB18" s="348" t="str">
        <f t="shared" si="258"/>
        <v/>
      </c>
      <c r="KC18" s="348" t="str">
        <f t="shared" si="259"/>
        <v/>
      </c>
      <c r="KD18" s="348" t="str">
        <f t="shared" si="260"/>
        <v/>
      </c>
      <c r="KE18" s="348" t="str">
        <f t="shared" si="261"/>
        <v/>
      </c>
      <c r="KF18" s="348" t="str">
        <f t="shared" si="262"/>
        <v/>
      </c>
      <c r="KG18" s="348" t="str">
        <f t="shared" si="263"/>
        <v/>
      </c>
      <c r="KH18" s="348" t="str">
        <f t="shared" si="264"/>
        <v/>
      </c>
      <c r="KI18" s="348" t="str">
        <f t="shared" si="265"/>
        <v/>
      </c>
      <c r="KJ18" s="348" t="str">
        <f t="shared" si="266"/>
        <v/>
      </c>
      <c r="KK18" s="348" t="str">
        <f t="shared" si="267"/>
        <v/>
      </c>
      <c r="KL18" s="348" t="str">
        <f t="shared" si="268"/>
        <v/>
      </c>
      <c r="KM18" s="348" t="str">
        <f t="shared" si="269"/>
        <v/>
      </c>
      <c r="KN18" s="348" t="str">
        <f t="shared" si="270"/>
        <v/>
      </c>
      <c r="KO18" s="348" t="str">
        <f t="shared" si="271"/>
        <v/>
      </c>
      <c r="KP18" s="348" t="str">
        <f t="shared" si="272"/>
        <v/>
      </c>
      <c r="KQ18" s="348" t="str">
        <f t="shared" si="273"/>
        <v/>
      </c>
      <c r="KR18" s="348" t="str">
        <f t="shared" si="274"/>
        <v/>
      </c>
      <c r="KS18" s="348" t="str">
        <f t="shared" si="275"/>
        <v/>
      </c>
      <c r="KT18" s="348" t="str">
        <f t="shared" si="276"/>
        <v/>
      </c>
      <c r="KU18" s="348" t="str">
        <f t="shared" si="277"/>
        <v/>
      </c>
      <c r="KV18" s="348" t="str">
        <f t="shared" si="278"/>
        <v/>
      </c>
      <c r="KW18" s="348" t="str">
        <f t="shared" si="279"/>
        <v/>
      </c>
      <c r="KX18" s="348" t="str">
        <f t="shared" si="280"/>
        <v/>
      </c>
      <c r="KY18" s="348" t="str">
        <f t="shared" si="281"/>
        <v/>
      </c>
      <c r="KZ18" s="348" t="str">
        <f t="shared" si="282"/>
        <v/>
      </c>
      <c r="LA18" s="348" t="str">
        <f t="shared" si="283"/>
        <v/>
      </c>
      <c r="LB18" s="348" t="str">
        <f t="shared" si="284"/>
        <v/>
      </c>
      <c r="LC18" s="348" t="str">
        <f t="shared" si="285"/>
        <v/>
      </c>
      <c r="LD18" s="348" t="str">
        <f t="shared" si="286"/>
        <v/>
      </c>
      <c r="LE18" s="348" t="str">
        <f t="shared" si="287"/>
        <v/>
      </c>
      <c r="LF18" s="349" t="str">
        <f t="shared" si="288"/>
        <v/>
      </c>
      <c r="LG18" s="349" t="str">
        <f t="shared" si="289"/>
        <v/>
      </c>
      <c r="LH18" s="349" t="str">
        <f t="shared" si="290"/>
        <v/>
      </c>
      <c r="LI18" s="349" t="str">
        <f t="shared" si="291"/>
        <v/>
      </c>
      <c r="LJ18" s="349" t="str">
        <f t="shared" si="292"/>
        <v/>
      </c>
      <c r="LK18" s="306" t="str">
        <f t="shared" si="293"/>
        <v/>
      </c>
      <c r="LL18" s="306" t="str">
        <f t="shared" si="294"/>
        <v/>
      </c>
      <c r="LM18" s="306" t="str">
        <f t="shared" si="295"/>
        <v/>
      </c>
      <c r="LN18" s="306" t="str">
        <f t="shared" si="296"/>
        <v/>
      </c>
      <c r="LO18" s="306" t="str">
        <f t="shared" si="297"/>
        <v/>
      </c>
      <c r="LP18" s="306" t="str">
        <f t="shared" si="298"/>
        <v/>
      </c>
      <c r="LQ18" s="306" t="str">
        <f t="shared" si="299"/>
        <v/>
      </c>
      <c r="LR18" s="306" t="str">
        <f t="shared" si="300"/>
        <v/>
      </c>
      <c r="LS18" s="306" t="str">
        <f t="shared" si="301"/>
        <v/>
      </c>
      <c r="LT18" s="306" t="str">
        <f t="shared" si="302"/>
        <v/>
      </c>
      <c r="LU18" s="306" t="str">
        <f t="shared" si="303"/>
        <v/>
      </c>
      <c r="LV18" s="306" t="str">
        <f t="shared" si="304"/>
        <v/>
      </c>
      <c r="LW18" s="306" t="str">
        <f t="shared" si="305"/>
        <v/>
      </c>
      <c r="LX18" s="306" t="str">
        <f t="shared" si="306"/>
        <v/>
      </c>
      <c r="LY18" s="306" t="str">
        <f t="shared" si="307"/>
        <v/>
      </c>
      <c r="LZ18" s="306" t="str">
        <f t="shared" si="308"/>
        <v/>
      </c>
      <c r="MA18" s="306" t="str">
        <f t="shared" si="309"/>
        <v/>
      </c>
      <c r="MB18" s="306" t="str">
        <f t="shared" si="310"/>
        <v/>
      </c>
      <c r="MC18" s="306" t="str">
        <f t="shared" si="311"/>
        <v/>
      </c>
      <c r="MD18" s="306" t="str">
        <f t="shared" si="312"/>
        <v/>
      </c>
      <c r="ME18" s="327">
        <f t="shared" si="324"/>
        <v>0</v>
      </c>
      <c r="MF18" s="327">
        <f t="shared" si="325"/>
        <v>0</v>
      </c>
      <c r="MG18" s="327">
        <f t="shared" si="326"/>
        <v>0</v>
      </c>
      <c r="MH18" s="327">
        <f t="shared" si="327"/>
        <v>0</v>
      </c>
      <c r="MI18" s="327">
        <f t="shared" si="328"/>
        <v>0</v>
      </c>
      <c r="MJ18" s="327">
        <f t="shared" si="329"/>
        <v>0</v>
      </c>
      <c r="MK18" s="327">
        <f t="shared" si="330"/>
        <v>0</v>
      </c>
      <c r="ML18" s="327">
        <f t="shared" si="331"/>
        <v>0</v>
      </c>
      <c r="MM18" s="327">
        <f t="shared" si="332"/>
        <v>0</v>
      </c>
      <c r="MN18" s="327">
        <f t="shared" si="333"/>
        <v>0</v>
      </c>
      <c r="MO18" s="327">
        <f t="shared" si="334"/>
        <v>0</v>
      </c>
      <c r="MP18" s="327">
        <f t="shared" si="335"/>
        <v>0</v>
      </c>
      <c r="MQ18" s="327">
        <f t="shared" si="336"/>
        <v>0</v>
      </c>
      <c r="MR18" s="327">
        <f t="shared" si="337"/>
        <v>0</v>
      </c>
      <c r="MS18" s="327">
        <f t="shared" si="338"/>
        <v>0</v>
      </c>
    </row>
    <row r="19" spans="1:357" ht="12" customHeight="1" x14ac:dyDescent="0.2">
      <c r="A19" s="334" t="str">
        <f t="shared" si="0"/>
        <v/>
      </c>
      <c r="B19" s="381">
        <v>30</v>
      </c>
      <c r="C19" s="351"/>
      <c r="D19" s="352"/>
      <c r="E19" s="353"/>
      <c r="F19" s="353"/>
      <c r="G19" s="353"/>
      <c r="H19" s="353"/>
      <c r="I19" s="354"/>
      <c r="J19" s="355"/>
      <c r="K19" s="356">
        <f t="shared" si="1"/>
        <v>0</v>
      </c>
      <c r="L19" s="356">
        <f t="shared" si="2"/>
        <v>0</v>
      </c>
      <c r="M19" s="357"/>
      <c r="N19" s="357"/>
      <c r="O19" s="357"/>
      <c r="P19" s="358"/>
      <c r="Q19" s="359" t="str">
        <f t="shared" si="3"/>
        <v/>
      </c>
      <c r="R19" s="360"/>
      <c r="S19" s="361"/>
      <c r="T19" s="362"/>
      <c r="U19" s="967"/>
      <c r="V19" s="969"/>
      <c r="W19" s="306" t="str">
        <f t="shared" si="4"/>
        <v/>
      </c>
      <c r="X19" s="306" t="str">
        <f t="shared" si="5"/>
        <v/>
      </c>
      <c r="Y19" s="306" t="str">
        <f t="shared" si="6"/>
        <v/>
      </c>
      <c r="Z19" s="306" t="str">
        <f t="shared" si="7"/>
        <v/>
      </c>
      <c r="AA19" s="306" t="str">
        <f t="shared" si="8"/>
        <v/>
      </c>
      <c r="AB19" s="306" t="str">
        <f t="shared" si="9"/>
        <v/>
      </c>
      <c r="AC19" s="306" t="str">
        <f t="shared" si="10"/>
        <v/>
      </c>
      <c r="AD19" s="306" t="str">
        <f t="shared" si="11"/>
        <v/>
      </c>
      <c r="AE19" s="306" t="str">
        <f t="shared" si="12"/>
        <v/>
      </c>
      <c r="AF19" s="306" t="str">
        <f t="shared" si="13"/>
        <v/>
      </c>
      <c r="AG19" s="306" t="str">
        <f t="shared" si="14"/>
        <v/>
      </c>
      <c r="AH19" s="306" t="str">
        <f t="shared" si="15"/>
        <v/>
      </c>
      <c r="AI19" s="306" t="str">
        <f t="shared" si="16"/>
        <v/>
      </c>
      <c r="AJ19" s="306" t="str">
        <f t="shared" si="17"/>
        <v/>
      </c>
      <c r="AK19" s="306" t="str">
        <f t="shared" si="18"/>
        <v/>
      </c>
      <c r="AL19" s="306" t="str">
        <f t="shared" si="19"/>
        <v/>
      </c>
      <c r="AM19" s="306" t="str">
        <f t="shared" si="20"/>
        <v/>
      </c>
      <c r="AN19" s="306" t="str">
        <f t="shared" si="21"/>
        <v/>
      </c>
      <c r="AO19" s="306" t="str">
        <f t="shared" si="22"/>
        <v/>
      </c>
      <c r="AP19" s="306" t="str">
        <f t="shared" si="23"/>
        <v/>
      </c>
      <c r="AQ19" s="306" t="str">
        <f t="shared" si="24"/>
        <v/>
      </c>
      <c r="AR19" s="306" t="str">
        <f t="shared" si="25"/>
        <v/>
      </c>
      <c r="AS19" s="306" t="str">
        <f t="shared" si="26"/>
        <v/>
      </c>
      <c r="AT19" s="306" t="str">
        <f t="shared" si="27"/>
        <v/>
      </c>
      <c r="AU19" s="306" t="str">
        <f t="shared" si="28"/>
        <v/>
      </c>
      <c r="AV19" s="306" t="str">
        <f t="shared" si="29"/>
        <v/>
      </c>
      <c r="AW19" s="306" t="str">
        <f t="shared" si="30"/>
        <v/>
      </c>
      <c r="AX19" s="306" t="str">
        <f t="shared" si="31"/>
        <v/>
      </c>
      <c r="AY19" s="306" t="str">
        <f t="shared" si="32"/>
        <v/>
      </c>
      <c r="AZ19" s="306" t="str">
        <f t="shared" si="33"/>
        <v/>
      </c>
      <c r="BA19" s="306" t="str">
        <f t="shared" si="34"/>
        <v/>
      </c>
      <c r="BB19" s="306" t="str">
        <f t="shared" si="35"/>
        <v/>
      </c>
      <c r="BC19" s="306" t="str">
        <f t="shared" si="36"/>
        <v/>
      </c>
      <c r="BD19" s="306" t="str">
        <f t="shared" si="37"/>
        <v/>
      </c>
      <c r="BE19" s="306" t="str">
        <f t="shared" si="38"/>
        <v/>
      </c>
      <c r="BF19" s="306" t="str">
        <f t="shared" si="39"/>
        <v/>
      </c>
      <c r="BG19" s="306" t="str">
        <f t="shared" si="40"/>
        <v/>
      </c>
      <c r="BH19" s="306" t="str">
        <f t="shared" si="41"/>
        <v/>
      </c>
      <c r="BI19" s="306" t="str">
        <f t="shared" si="42"/>
        <v/>
      </c>
      <c r="BJ19" s="306" t="str">
        <f t="shared" si="43"/>
        <v/>
      </c>
      <c r="BK19" s="306" t="str">
        <f t="shared" si="44"/>
        <v/>
      </c>
      <c r="BL19" s="306" t="str">
        <f t="shared" si="45"/>
        <v/>
      </c>
      <c r="BM19" s="306" t="str">
        <f t="shared" si="46"/>
        <v/>
      </c>
      <c r="BN19" s="306" t="str">
        <f t="shared" si="47"/>
        <v/>
      </c>
      <c r="BO19" s="306" t="str">
        <f t="shared" si="48"/>
        <v/>
      </c>
      <c r="BP19" s="306" t="str">
        <f t="shared" si="49"/>
        <v/>
      </c>
      <c r="BQ19" s="306" t="str">
        <f t="shared" si="50"/>
        <v/>
      </c>
      <c r="BR19" s="306" t="str">
        <f t="shared" si="51"/>
        <v/>
      </c>
      <c r="BS19" s="306" t="str">
        <f t="shared" si="52"/>
        <v/>
      </c>
      <c r="BT19" s="306" t="str">
        <f t="shared" si="53"/>
        <v/>
      </c>
      <c r="BU19" s="306" t="str">
        <f t="shared" si="54"/>
        <v/>
      </c>
      <c r="BV19" s="306" t="str">
        <f t="shared" si="55"/>
        <v/>
      </c>
      <c r="BW19" s="306" t="str">
        <f t="shared" si="56"/>
        <v/>
      </c>
      <c r="BX19" s="306" t="str">
        <f t="shared" si="57"/>
        <v/>
      </c>
      <c r="BY19" s="306" t="str">
        <f t="shared" si="58"/>
        <v/>
      </c>
      <c r="BZ19" s="306" t="str">
        <f t="shared" si="59"/>
        <v/>
      </c>
      <c r="CA19" s="306" t="str">
        <f t="shared" si="60"/>
        <v/>
      </c>
      <c r="CB19" s="306" t="str">
        <f t="shared" si="61"/>
        <v/>
      </c>
      <c r="CC19" s="306" t="str">
        <f t="shared" si="62"/>
        <v/>
      </c>
      <c r="CD19" s="306" t="str">
        <f t="shared" si="63"/>
        <v/>
      </c>
      <c r="CE19" s="306" t="str">
        <f t="shared" si="64"/>
        <v/>
      </c>
      <c r="CF19" s="306" t="str">
        <f t="shared" si="65"/>
        <v/>
      </c>
      <c r="CG19" s="306" t="str">
        <f t="shared" si="66"/>
        <v/>
      </c>
      <c r="CH19" s="306" t="str">
        <f t="shared" si="67"/>
        <v/>
      </c>
      <c r="CI19" s="306" t="str">
        <f t="shared" si="68"/>
        <v/>
      </c>
      <c r="CJ19" s="306" t="str">
        <f t="shared" si="69"/>
        <v/>
      </c>
      <c r="CK19" s="306" t="str">
        <f t="shared" si="70"/>
        <v/>
      </c>
      <c r="CL19" s="306" t="str">
        <f t="shared" si="71"/>
        <v/>
      </c>
      <c r="CM19" s="306" t="str">
        <f t="shared" si="72"/>
        <v/>
      </c>
      <c r="CN19" s="306" t="str">
        <f t="shared" si="73"/>
        <v/>
      </c>
      <c r="CO19" s="306" t="str">
        <f t="shared" si="74"/>
        <v/>
      </c>
      <c r="CP19" s="306" t="str">
        <f t="shared" si="75"/>
        <v/>
      </c>
      <c r="CQ19" s="306" t="str">
        <f t="shared" si="76"/>
        <v/>
      </c>
      <c r="CR19" s="306" t="str">
        <f t="shared" si="77"/>
        <v/>
      </c>
      <c r="CS19" s="306" t="str">
        <f t="shared" si="78"/>
        <v/>
      </c>
      <c r="CT19" s="306" t="str">
        <f t="shared" si="79"/>
        <v/>
      </c>
      <c r="CU19" s="306" t="str">
        <f t="shared" si="80"/>
        <v/>
      </c>
      <c r="CV19" s="306" t="str">
        <f t="shared" si="81"/>
        <v/>
      </c>
      <c r="CW19" s="306" t="str">
        <f t="shared" si="82"/>
        <v/>
      </c>
      <c r="CX19" s="306" t="str">
        <f t="shared" si="83"/>
        <v/>
      </c>
      <c r="CY19" s="306" t="str">
        <f t="shared" si="84"/>
        <v/>
      </c>
      <c r="CZ19" s="306" t="str">
        <f t="shared" si="85"/>
        <v/>
      </c>
      <c r="DA19" s="306" t="str">
        <f t="shared" si="86"/>
        <v/>
      </c>
      <c r="DB19" s="306" t="str">
        <f t="shared" si="87"/>
        <v/>
      </c>
      <c r="DC19" s="306" t="str">
        <f t="shared" si="88"/>
        <v/>
      </c>
      <c r="DD19" s="306" t="str">
        <f t="shared" si="89"/>
        <v/>
      </c>
      <c r="DE19" s="306" t="str">
        <f t="shared" si="90"/>
        <v/>
      </c>
      <c r="DF19" s="306" t="str">
        <f t="shared" si="91"/>
        <v/>
      </c>
      <c r="DG19" s="306" t="str">
        <f t="shared" si="92"/>
        <v/>
      </c>
      <c r="DH19" s="306" t="str">
        <f t="shared" si="93"/>
        <v/>
      </c>
      <c r="DI19" s="306" t="str">
        <f t="shared" si="94"/>
        <v/>
      </c>
      <c r="DJ19" s="306" t="str">
        <f t="shared" si="95"/>
        <v/>
      </c>
      <c r="DK19" s="306" t="str">
        <f t="shared" si="96"/>
        <v/>
      </c>
      <c r="DL19" s="306" t="str">
        <f t="shared" si="97"/>
        <v/>
      </c>
      <c r="DM19" s="306" t="str">
        <f t="shared" si="98"/>
        <v/>
      </c>
      <c r="DN19" s="306" t="str">
        <f t="shared" si="99"/>
        <v/>
      </c>
      <c r="DO19" s="306" t="str">
        <f t="shared" si="100"/>
        <v/>
      </c>
      <c r="DP19" s="306" t="str">
        <f t="shared" si="101"/>
        <v/>
      </c>
      <c r="DQ19" s="306" t="str">
        <f t="shared" si="102"/>
        <v/>
      </c>
      <c r="DR19" s="306" t="str">
        <f t="shared" si="103"/>
        <v/>
      </c>
      <c r="DS19" s="306" t="str">
        <f t="shared" si="104"/>
        <v/>
      </c>
      <c r="DT19" s="306" t="str">
        <f t="shared" si="105"/>
        <v/>
      </c>
      <c r="DU19" s="306" t="str">
        <f t="shared" si="106"/>
        <v/>
      </c>
      <c r="DV19" s="306" t="str">
        <f t="shared" si="107"/>
        <v/>
      </c>
      <c r="DW19" s="306" t="str">
        <f t="shared" si="108"/>
        <v/>
      </c>
      <c r="DX19" s="306" t="str">
        <f t="shared" si="109"/>
        <v/>
      </c>
      <c r="DY19" s="306" t="str">
        <f t="shared" si="110"/>
        <v/>
      </c>
      <c r="DZ19" s="306" t="str">
        <f t="shared" si="111"/>
        <v/>
      </c>
      <c r="EA19" s="306" t="str">
        <f t="shared" si="112"/>
        <v/>
      </c>
      <c r="EB19" s="306" t="str">
        <f t="shared" si="113"/>
        <v/>
      </c>
      <c r="EC19" s="306" t="str">
        <f t="shared" si="114"/>
        <v/>
      </c>
      <c r="ED19" s="306" t="str">
        <f t="shared" si="115"/>
        <v/>
      </c>
      <c r="EE19" s="306" t="str">
        <f t="shared" si="116"/>
        <v/>
      </c>
      <c r="EF19" s="306" t="str">
        <f t="shared" si="117"/>
        <v/>
      </c>
      <c r="EG19" s="306" t="str">
        <f t="shared" si="313"/>
        <v/>
      </c>
      <c r="EH19" s="306" t="str">
        <f t="shared" si="118"/>
        <v/>
      </c>
      <c r="EI19" s="306" t="str">
        <f t="shared" si="119"/>
        <v/>
      </c>
      <c r="EJ19" s="306" t="str">
        <f t="shared" si="120"/>
        <v/>
      </c>
      <c r="EK19" s="306" t="str">
        <f t="shared" si="121"/>
        <v/>
      </c>
      <c r="EL19" s="306" t="str">
        <f t="shared" si="122"/>
        <v/>
      </c>
      <c r="EM19" s="306" t="str">
        <f t="shared" si="123"/>
        <v/>
      </c>
      <c r="EN19" s="306" t="str">
        <f t="shared" si="124"/>
        <v/>
      </c>
      <c r="EO19" s="306" t="str">
        <f t="shared" si="125"/>
        <v/>
      </c>
      <c r="EP19" s="306" t="str">
        <f t="shared" si="126"/>
        <v/>
      </c>
      <c r="EQ19" s="306" t="str">
        <f t="shared" si="127"/>
        <v/>
      </c>
      <c r="ER19" s="306" t="str">
        <f t="shared" si="128"/>
        <v/>
      </c>
      <c r="ES19" s="306" t="str">
        <f t="shared" si="129"/>
        <v/>
      </c>
      <c r="ET19" s="306" t="str">
        <f t="shared" si="130"/>
        <v/>
      </c>
      <c r="EU19" s="306" t="str">
        <f t="shared" si="131"/>
        <v/>
      </c>
      <c r="EV19" s="306" t="str">
        <f t="shared" si="132"/>
        <v/>
      </c>
      <c r="EW19" s="306" t="str">
        <f t="shared" si="314"/>
        <v/>
      </c>
      <c r="EX19" s="306" t="str">
        <f t="shared" si="315"/>
        <v/>
      </c>
      <c r="EY19" s="306" t="str">
        <f t="shared" si="316"/>
        <v/>
      </c>
      <c r="EZ19" s="306" t="str">
        <f t="shared" si="317"/>
        <v/>
      </c>
      <c r="FA19" s="306" t="str">
        <f t="shared" si="318"/>
        <v/>
      </c>
      <c r="FB19" s="306" t="str">
        <f t="shared" si="133"/>
        <v/>
      </c>
      <c r="FC19" s="306" t="str">
        <f t="shared" si="134"/>
        <v/>
      </c>
      <c r="FD19" s="306" t="str">
        <f t="shared" si="135"/>
        <v/>
      </c>
      <c r="FE19" s="306" t="str">
        <f t="shared" si="136"/>
        <v/>
      </c>
      <c r="FF19" s="306" t="str">
        <f t="shared" si="137"/>
        <v/>
      </c>
      <c r="FG19" s="306" t="str">
        <f t="shared" si="319"/>
        <v/>
      </c>
      <c r="FH19" s="306" t="str">
        <f t="shared" si="320"/>
        <v/>
      </c>
      <c r="FI19" s="306" t="str">
        <f t="shared" si="321"/>
        <v/>
      </c>
      <c r="FJ19" s="306" t="str">
        <f t="shared" si="322"/>
        <v/>
      </c>
      <c r="FK19" s="306" t="str">
        <f t="shared" si="323"/>
        <v/>
      </c>
      <c r="FL19" s="306" t="str">
        <f t="shared" si="138"/>
        <v/>
      </c>
      <c r="FM19" s="306" t="str">
        <f t="shared" si="139"/>
        <v/>
      </c>
      <c r="FN19" s="306" t="str">
        <f t="shared" si="140"/>
        <v/>
      </c>
      <c r="FO19" s="306" t="str">
        <f t="shared" si="141"/>
        <v/>
      </c>
      <c r="FP19" s="306" t="str">
        <f t="shared" si="142"/>
        <v/>
      </c>
      <c r="FQ19" s="306" t="str">
        <f t="shared" si="143"/>
        <v/>
      </c>
      <c r="FR19" s="306" t="str">
        <f t="shared" si="144"/>
        <v/>
      </c>
      <c r="FS19" s="306" t="str">
        <f t="shared" si="145"/>
        <v/>
      </c>
      <c r="FT19" s="306" t="str">
        <f t="shared" si="146"/>
        <v/>
      </c>
      <c r="FU19" s="306" t="str">
        <f t="shared" si="147"/>
        <v/>
      </c>
      <c r="FV19" s="306" t="str">
        <f t="shared" si="148"/>
        <v/>
      </c>
      <c r="FW19" s="306" t="str">
        <f t="shared" si="149"/>
        <v/>
      </c>
      <c r="FX19" s="306" t="str">
        <f t="shared" si="150"/>
        <v/>
      </c>
      <c r="FY19" s="306" t="str">
        <f t="shared" si="151"/>
        <v/>
      </c>
      <c r="FZ19" s="306" t="str">
        <f t="shared" si="152"/>
        <v/>
      </c>
      <c r="GA19" s="306" t="str">
        <f t="shared" si="153"/>
        <v/>
      </c>
      <c r="GB19" s="306" t="str">
        <f t="shared" si="154"/>
        <v/>
      </c>
      <c r="GC19" s="306" t="str">
        <f t="shared" si="155"/>
        <v/>
      </c>
      <c r="GD19" s="306" t="str">
        <f t="shared" si="156"/>
        <v/>
      </c>
      <c r="GE19" s="306" t="str">
        <f t="shared" si="157"/>
        <v/>
      </c>
      <c r="GF19" s="306" t="str">
        <f t="shared" si="158"/>
        <v/>
      </c>
      <c r="GG19" s="306" t="str">
        <f t="shared" si="159"/>
        <v/>
      </c>
      <c r="GH19" s="306" t="str">
        <f t="shared" si="160"/>
        <v/>
      </c>
      <c r="GI19" s="306" t="str">
        <f t="shared" si="161"/>
        <v/>
      </c>
      <c r="GJ19" s="306" t="str">
        <f t="shared" si="162"/>
        <v/>
      </c>
      <c r="GK19" s="306" t="str">
        <f t="shared" si="163"/>
        <v/>
      </c>
      <c r="GL19" s="306" t="str">
        <f t="shared" si="164"/>
        <v/>
      </c>
      <c r="GM19" s="306" t="str">
        <f t="shared" si="165"/>
        <v/>
      </c>
      <c r="GN19" s="306" t="str">
        <f t="shared" si="166"/>
        <v/>
      </c>
      <c r="GO19" s="306" t="str">
        <f t="shared" si="167"/>
        <v/>
      </c>
      <c r="GP19" s="306" t="str">
        <f t="shared" si="168"/>
        <v/>
      </c>
      <c r="GQ19" s="306" t="str">
        <f t="shared" si="169"/>
        <v/>
      </c>
      <c r="GR19" s="306" t="str">
        <f t="shared" si="170"/>
        <v/>
      </c>
      <c r="GS19" s="306" t="str">
        <f t="shared" si="171"/>
        <v/>
      </c>
      <c r="GT19" s="306" t="str">
        <f t="shared" si="172"/>
        <v/>
      </c>
      <c r="GU19" s="306" t="str">
        <f t="shared" si="173"/>
        <v/>
      </c>
      <c r="GV19" s="306" t="str">
        <f t="shared" si="174"/>
        <v/>
      </c>
      <c r="GW19" s="306" t="str">
        <f t="shared" si="175"/>
        <v/>
      </c>
      <c r="GX19" s="306" t="str">
        <f t="shared" si="176"/>
        <v/>
      </c>
      <c r="GY19" s="306" t="str">
        <f t="shared" si="177"/>
        <v/>
      </c>
      <c r="GZ19" s="306" t="str">
        <f t="shared" si="178"/>
        <v/>
      </c>
      <c r="HA19" s="306" t="str">
        <f t="shared" si="179"/>
        <v/>
      </c>
      <c r="HB19" s="306" t="str">
        <f t="shared" si="180"/>
        <v/>
      </c>
      <c r="HC19" s="306" t="str">
        <f t="shared" si="181"/>
        <v/>
      </c>
      <c r="HD19" s="306" t="str">
        <f t="shared" si="182"/>
        <v/>
      </c>
      <c r="HE19" s="306" t="str">
        <f t="shared" si="183"/>
        <v/>
      </c>
      <c r="HF19" s="306" t="str">
        <f t="shared" si="184"/>
        <v/>
      </c>
      <c r="HG19" s="306" t="str">
        <f t="shared" si="185"/>
        <v/>
      </c>
      <c r="HH19" s="306" t="str">
        <f t="shared" si="186"/>
        <v/>
      </c>
      <c r="HI19" s="306" t="str">
        <f t="shared" si="187"/>
        <v/>
      </c>
      <c r="HJ19" s="306" t="str">
        <f t="shared" si="188"/>
        <v/>
      </c>
      <c r="HK19" s="306" t="str">
        <f t="shared" si="189"/>
        <v/>
      </c>
      <c r="HL19" s="306" t="str">
        <f t="shared" si="190"/>
        <v/>
      </c>
      <c r="HM19" s="306" t="str">
        <f t="shared" si="191"/>
        <v/>
      </c>
      <c r="HN19" s="306" t="str">
        <f t="shared" si="192"/>
        <v/>
      </c>
      <c r="HO19" s="306" t="str">
        <f t="shared" si="193"/>
        <v/>
      </c>
      <c r="HP19" s="306" t="str">
        <f t="shared" si="194"/>
        <v/>
      </c>
      <c r="HQ19" s="306" t="str">
        <f t="shared" si="195"/>
        <v/>
      </c>
      <c r="HR19" s="306" t="str">
        <f t="shared" si="196"/>
        <v/>
      </c>
      <c r="HS19" s="306" t="str">
        <f t="shared" si="197"/>
        <v/>
      </c>
      <c r="HT19" s="306" t="str">
        <f t="shared" si="198"/>
        <v/>
      </c>
      <c r="HU19" s="306" t="str">
        <f t="shared" si="199"/>
        <v/>
      </c>
      <c r="HV19" s="306" t="str">
        <f t="shared" si="200"/>
        <v/>
      </c>
      <c r="HW19" s="306" t="str">
        <f t="shared" si="201"/>
        <v/>
      </c>
      <c r="HX19" s="306" t="str">
        <f t="shared" si="202"/>
        <v/>
      </c>
      <c r="HY19" s="348" t="str">
        <f t="shared" si="203"/>
        <v/>
      </c>
      <c r="HZ19" s="348" t="str">
        <f t="shared" si="204"/>
        <v/>
      </c>
      <c r="IA19" s="348" t="str">
        <f t="shared" si="205"/>
        <v/>
      </c>
      <c r="IB19" s="348" t="str">
        <f t="shared" si="206"/>
        <v/>
      </c>
      <c r="IC19" s="348" t="str">
        <f t="shared" si="207"/>
        <v/>
      </c>
      <c r="ID19" s="348" t="str">
        <f t="shared" si="208"/>
        <v/>
      </c>
      <c r="IE19" s="348" t="str">
        <f t="shared" si="209"/>
        <v/>
      </c>
      <c r="IF19" s="348" t="str">
        <f t="shared" si="210"/>
        <v/>
      </c>
      <c r="IG19" s="348" t="str">
        <f t="shared" si="211"/>
        <v/>
      </c>
      <c r="IH19" s="348" t="str">
        <f t="shared" si="212"/>
        <v/>
      </c>
      <c r="II19" s="348" t="str">
        <f t="shared" si="213"/>
        <v/>
      </c>
      <c r="IJ19" s="348" t="str">
        <f t="shared" si="214"/>
        <v/>
      </c>
      <c r="IK19" s="348" t="str">
        <f t="shared" si="215"/>
        <v/>
      </c>
      <c r="IL19" s="348" t="str">
        <f t="shared" si="216"/>
        <v/>
      </c>
      <c r="IM19" s="348" t="str">
        <f t="shared" si="217"/>
        <v/>
      </c>
      <c r="IN19" s="348" t="str">
        <f t="shared" si="218"/>
        <v/>
      </c>
      <c r="IO19" s="348" t="str">
        <f t="shared" si="219"/>
        <v/>
      </c>
      <c r="IP19" s="348" t="str">
        <f t="shared" si="220"/>
        <v/>
      </c>
      <c r="IQ19" s="348" t="str">
        <f t="shared" si="221"/>
        <v/>
      </c>
      <c r="IR19" s="348" t="str">
        <f t="shared" si="222"/>
        <v/>
      </c>
      <c r="IS19" s="348" t="str">
        <f t="shared" si="223"/>
        <v/>
      </c>
      <c r="IT19" s="348" t="str">
        <f t="shared" si="224"/>
        <v/>
      </c>
      <c r="IU19" s="348" t="str">
        <f t="shared" si="225"/>
        <v/>
      </c>
      <c r="IV19" s="348" t="str">
        <f t="shared" si="226"/>
        <v/>
      </c>
      <c r="IW19" s="348" t="str">
        <f t="shared" si="227"/>
        <v/>
      </c>
      <c r="IX19" s="348" t="str">
        <f t="shared" si="228"/>
        <v/>
      </c>
      <c r="IY19" s="348" t="str">
        <f t="shared" si="229"/>
        <v/>
      </c>
      <c r="IZ19" s="348" t="str">
        <f t="shared" si="230"/>
        <v/>
      </c>
      <c r="JA19" s="348" t="str">
        <f t="shared" si="231"/>
        <v/>
      </c>
      <c r="JB19" s="348" t="str">
        <f t="shared" si="232"/>
        <v/>
      </c>
      <c r="JC19" s="348" t="str">
        <f t="shared" si="233"/>
        <v/>
      </c>
      <c r="JD19" s="348" t="str">
        <f t="shared" si="234"/>
        <v/>
      </c>
      <c r="JE19" s="348" t="str">
        <f t="shared" si="235"/>
        <v/>
      </c>
      <c r="JF19" s="348" t="str">
        <f t="shared" si="236"/>
        <v/>
      </c>
      <c r="JG19" s="348" t="str">
        <f t="shared" si="237"/>
        <v/>
      </c>
      <c r="JH19" s="348" t="str">
        <f t="shared" si="238"/>
        <v/>
      </c>
      <c r="JI19" s="348" t="str">
        <f t="shared" si="239"/>
        <v/>
      </c>
      <c r="JJ19" s="348" t="str">
        <f t="shared" si="240"/>
        <v/>
      </c>
      <c r="JK19" s="348" t="str">
        <f t="shared" si="241"/>
        <v/>
      </c>
      <c r="JL19" s="348" t="str">
        <f t="shared" si="242"/>
        <v/>
      </c>
      <c r="JM19" s="348" t="str">
        <f t="shared" si="243"/>
        <v/>
      </c>
      <c r="JN19" s="348" t="str">
        <f t="shared" si="244"/>
        <v/>
      </c>
      <c r="JO19" s="348" t="str">
        <f t="shared" si="245"/>
        <v/>
      </c>
      <c r="JP19" s="348" t="str">
        <f t="shared" si="246"/>
        <v/>
      </c>
      <c r="JQ19" s="348" t="str">
        <f t="shared" si="247"/>
        <v/>
      </c>
      <c r="JR19" s="348" t="str">
        <f t="shared" si="248"/>
        <v/>
      </c>
      <c r="JS19" s="348" t="str">
        <f t="shared" si="249"/>
        <v/>
      </c>
      <c r="JT19" s="348" t="str">
        <f t="shared" si="250"/>
        <v/>
      </c>
      <c r="JU19" s="348" t="str">
        <f t="shared" si="251"/>
        <v/>
      </c>
      <c r="JV19" s="348" t="str">
        <f t="shared" si="252"/>
        <v/>
      </c>
      <c r="JW19" s="348" t="str">
        <f t="shared" si="253"/>
        <v/>
      </c>
      <c r="JX19" s="348" t="str">
        <f t="shared" si="254"/>
        <v/>
      </c>
      <c r="JY19" s="348" t="str">
        <f t="shared" si="255"/>
        <v/>
      </c>
      <c r="JZ19" s="348" t="str">
        <f t="shared" si="256"/>
        <v/>
      </c>
      <c r="KA19" s="348" t="str">
        <f t="shared" si="257"/>
        <v/>
      </c>
      <c r="KB19" s="348" t="str">
        <f t="shared" si="258"/>
        <v/>
      </c>
      <c r="KC19" s="348" t="str">
        <f t="shared" si="259"/>
        <v/>
      </c>
      <c r="KD19" s="348" t="str">
        <f t="shared" si="260"/>
        <v/>
      </c>
      <c r="KE19" s="348" t="str">
        <f t="shared" si="261"/>
        <v/>
      </c>
      <c r="KF19" s="348" t="str">
        <f t="shared" si="262"/>
        <v/>
      </c>
      <c r="KG19" s="348" t="str">
        <f t="shared" si="263"/>
        <v/>
      </c>
      <c r="KH19" s="348" t="str">
        <f t="shared" si="264"/>
        <v/>
      </c>
      <c r="KI19" s="348" t="str">
        <f t="shared" si="265"/>
        <v/>
      </c>
      <c r="KJ19" s="348" t="str">
        <f t="shared" si="266"/>
        <v/>
      </c>
      <c r="KK19" s="348" t="str">
        <f t="shared" si="267"/>
        <v/>
      </c>
      <c r="KL19" s="348" t="str">
        <f t="shared" si="268"/>
        <v/>
      </c>
      <c r="KM19" s="348" t="str">
        <f t="shared" si="269"/>
        <v/>
      </c>
      <c r="KN19" s="348" t="str">
        <f t="shared" si="270"/>
        <v/>
      </c>
      <c r="KO19" s="348" t="str">
        <f t="shared" si="271"/>
        <v/>
      </c>
      <c r="KP19" s="348" t="str">
        <f t="shared" si="272"/>
        <v/>
      </c>
      <c r="KQ19" s="348" t="str">
        <f t="shared" si="273"/>
        <v/>
      </c>
      <c r="KR19" s="348" t="str">
        <f t="shared" si="274"/>
        <v/>
      </c>
      <c r="KS19" s="348" t="str">
        <f t="shared" si="275"/>
        <v/>
      </c>
      <c r="KT19" s="348" t="str">
        <f t="shared" si="276"/>
        <v/>
      </c>
      <c r="KU19" s="348" t="str">
        <f t="shared" si="277"/>
        <v/>
      </c>
      <c r="KV19" s="348" t="str">
        <f t="shared" si="278"/>
        <v/>
      </c>
      <c r="KW19" s="348" t="str">
        <f t="shared" si="279"/>
        <v/>
      </c>
      <c r="KX19" s="348" t="str">
        <f t="shared" si="280"/>
        <v/>
      </c>
      <c r="KY19" s="348" t="str">
        <f t="shared" si="281"/>
        <v/>
      </c>
      <c r="KZ19" s="348" t="str">
        <f t="shared" si="282"/>
        <v/>
      </c>
      <c r="LA19" s="348" t="str">
        <f t="shared" si="283"/>
        <v/>
      </c>
      <c r="LB19" s="348" t="str">
        <f t="shared" si="284"/>
        <v/>
      </c>
      <c r="LC19" s="348" t="str">
        <f t="shared" si="285"/>
        <v/>
      </c>
      <c r="LD19" s="348" t="str">
        <f t="shared" si="286"/>
        <v/>
      </c>
      <c r="LE19" s="348" t="str">
        <f t="shared" si="287"/>
        <v/>
      </c>
      <c r="LF19" s="349" t="str">
        <f t="shared" si="288"/>
        <v/>
      </c>
      <c r="LG19" s="349" t="str">
        <f t="shared" si="289"/>
        <v/>
      </c>
      <c r="LH19" s="349" t="str">
        <f t="shared" si="290"/>
        <v/>
      </c>
      <c r="LI19" s="349" t="str">
        <f t="shared" si="291"/>
        <v/>
      </c>
      <c r="LJ19" s="349" t="str">
        <f t="shared" si="292"/>
        <v/>
      </c>
      <c r="LK19" s="306" t="str">
        <f t="shared" si="293"/>
        <v/>
      </c>
      <c r="LL19" s="306" t="str">
        <f t="shared" si="294"/>
        <v/>
      </c>
      <c r="LM19" s="306" t="str">
        <f t="shared" si="295"/>
        <v/>
      </c>
      <c r="LN19" s="306" t="str">
        <f t="shared" si="296"/>
        <v/>
      </c>
      <c r="LO19" s="306" t="str">
        <f t="shared" si="297"/>
        <v/>
      </c>
      <c r="LP19" s="306" t="str">
        <f t="shared" si="298"/>
        <v/>
      </c>
      <c r="LQ19" s="306" t="str">
        <f t="shared" si="299"/>
        <v/>
      </c>
      <c r="LR19" s="306" t="str">
        <f t="shared" si="300"/>
        <v/>
      </c>
      <c r="LS19" s="306" t="str">
        <f t="shared" si="301"/>
        <v/>
      </c>
      <c r="LT19" s="306" t="str">
        <f t="shared" si="302"/>
        <v/>
      </c>
      <c r="LU19" s="306" t="str">
        <f t="shared" si="303"/>
        <v/>
      </c>
      <c r="LV19" s="306" t="str">
        <f t="shared" si="304"/>
        <v/>
      </c>
      <c r="LW19" s="306" t="str">
        <f t="shared" si="305"/>
        <v/>
      </c>
      <c r="LX19" s="306" t="str">
        <f t="shared" si="306"/>
        <v/>
      </c>
      <c r="LY19" s="306" t="str">
        <f t="shared" si="307"/>
        <v/>
      </c>
      <c r="LZ19" s="306" t="str">
        <f t="shared" si="308"/>
        <v/>
      </c>
      <c r="MA19" s="306" t="str">
        <f t="shared" si="309"/>
        <v/>
      </c>
      <c r="MB19" s="306" t="str">
        <f t="shared" si="310"/>
        <v/>
      </c>
      <c r="MC19" s="306" t="str">
        <f t="shared" si="311"/>
        <v/>
      </c>
      <c r="MD19" s="306" t="str">
        <f t="shared" si="312"/>
        <v/>
      </c>
      <c r="ME19" s="327">
        <f t="shared" si="324"/>
        <v>0</v>
      </c>
      <c r="MF19" s="327">
        <f t="shared" si="325"/>
        <v>0</v>
      </c>
      <c r="MG19" s="327">
        <f t="shared" si="326"/>
        <v>0</v>
      </c>
      <c r="MH19" s="327">
        <f t="shared" si="327"/>
        <v>0</v>
      </c>
      <c r="MI19" s="327">
        <f t="shared" si="328"/>
        <v>0</v>
      </c>
      <c r="MJ19" s="327">
        <f t="shared" si="329"/>
        <v>0</v>
      </c>
      <c r="MK19" s="327">
        <f t="shared" si="330"/>
        <v>0</v>
      </c>
      <c r="ML19" s="327">
        <f t="shared" si="331"/>
        <v>0</v>
      </c>
      <c r="MM19" s="327">
        <f t="shared" si="332"/>
        <v>0</v>
      </c>
      <c r="MN19" s="327">
        <f t="shared" si="333"/>
        <v>0</v>
      </c>
      <c r="MO19" s="327">
        <f t="shared" si="334"/>
        <v>0</v>
      </c>
      <c r="MP19" s="327">
        <f t="shared" si="335"/>
        <v>0</v>
      </c>
      <c r="MQ19" s="327">
        <f t="shared" si="336"/>
        <v>0</v>
      </c>
      <c r="MR19" s="327">
        <f t="shared" si="337"/>
        <v>0</v>
      </c>
      <c r="MS19" s="327">
        <f t="shared" si="338"/>
        <v>0</v>
      </c>
    </row>
    <row r="20" spans="1:357" ht="12" customHeight="1" x14ac:dyDescent="0.2">
      <c r="A20" s="334" t="str">
        <f t="shared" si="0"/>
        <v/>
      </c>
      <c r="B20" s="381">
        <v>30</v>
      </c>
      <c r="C20" s="351"/>
      <c r="D20" s="352"/>
      <c r="E20" s="353"/>
      <c r="F20" s="353"/>
      <c r="G20" s="353"/>
      <c r="H20" s="353"/>
      <c r="I20" s="354"/>
      <c r="J20" s="355"/>
      <c r="K20" s="356">
        <f t="shared" si="1"/>
        <v>0</v>
      </c>
      <c r="L20" s="356">
        <f t="shared" si="2"/>
        <v>0</v>
      </c>
      <c r="M20" s="357"/>
      <c r="N20" s="357"/>
      <c r="O20" s="357"/>
      <c r="P20" s="358"/>
      <c r="Q20" s="359" t="str">
        <f t="shared" si="3"/>
        <v/>
      </c>
      <c r="R20" s="360"/>
      <c r="S20" s="361"/>
      <c r="T20" s="362"/>
      <c r="U20" s="967"/>
      <c r="V20" s="969"/>
      <c r="W20" s="306" t="str">
        <f t="shared" si="4"/>
        <v/>
      </c>
      <c r="X20" s="306" t="str">
        <f t="shared" si="5"/>
        <v/>
      </c>
      <c r="Y20" s="306" t="str">
        <f t="shared" si="6"/>
        <v/>
      </c>
      <c r="Z20" s="306" t="str">
        <f t="shared" si="7"/>
        <v/>
      </c>
      <c r="AA20" s="306" t="str">
        <f t="shared" si="8"/>
        <v/>
      </c>
      <c r="AB20" s="306" t="str">
        <f t="shared" si="9"/>
        <v/>
      </c>
      <c r="AC20" s="306" t="str">
        <f t="shared" si="10"/>
        <v/>
      </c>
      <c r="AD20" s="306" t="str">
        <f t="shared" si="11"/>
        <v/>
      </c>
      <c r="AE20" s="306" t="str">
        <f t="shared" si="12"/>
        <v/>
      </c>
      <c r="AF20" s="306" t="str">
        <f t="shared" si="13"/>
        <v/>
      </c>
      <c r="AG20" s="306" t="str">
        <f t="shared" si="14"/>
        <v/>
      </c>
      <c r="AH20" s="306" t="str">
        <f t="shared" si="15"/>
        <v/>
      </c>
      <c r="AI20" s="306" t="str">
        <f t="shared" si="16"/>
        <v/>
      </c>
      <c r="AJ20" s="306" t="str">
        <f t="shared" si="17"/>
        <v/>
      </c>
      <c r="AK20" s="306" t="str">
        <f t="shared" si="18"/>
        <v/>
      </c>
      <c r="AL20" s="306" t="str">
        <f t="shared" si="19"/>
        <v/>
      </c>
      <c r="AM20" s="306" t="str">
        <f t="shared" si="20"/>
        <v/>
      </c>
      <c r="AN20" s="306" t="str">
        <f t="shared" si="21"/>
        <v/>
      </c>
      <c r="AO20" s="306" t="str">
        <f t="shared" si="22"/>
        <v/>
      </c>
      <c r="AP20" s="306" t="str">
        <f t="shared" si="23"/>
        <v/>
      </c>
      <c r="AQ20" s="306" t="str">
        <f t="shared" si="24"/>
        <v/>
      </c>
      <c r="AR20" s="306" t="str">
        <f t="shared" si="25"/>
        <v/>
      </c>
      <c r="AS20" s="306" t="str">
        <f t="shared" si="26"/>
        <v/>
      </c>
      <c r="AT20" s="306" t="str">
        <f t="shared" si="27"/>
        <v/>
      </c>
      <c r="AU20" s="306" t="str">
        <f t="shared" si="28"/>
        <v/>
      </c>
      <c r="AV20" s="306" t="str">
        <f t="shared" si="29"/>
        <v/>
      </c>
      <c r="AW20" s="306" t="str">
        <f t="shared" si="30"/>
        <v/>
      </c>
      <c r="AX20" s="306" t="str">
        <f t="shared" si="31"/>
        <v/>
      </c>
      <c r="AY20" s="306" t="str">
        <f t="shared" si="32"/>
        <v/>
      </c>
      <c r="AZ20" s="306" t="str">
        <f t="shared" si="33"/>
        <v/>
      </c>
      <c r="BA20" s="306" t="str">
        <f t="shared" si="34"/>
        <v/>
      </c>
      <c r="BB20" s="306" t="str">
        <f t="shared" si="35"/>
        <v/>
      </c>
      <c r="BC20" s="306" t="str">
        <f t="shared" si="36"/>
        <v/>
      </c>
      <c r="BD20" s="306" t="str">
        <f t="shared" si="37"/>
        <v/>
      </c>
      <c r="BE20" s="306" t="str">
        <f t="shared" si="38"/>
        <v/>
      </c>
      <c r="BF20" s="306" t="str">
        <f t="shared" si="39"/>
        <v/>
      </c>
      <c r="BG20" s="306" t="str">
        <f t="shared" si="40"/>
        <v/>
      </c>
      <c r="BH20" s="306" t="str">
        <f t="shared" si="41"/>
        <v/>
      </c>
      <c r="BI20" s="306" t="str">
        <f t="shared" si="42"/>
        <v/>
      </c>
      <c r="BJ20" s="306" t="str">
        <f t="shared" si="43"/>
        <v/>
      </c>
      <c r="BK20" s="306" t="str">
        <f t="shared" si="44"/>
        <v/>
      </c>
      <c r="BL20" s="306" t="str">
        <f t="shared" si="45"/>
        <v/>
      </c>
      <c r="BM20" s="306" t="str">
        <f t="shared" si="46"/>
        <v/>
      </c>
      <c r="BN20" s="306" t="str">
        <f t="shared" si="47"/>
        <v/>
      </c>
      <c r="BO20" s="306" t="str">
        <f t="shared" si="48"/>
        <v/>
      </c>
      <c r="BP20" s="306" t="str">
        <f t="shared" si="49"/>
        <v/>
      </c>
      <c r="BQ20" s="306" t="str">
        <f t="shared" si="50"/>
        <v/>
      </c>
      <c r="BR20" s="306" t="str">
        <f t="shared" si="51"/>
        <v/>
      </c>
      <c r="BS20" s="306" t="str">
        <f t="shared" si="52"/>
        <v/>
      </c>
      <c r="BT20" s="306" t="str">
        <f t="shared" si="53"/>
        <v/>
      </c>
      <c r="BU20" s="306" t="str">
        <f t="shared" si="54"/>
        <v/>
      </c>
      <c r="BV20" s="306" t="str">
        <f t="shared" si="55"/>
        <v/>
      </c>
      <c r="BW20" s="306" t="str">
        <f t="shared" si="56"/>
        <v/>
      </c>
      <c r="BX20" s="306" t="str">
        <f t="shared" si="57"/>
        <v/>
      </c>
      <c r="BY20" s="306" t="str">
        <f t="shared" si="58"/>
        <v/>
      </c>
      <c r="BZ20" s="306" t="str">
        <f t="shared" si="59"/>
        <v/>
      </c>
      <c r="CA20" s="306" t="str">
        <f t="shared" si="60"/>
        <v/>
      </c>
      <c r="CB20" s="306" t="str">
        <f t="shared" si="61"/>
        <v/>
      </c>
      <c r="CC20" s="306" t="str">
        <f t="shared" si="62"/>
        <v/>
      </c>
      <c r="CD20" s="306" t="str">
        <f t="shared" si="63"/>
        <v/>
      </c>
      <c r="CE20" s="306" t="str">
        <f t="shared" si="64"/>
        <v/>
      </c>
      <c r="CF20" s="306" t="str">
        <f t="shared" si="65"/>
        <v/>
      </c>
      <c r="CG20" s="306" t="str">
        <f t="shared" si="66"/>
        <v/>
      </c>
      <c r="CH20" s="306" t="str">
        <f t="shared" si="67"/>
        <v/>
      </c>
      <c r="CI20" s="306" t="str">
        <f t="shared" si="68"/>
        <v/>
      </c>
      <c r="CJ20" s="306" t="str">
        <f t="shared" si="69"/>
        <v/>
      </c>
      <c r="CK20" s="306" t="str">
        <f t="shared" si="70"/>
        <v/>
      </c>
      <c r="CL20" s="306" t="str">
        <f t="shared" si="71"/>
        <v/>
      </c>
      <c r="CM20" s="306" t="str">
        <f t="shared" si="72"/>
        <v/>
      </c>
      <c r="CN20" s="306" t="str">
        <f t="shared" si="73"/>
        <v/>
      </c>
      <c r="CO20" s="306" t="str">
        <f t="shared" si="74"/>
        <v/>
      </c>
      <c r="CP20" s="306" t="str">
        <f t="shared" si="75"/>
        <v/>
      </c>
      <c r="CQ20" s="306" t="str">
        <f t="shared" si="76"/>
        <v/>
      </c>
      <c r="CR20" s="306" t="str">
        <f t="shared" si="77"/>
        <v/>
      </c>
      <c r="CS20" s="306" t="str">
        <f t="shared" si="78"/>
        <v/>
      </c>
      <c r="CT20" s="306" t="str">
        <f t="shared" si="79"/>
        <v/>
      </c>
      <c r="CU20" s="306" t="str">
        <f t="shared" si="80"/>
        <v/>
      </c>
      <c r="CV20" s="306" t="str">
        <f t="shared" si="81"/>
        <v/>
      </c>
      <c r="CW20" s="306" t="str">
        <f t="shared" si="82"/>
        <v/>
      </c>
      <c r="CX20" s="306" t="str">
        <f t="shared" si="83"/>
        <v/>
      </c>
      <c r="CY20" s="306" t="str">
        <f t="shared" si="84"/>
        <v/>
      </c>
      <c r="CZ20" s="306" t="str">
        <f t="shared" si="85"/>
        <v/>
      </c>
      <c r="DA20" s="306" t="str">
        <f t="shared" si="86"/>
        <v/>
      </c>
      <c r="DB20" s="306" t="str">
        <f t="shared" si="87"/>
        <v/>
      </c>
      <c r="DC20" s="306" t="str">
        <f t="shared" si="88"/>
        <v/>
      </c>
      <c r="DD20" s="306" t="str">
        <f t="shared" si="89"/>
        <v/>
      </c>
      <c r="DE20" s="306" t="str">
        <f t="shared" si="90"/>
        <v/>
      </c>
      <c r="DF20" s="306" t="str">
        <f t="shared" si="91"/>
        <v/>
      </c>
      <c r="DG20" s="306" t="str">
        <f t="shared" si="92"/>
        <v/>
      </c>
      <c r="DH20" s="306" t="str">
        <f t="shared" si="93"/>
        <v/>
      </c>
      <c r="DI20" s="306" t="str">
        <f t="shared" si="94"/>
        <v/>
      </c>
      <c r="DJ20" s="306" t="str">
        <f t="shared" si="95"/>
        <v/>
      </c>
      <c r="DK20" s="306" t="str">
        <f t="shared" si="96"/>
        <v/>
      </c>
      <c r="DL20" s="306" t="str">
        <f t="shared" si="97"/>
        <v/>
      </c>
      <c r="DM20" s="306" t="str">
        <f t="shared" si="98"/>
        <v/>
      </c>
      <c r="DN20" s="306" t="str">
        <f t="shared" si="99"/>
        <v/>
      </c>
      <c r="DO20" s="306" t="str">
        <f t="shared" si="100"/>
        <v/>
      </c>
      <c r="DP20" s="306" t="str">
        <f t="shared" si="101"/>
        <v/>
      </c>
      <c r="DQ20" s="306" t="str">
        <f t="shared" si="102"/>
        <v/>
      </c>
      <c r="DR20" s="306" t="str">
        <f t="shared" si="103"/>
        <v/>
      </c>
      <c r="DS20" s="306" t="str">
        <f t="shared" si="104"/>
        <v/>
      </c>
      <c r="DT20" s="306" t="str">
        <f t="shared" si="105"/>
        <v/>
      </c>
      <c r="DU20" s="306" t="str">
        <f t="shared" si="106"/>
        <v/>
      </c>
      <c r="DV20" s="306" t="str">
        <f t="shared" si="107"/>
        <v/>
      </c>
      <c r="DW20" s="306" t="str">
        <f t="shared" si="108"/>
        <v/>
      </c>
      <c r="DX20" s="306" t="str">
        <f t="shared" si="109"/>
        <v/>
      </c>
      <c r="DY20" s="306" t="str">
        <f t="shared" si="110"/>
        <v/>
      </c>
      <c r="DZ20" s="306" t="str">
        <f t="shared" si="111"/>
        <v/>
      </c>
      <c r="EA20" s="306" t="str">
        <f t="shared" si="112"/>
        <v/>
      </c>
      <c r="EB20" s="306" t="str">
        <f t="shared" si="113"/>
        <v/>
      </c>
      <c r="EC20" s="306" t="str">
        <f t="shared" si="114"/>
        <v/>
      </c>
      <c r="ED20" s="306" t="str">
        <f t="shared" si="115"/>
        <v/>
      </c>
      <c r="EE20" s="306" t="str">
        <f t="shared" si="116"/>
        <v/>
      </c>
      <c r="EF20" s="306" t="str">
        <f t="shared" si="117"/>
        <v/>
      </c>
      <c r="EG20" s="306" t="str">
        <f t="shared" si="313"/>
        <v/>
      </c>
      <c r="EH20" s="306" t="str">
        <f t="shared" si="118"/>
        <v/>
      </c>
      <c r="EI20" s="306" t="str">
        <f t="shared" si="119"/>
        <v/>
      </c>
      <c r="EJ20" s="306" t="str">
        <f t="shared" si="120"/>
        <v/>
      </c>
      <c r="EK20" s="306" t="str">
        <f t="shared" si="121"/>
        <v/>
      </c>
      <c r="EL20" s="306" t="str">
        <f t="shared" si="122"/>
        <v/>
      </c>
      <c r="EM20" s="306" t="str">
        <f t="shared" si="123"/>
        <v/>
      </c>
      <c r="EN20" s="306" t="str">
        <f t="shared" si="124"/>
        <v/>
      </c>
      <c r="EO20" s="306" t="str">
        <f t="shared" si="125"/>
        <v/>
      </c>
      <c r="EP20" s="306" t="str">
        <f t="shared" si="126"/>
        <v/>
      </c>
      <c r="EQ20" s="306" t="str">
        <f t="shared" si="127"/>
        <v/>
      </c>
      <c r="ER20" s="306" t="str">
        <f t="shared" si="128"/>
        <v/>
      </c>
      <c r="ES20" s="306" t="str">
        <f t="shared" si="129"/>
        <v/>
      </c>
      <c r="ET20" s="306" t="str">
        <f t="shared" si="130"/>
        <v/>
      </c>
      <c r="EU20" s="306" t="str">
        <f t="shared" si="131"/>
        <v/>
      </c>
      <c r="EV20" s="306" t="str">
        <f t="shared" si="132"/>
        <v/>
      </c>
      <c r="EW20" s="306" t="str">
        <f t="shared" si="314"/>
        <v/>
      </c>
      <c r="EX20" s="306" t="str">
        <f t="shared" si="315"/>
        <v/>
      </c>
      <c r="EY20" s="306" t="str">
        <f t="shared" si="316"/>
        <v/>
      </c>
      <c r="EZ20" s="306" t="str">
        <f t="shared" si="317"/>
        <v/>
      </c>
      <c r="FA20" s="306" t="str">
        <f t="shared" si="318"/>
        <v/>
      </c>
      <c r="FB20" s="306" t="str">
        <f t="shared" si="133"/>
        <v/>
      </c>
      <c r="FC20" s="306" t="str">
        <f t="shared" si="134"/>
        <v/>
      </c>
      <c r="FD20" s="306" t="str">
        <f t="shared" si="135"/>
        <v/>
      </c>
      <c r="FE20" s="306" t="str">
        <f t="shared" si="136"/>
        <v/>
      </c>
      <c r="FF20" s="306" t="str">
        <f t="shared" si="137"/>
        <v/>
      </c>
      <c r="FG20" s="306" t="str">
        <f t="shared" si="319"/>
        <v/>
      </c>
      <c r="FH20" s="306" t="str">
        <f t="shared" si="320"/>
        <v/>
      </c>
      <c r="FI20" s="306" t="str">
        <f t="shared" si="321"/>
        <v/>
      </c>
      <c r="FJ20" s="306" t="str">
        <f t="shared" si="322"/>
        <v/>
      </c>
      <c r="FK20" s="306" t="str">
        <f t="shared" si="323"/>
        <v/>
      </c>
      <c r="FL20" s="306" t="str">
        <f t="shared" si="138"/>
        <v/>
      </c>
      <c r="FM20" s="306" t="str">
        <f t="shared" si="139"/>
        <v/>
      </c>
      <c r="FN20" s="306" t="str">
        <f t="shared" si="140"/>
        <v/>
      </c>
      <c r="FO20" s="306" t="str">
        <f t="shared" si="141"/>
        <v/>
      </c>
      <c r="FP20" s="306" t="str">
        <f t="shared" si="142"/>
        <v/>
      </c>
      <c r="FQ20" s="306" t="str">
        <f t="shared" si="143"/>
        <v/>
      </c>
      <c r="FR20" s="306" t="str">
        <f t="shared" si="144"/>
        <v/>
      </c>
      <c r="FS20" s="306" t="str">
        <f t="shared" si="145"/>
        <v/>
      </c>
      <c r="FT20" s="306" t="str">
        <f t="shared" si="146"/>
        <v/>
      </c>
      <c r="FU20" s="306" t="str">
        <f t="shared" si="147"/>
        <v/>
      </c>
      <c r="FV20" s="306" t="str">
        <f t="shared" si="148"/>
        <v/>
      </c>
      <c r="FW20" s="306" t="str">
        <f t="shared" si="149"/>
        <v/>
      </c>
      <c r="FX20" s="306" t="str">
        <f t="shared" si="150"/>
        <v/>
      </c>
      <c r="FY20" s="306" t="str">
        <f t="shared" si="151"/>
        <v/>
      </c>
      <c r="FZ20" s="306" t="str">
        <f t="shared" si="152"/>
        <v/>
      </c>
      <c r="GA20" s="306" t="str">
        <f t="shared" si="153"/>
        <v/>
      </c>
      <c r="GB20" s="306" t="str">
        <f t="shared" si="154"/>
        <v/>
      </c>
      <c r="GC20" s="306" t="str">
        <f t="shared" si="155"/>
        <v/>
      </c>
      <c r="GD20" s="306" t="str">
        <f t="shared" si="156"/>
        <v/>
      </c>
      <c r="GE20" s="306" t="str">
        <f t="shared" si="157"/>
        <v/>
      </c>
      <c r="GF20" s="306" t="str">
        <f t="shared" si="158"/>
        <v/>
      </c>
      <c r="GG20" s="306" t="str">
        <f t="shared" si="159"/>
        <v/>
      </c>
      <c r="GH20" s="306" t="str">
        <f t="shared" si="160"/>
        <v/>
      </c>
      <c r="GI20" s="306" t="str">
        <f t="shared" si="161"/>
        <v/>
      </c>
      <c r="GJ20" s="306" t="str">
        <f t="shared" si="162"/>
        <v/>
      </c>
      <c r="GK20" s="306" t="str">
        <f t="shared" si="163"/>
        <v/>
      </c>
      <c r="GL20" s="306" t="str">
        <f t="shared" si="164"/>
        <v/>
      </c>
      <c r="GM20" s="306" t="str">
        <f t="shared" si="165"/>
        <v/>
      </c>
      <c r="GN20" s="306" t="str">
        <f t="shared" si="166"/>
        <v/>
      </c>
      <c r="GO20" s="306" t="str">
        <f t="shared" si="167"/>
        <v/>
      </c>
      <c r="GP20" s="306" t="str">
        <f t="shared" si="168"/>
        <v/>
      </c>
      <c r="GQ20" s="306" t="str">
        <f t="shared" si="169"/>
        <v/>
      </c>
      <c r="GR20" s="306" t="str">
        <f t="shared" si="170"/>
        <v/>
      </c>
      <c r="GS20" s="306" t="str">
        <f t="shared" si="171"/>
        <v/>
      </c>
      <c r="GT20" s="306" t="str">
        <f t="shared" si="172"/>
        <v/>
      </c>
      <c r="GU20" s="306" t="str">
        <f t="shared" si="173"/>
        <v/>
      </c>
      <c r="GV20" s="306" t="str">
        <f t="shared" si="174"/>
        <v/>
      </c>
      <c r="GW20" s="306" t="str">
        <f t="shared" si="175"/>
        <v/>
      </c>
      <c r="GX20" s="306" t="str">
        <f t="shared" si="176"/>
        <v/>
      </c>
      <c r="GY20" s="306" t="str">
        <f t="shared" si="177"/>
        <v/>
      </c>
      <c r="GZ20" s="306" t="str">
        <f t="shared" si="178"/>
        <v/>
      </c>
      <c r="HA20" s="306" t="str">
        <f t="shared" si="179"/>
        <v/>
      </c>
      <c r="HB20" s="306" t="str">
        <f t="shared" si="180"/>
        <v/>
      </c>
      <c r="HC20" s="306" t="str">
        <f t="shared" si="181"/>
        <v/>
      </c>
      <c r="HD20" s="306" t="str">
        <f t="shared" si="182"/>
        <v/>
      </c>
      <c r="HE20" s="306" t="str">
        <f t="shared" si="183"/>
        <v/>
      </c>
      <c r="HF20" s="306" t="str">
        <f t="shared" si="184"/>
        <v/>
      </c>
      <c r="HG20" s="306" t="str">
        <f t="shared" si="185"/>
        <v/>
      </c>
      <c r="HH20" s="306" t="str">
        <f t="shared" si="186"/>
        <v/>
      </c>
      <c r="HI20" s="306" t="str">
        <f t="shared" si="187"/>
        <v/>
      </c>
      <c r="HJ20" s="306" t="str">
        <f t="shared" si="188"/>
        <v/>
      </c>
      <c r="HK20" s="306" t="str">
        <f t="shared" si="189"/>
        <v/>
      </c>
      <c r="HL20" s="306" t="str">
        <f t="shared" si="190"/>
        <v/>
      </c>
      <c r="HM20" s="306" t="str">
        <f t="shared" si="191"/>
        <v/>
      </c>
      <c r="HN20" s="306" t="str">
        <f t="shared" si="192"/>
        <v/>
      </c>
      <c r="HO20" s="306" t="str">
        <f t="shared" si="193"/>
        <v/>
      </c>
      <c r="HP20" s="306" t="str">
        <f t="shared" si="194"/>
        <v/>
      </c>
      <c r="HQ20" s="306" t="str">
        <f t="shared" si="195"/>
        <v/>
      </c>
      <c r="HR20" s="306" t="str">
        <f t="shared" si="196"/>
        <v/>
      </c>
      <c r="HS20" s="306" t="str">
        <f t="shared" si="197"/>
        <v/>
      </c>
      <c r="HT20" s="306" t="str">
        <f t="shared" si="198"/>
        <v/>
      </c>
      <c r="HU20" s="306" t="str">
        <f t="shared" si="199"/>
        <v/>
      </c>
      <c r="HV20" s="306" t="str">
        <f t="shared" si="200"/>
        <v/>
      </c>
      <c r="HW20" s="306" t="str">
        <f t="shared" si="201"/>
        <v/>
      </c>
      <c r="HX20" s="306" t="str">
        <f t="shared" si="202"/>
        <v/>
      </c>
      <c r="HY20" s="348" t="str">
        <f t="shared" si="203"/>
        <v/>
      </c>
      <c r="HZ20" s="348" t="str">
        <f t="shared" si="204"/>
        <v/>
      </c>
      <c r="IA20" s="348" t="str">
        <f t="shared" si="205"/>
        <v/>
      </c>
      <c r="IB20" s="348" t="str">
        <f t="shared" si="206"/>
        <v/>
      </c>
      <c r="IC20" s="348" t="str">
        <f t="shared" si="207"/>
        <v/>
      </c>
      <c r="ID20" s="348" t="str">
        <f t="shared" si="208"/>
        <v/>
      </c>
      <c r="IE20" s="348" t="str">
        <f t="shared" si="209"/>
        <v/>
      </c>
      <c r="IF20" s="348" t="str">
        <f t="shared" si="210"/>
        <v/>
      </c>
      <c r="IG20" s="348" t="str">
        <f t="shared" si="211"/>
        <v/>
      </c>
      <c r="IH20" s="348" t="str">
        <f t="shared" si="212"/>
        <v/>
      </c>
      <c r="II20" s="348" t="str">
        <f t="shared" si="213"/>
        <v/>
      </c>
      <c r="IJ20" s="348" t="str">
        <f t="shared" si="214"/>
        <v/>
      </c>
      <c r="IK20" s="348" t="str">
        <f t="shared" si="215"/>
        <v/>
      </c>
      <c r="IL20" s="348" t="str">
        <f t="shared" si="216"/>
        <v/>
      </c>
      <c r="IM20" s="348" t="str">
        <f t="shared" si="217"/>
        <v/>
      </c>
      <c r="IN20" s="348" t="str">
        <f t="shared" si="218"/>
        <v/>
      </c>
      <c r="IO20" s="348" t="str">
        <f t="shared" si="219"/>
        <v/>
      </c>
      <c r="IP20" s="348" t="str">
        <f t="shared" si="220"/>
        <v/>
      </c>
      <c r="IQ20" s="348" t="str">
        <f t="shared" si="221"/>
        <v/>
      </c>
      <c r="IR20" s="348" t="str">
        <f t="shared" si="222"/>
        <v/>
      </c>
      <c r="IS20" s="348" t="str">
        <f t="shared" si="223"/>
        <v/>
      </c>
      <c r="IT20" s="348" t="str">
        <f t="shared" si="224"/>
        <v/>
      </c>
      <c r="IU20" s="348" t="str">
        <f t="shared" si="225"/>
        <v/>
      </c>
      <c r="IV20" s="348" t="str">
        <f t="shared" si="226"/>
        <v/>
      </c>
      <c r="IW20" s="348" t="str">
        <f t="shared" si="227"/>
        <v/>
      </c>
      <c r="IX20" s="348" t="str">
        <f t="shared" si="228"/>
        <v/>
      </c>
      <c r="IY20" s="348" t="str">
        <f t="shared" si="229"/>
        <v/>
      </c>
      <c r="IZ20" s="348" t="str">
        <f t="shared" si="230"/>
        <v/>
      </c>
      <c r="JA20" s="348" t="str">
        <f t="shared" si="231"/>
        <v/>
      </c>
      <c r="JB20" s="348" t="str">
        <f t="shared" si="232"/>
        <v/>
      </c>
      <c r="JC20" s="348" t="str">
        <f t="shared" si="233"/>
        <v/>
      </c>
      <c r="JD20" s="348" t="str">
        <f t="shared" si="234"/>
        <v/>
      </c>
      <c r="JE20" s="348" t="str">
        <f t="shared" si="235"/>
        <v/>
      </c>
      <c r="JF20" s="348" t="str">
        <f t="shared" si="236"/>
        <v/>
      </c>
      <c r="JG20" s="348" t="str">
        <f t="shared" si="237"/>
        <v/>
      </c>
      <c r="JH20" s="348" t="str">
        <f t="shared" si="238"/>
        <v/>
      </c>
      <c r="JI20" s="348" t="str">
        <f t="shared" si="239"/>
        <v/>
      </c>
      <c r="JJ20" s="348" t="str">
        <f t="shared" si="240"/>
        <v/>
      </c>
      <c r="JK20" s="348" t="str">
        <f t="shared" si="241"/>
        <v/>
      </c>
      <c r="JL20" s="348" t="str">
        <f t="shared" si="242"/>
        <v/>
      </c>
      <c r="JM20" s="348" t="str">
        <f t="shared" si="243"/>
        <v/>
      </c>
      <c r="JN20" s="348" t="str">
        <f t="shared" si="244"/>
        <v/>
      </c>
      <c r="JO20" s="348" t="str">
        <f t="shared" si="245"/>
        <v/>
      </c>
      <c r="JP20" s="348" t="str">
        <f t="shared" si="246"/>
        <v/>
      </c>
      <c r="JQ20" s="348" t="str">
        <f t="shared" si="247"/>
        <v/>
      </c>
      <c r="JR20" s="348" t="str">
        <f t="shared" si="248"/>
        <v/>
      </c>
      <c r="JS20" s="348" t="str">
        <f t="shared" si="249"/>
        <v/>
      </c>
      <c r="JT20" s="348" t="str">
        <f t="shared" si="250"/>
        <v/>
      </c>
      <c r="JU20" s="348" t="str">
        <f t="shared" si="251"/>
        <v/>
      </c>
      <c r="JV20" s="348" t="str">
        <f t="shared" si="252"/>
        <v/>
      </c>
      <c r="JW20" s="348" t="str">
        <f t="shared" si="253"/>
        <v/>
      </c>
      <c r="JX20" s="348" t="str">
        <f t="shared" si="254"/>
        <v/>
      </c>
      <c r="JY20" s="348" t="str">
        <f t="shared" si="255"/>
        <v/>
      </c>
      <c r="JZ20" s="348" t="str">
        <f t="shared" si="256"/>
        <v/>
      </c>
      <c r="KA20" s="348" t="str">
        <f t="shared" si="257"/>
        <v/>
      </c>
      <c r="KB20" s="348" t="str">
        <f t="shared" si="258"/>
        <v/>
      </c>
      <c r="KC20" s="348" t="str">
        <f t="shared" si="259"/>
        <v/>
      </c>
      <c r="KD20" s="348" t="str">
        <f t="shared" si="260"/>
        <v/>
      </c>
      <c r="KE20" s="348" t="str">
        <f t="shared" si="261"/>
        <v/>
      </c>
      <c r="KF20" s="348" t="str">
        <f t="shared" si="262"/>
        <v/>
      </c>
      <c r="KG20" s="348" t="str">
        <f t="shared" si="263"/>
        <v/>
      </c>
      <c r="KH20" s="348" t="str">
        <f t="shared" si="264"/>
        <v/>
      </c>
      <c r="KI20" s="348" t="str">
        <f t="shared" si="265"/>
        <v/>
      </c>
      <c r="KJ20" s="348" t="str">
        <f t="shared" si="266"/>
        <v/>
      </c>
      <c r="KK20" s="348" t="str">
        <f t="shared" si="267"/>
        <v/>
      </c>
      <c r="KL20" s="348" t="str">
        <f t="shared" si="268"/>
        <v/>
      </c>
      <c r="KM20" s="348" t="str">
        <f t="shared" si="269"/>
        <v/>
      </c>
      <c r="KN20" s="348" t="str">
        <f t="shared" si="270"/>
        <v/>
      </c>
      <c r="KO20" s="348" t="str">
        <f t="shared" si="271"/>
        <v/>
      </c>
      <c r="KP20" s="348" t="str">
        <f t="shared" si="272"/>
        <v/>
      </c>
      <c r="KQ20" s="348" t="str">
        <f t="shared" si="273"/>
        <v/>
      </c>
      <c r="KR20" s="348" t="str">
        <f t="shared" si="274"/>
        <v/>
      </c>
      <c r="KS20" s="348" t="str">
        <f t="shared" si="275"/>
        <v/>
      </c>
      <c r="KT20" s="348" t="str">
        <f t="shared" si="276"/>
        <v/>
      </c>
      <c r="KU20" s="348" t="str">
        <f t="shared" si="277"/>
        <v/>
      </c>
      <c r="KV20" s="348" t="str">
        <f t="shared" si="278"/>
        <v/>
      </c>
      <c r="KW20" s="348" t="str">
        <f t="shared" si="279"/>
        <v/>
      </c>
      <c r="KX20" s="348" t="str">
        <f t="shared" si="280"/>
        <v/>
      </c>
      <c r="KY20" s="348" t="str">
        <f t="shared" si="281"/>
        <v/>
      </c>
      <c r="KZ20" s="348" t="str">
        <f t="shared" si="282"/>
        <v/>
      </c>
      <c r="LA20" s="348" t="str">
        <f t="shared" si="283"/>
        <v/>
      </c>
      <c r="LB20" s="348" t="str">
        <f t="shared" si="284"/>
        <v/>
      </c>
      <c r="LC20" s="348" t="str">
        <f t="shared" si="285"/>
        <v/>
      </c>
      <c r="LD20" s="348" t="str">
        <f t="shared" si="286"/>
        <v/>
      </c>
      <c r="LE20" s="348" t="str">
        <f t="shared" si="287"/>
        <v/>
      </c>
      <c r="LF20" s="349" t="str">
        <f t="shared" si="288"/>
        <v/>
      </c>
      <c r="LG20" s="349" t="str">
        <f t="shared" si="289"/>
        <v/>
      </c>
      <c r="LH20" s="349" t="str">
        <f t="shared" si="290"/>
        <v/>
      </c>
      <c r="LI20" s="349" t="str">
        <f t="shared" si="291"/>
        <v/>
      </c>
      <c r="LJ20" s="349" t="str">
        <f t="shared" si="292"/>
        <v/>
      </c>
      <c r="LK20" s="306" t="str">
        <f t="shared" si="293"/>
        <v/>
      </c>
      <c r="LL20" s="306" t="str">
        <f t="shared" si="294"/>
        <v/>
      </c>
      <c r="LM20" s="306" t="str">
        <f t="shared" si="295"/>
        <v/>
      </c>
      <c r="LN20" s="306" t="str">
        <f t="shared" si="296"/>
        <v/>
      </c>
      <c r="LO20" s="306" t="str">
        <f t="shared" si="297"/>
        <v/>
      </c>
      <c r="LP20" s="306" t="str">
        <f t="shared" si="298"/>
        <v/>
      </c>
      <c r="LQ20" s="306" t="str">
        <f t="shared" si="299"/>
        <v/>
      </c>
      <c r="LR20" s="306" t="str">
        <f t="shared" si="300"/>
        <v/>
      </c>
      <c r="LS20" s="306" t="str">
        <f t="shared" si="301"/>
        <v/>
      </c>
      <c r="LT20" s="306" t="str">
        <f t="shared" si="302"/>
        <v/>
      </c>
      <c r="LU20" s="306" t="str">
        <f t="shared" si="303"/>
        <v/>
      </c>
      <c r="LV20" s="306" t="str">
        <f t="shared" si="304"/>
        <v/>
      </c>
      <c r="LW20" s="306" t="str">
        <f t="shared" si="305"/>
        <v/>
      </c>
      <c r="LX20" s="306" t="str">
        <f t="shared" si="306"/>
        <v/>
      </c>
      <c r="LY20" s="306" t="str">
        <f t="shared" si="307"/>
        <v/>
      </c>
      <c r="LZ20" s="306" t="str">
        <f t="shared" si="308"/>
        <v/>
      </c>
      <c r="MA20" s="306" t="str">
        <f t="shared" si="309"/>
        <v/>
      </c>
      <c r="MB20" s="306" t="str">
        <f t="shared" si="310"/>
        <v/>
      </c>
      <c r="MC20" s="306" t="str">
        <f t="shared" si="311"/>
        <v/>
      </c>
      <c r="MD20" s="306" t="str">
        <f t="shared" si="312"/>
        <v/>
      </c>
      <c r="ME20" s="327">
        <f t="shared" si="324"/>
        <v>0</v>
      </c>
      <c r="MF20" s="327">
        <f t="shared" si="325"/>
        <v>0</v>
      </c>
      <c r="MG20" s="327">
        <f t="shared" si="326"/>
        <v>0</v>
      </c>
      <c r="MH20" s="327">
        <f t="shared" si="327"/>
        <v>0</v>
      </c>
      <c r="MI20" s="327">
        <f t="shared" si="328"/>
        <v>0</v>
      </c>
      <c r="MJ20" s="327">
        <f t="shared" si="329"/>
        <v>0</v>
      </c>
      <c r="MK20" s="327">
        <f t="shared" si="330"/>
        <v>0</v>
      </c>
      <c r="ML20" s="327">
        <f t="shared" si="331"/>
        <v>0</v>
      </c>
      <c r="MM20" s="327">
        <f t="shared" si="332"/>
        <v>0</v>
      </c>
      <c r="MN20" s="327">
        <f t="shared" si="333"/>
        <v>0</v>
      </c>
      <c r="MO20" s="327">
        <f t="shared" si="334"/>
        <v>0</v>
      </c>
      <c r="MP20" s="327">
        <f t="shared" si="335"/>
        <v>0</v>
      </c>
      <c r="MQ20" s="327">
        <f t="shared" si="336"/>
        <v>0</v>
      </c>
      <c r="MR20" s="327">
        <f t="shared" si="337"/>
        <v>0</v>
      </c>
      <c r="MS20" s="327">
        <f t="shared" si="338"/>
        <v>0</v>
      </c>
    </row>
    <row r="21" spans="1:357" ht="12" customHeight="1" x14ac:dyDescent="0.2">
      <c r="A21" s="334" t="str">
        <f t="shared" si="0"/>
        <v/>
      </c>
      <c r="B21" s="381">
        <v>30</v>
      </c>
      <c r="C21" s="351"/>
      <c r="D21" s="352"/>
      <c r="E21" s="353"/>
      <c r="F21" s="353"/>
      <c r="G21" s="353"/>
      <c r="H21" s="353"/>
      <c r="I21" s="354"/>
      <c r="J21" s="355"/>
      <c r="K21" s="356">
        <f t="shared" si="1"/>
        <v>0</v>
      </c>
      <c r="L21" s="356">
        <f t="shared" si="2"/>
        <v>0</v>
      </c>
      <c r="M21" s="357"/>
      <c r="N21" s="357"/>
      <c r="O21" s="357"/>
      <c r="P21" s="358"/>
      <c r="Q21" s="359" t="str">
        <f t="shared" si="3"/>
        <v/>
      </c>
      <c r="R21" s="360"/>
      <c r="S21" s="361"/>
      <c r="T21" s="362"/>
      <c r="U21" s="967"/>
      <c r="V21" s="969"/>
      <c r="W21" s="306" t="str">
        <f t="shared" si="4"/>
        <v/>
      </c>
      <c r="X21" s="306" t="str">
        <f t="shared" si="5"/>
        <v/>
      </c>
      <c r="Y21" s="306" t="str">
        <f t="shared" si="6"/>
        <v/>
      </c>
      <c r="Z21" s="306" t="str">
        <f t="shared" si="7"/>
        <v/>
      </c>
      <c r="AA21" s="306" t="str">
        <f t="shared" si="8"/>
        <v/>
      </c>
      <c r="AB21" s="306" t="str">
        <f t="shared" si="9"/>
        <v/>
      </c>
      <c r="AC21" s="306" t="str">
        <f t="shared" si="10"/>
        <v/>
      </c>
      <c r="AD21" s="306" t="str">
        <f t="shared" si="11"/>
        <v/>
      </c>
      <c r="AE21" s="306" t="str">
        <f t="shared" si="12"/>
        <v/>
      </c>
      <c r="AF21" s="306" t="str">
        <f t="shared" si="13"/>
        <v/>
      </c>
      <c r="AG21" s="306" t="str">
        <f t="shared" si="14"/>
        <v/>
      </c>
      <c r="AH21" s="306" t="str">
        <f t="shared" si="15"/>
        <v/>
      </c>
      <c r="AI21" s="306" t="str">
        <f t="shared" si="16"/>
        <v/>
      </c>
      <c r="AJ21" s="306" t="str">
        <f t="shared" si="17"/>
        <v/>
      </c>
      <c r="AK21" s="306" t="str">
        <f t="shared" si="18"/>
        <v/>
      </c>
      <c r="AL21" s="306" t="str">
        <f t="shared" si="19"/>
        <v/>
      </c>
      <c r="AM21" s="306" t="str">
        <f t="shared" si="20"/>
        <v/>
      </c>
      <c r="AN21" s="306" t="str">
        <f t="shared" si="21"/>
        <v/>
      </c>
      <c r="AO21" s="306" t="str">
        <f t="shared" si="22"/>
        <v/>
      </c>
      <c r="AP21" s="306" t="str">
        <f t="shared" si="23"/>
        <v/>
      </c>
      <c r="AQ21" s="306" t="str">
        <f t="shared" si="24"/>
        <v/>
      </c>
      <c r="AR21" s="306" t="str">
        <f t="shared" si="25"/>
        <v/>
      </c>
      <c r="AS21" s="306" t="str">
        <f t="shared" si="26"/>
        <v/>
      </c>
      <c r="AT21" s="306" t="str">
        <f t="shared" si="27"/>
        <v/>
      </c>
      <c r="AU21" s="306" t="str">
        <f t="shared" si="28"/>
        <v/>
      </c>
      <c r="AV21" s="306" t="str">
        <f t="shared" si="29"/>
        <v/>
      </c>
      <c r="AW21" s="306" t="str">
        <f t="shared" si="30"/>
        <v/>
      </c>
      <c r="AX21" s="306" t="str">
        <f t="shared" si="31"/>
        <v/>
      </c>
      <c r="AY21" s="306" t="str">
        <f t="shared" si="32"/>
        <v/>
      </c>
      <c r="AZ21" s="306" t="str">
        <f t="shared" si="33"/>
        <v/>
      </c>
      <c r="BA21" s="306" t="str">
        <f t="shared" si="34"/>
        <v/>
      </c>
      <c r="BB21" s="306" t="str">
        <f t="shared" si="35"/>
        <v/>
      </c>
      <c r="BC21" s="306" t="str">
        <f t="shared" si="36"/>
        <v/>
      </c>
      <c r="BD21" s="306" t="str">
        <f t="shared" si="37"/>
        <v/>
      </c>
      <c r="BE21" s="306" t="str">
        <f t="shared" si="38"/>
        <v/>
      </c>
      <c r="BF21" s="306" t="str">
        <f t="shared" si="39"/>
        <v/>
      </c>
      <c r="BG21" s="306" t="str">
        <f t="shared" si="40"/>
        <v/>
      </c>
      <c r="BH21" s="306" t="str">
        <f t="shared" si="41"/>
        <v/>
      </c>
      <c r="BI21" s="306" t="str">
        <f t="shared" si="42"/>
        <v/>
      </c>
      <c r="BJ21" s="306" t="str">
        <f t="shared" si="43"/>
        <v/>
      </c>
      <c r="BK21" s="306" t="str">
        <f t="shared" si="44"/>
        <v/>
      </c>
      <c r="BL21" s="306" t="str">
        <f t="shared" si="45"/>
        <v/>
      </c>
      <c r="BM21" s="306" t="str">
        <f t="shared" si="46"/>
        <v/>
      </c>
      <c r="BN21" s="306" t="str">
        <f t="shared" si="47"/>
        <v/>
      </c>
      <c r="BO21" s="306" t="str">
        <f t="shared" si="48"/>
        <v/>
      </c>
      <c r="BP21" s="306" t="str">
        <f t="shared" si="49"/>
        <v/>
      </c>
      <c r="BQ21" s="306" t="str">
        <f t="shared" si="50"/>
        <v/>
      </c>
      <c r="BR21" s="306" t="str">
        <f t="shared" si="51"/>
        <v/>
      </c>
      <c r="BS21" s="306" t="str">
        <f t="shared" si="52"/>
        <v/>
      </c>
      <c r="BT21" s="306" t="str">
        <f t="shared" si="53"/>
        <v/>
      </c>
      <c r="BU21" s="306" t="str">
        <f t="shared" si="54"/>
        <v/>
      </c>
      <c r="BV21" s="306" t="str">
        <f t="shared" si="55"/>
        <v/>
      </c>
      <c r="BW21" s="306" t="str">
        <f t="shared" si="56"/>
        <v/>
      </c>
      <c r="BX21" s="306" t="str">
        <f t="shared" si="57"/>
        <v/>
      </c>
      <c r="BY21" s="306" t="str">
        <f t="shared" si="58"/>
        <v/>
      </c>
      <c r="BZ21" s="306" t="str">
        <f t="shared" si="59"/>
        <v/>
      </c>
      <c r="CA21" s="306" t="str">
        <f t="shared" si="60"/>
        <v/>
      </c>
      <c r="CB21" s="306" t="str">
        <f t="shared" si="61"/>
        <v/>
      </c>
      <c r="CC21" s="306" t="str">
        <f t="shared" si="62"/>
        <v/>
      </c>
      <c r="CD21" s="306" t="str">
        <f t="shared" si="63"/>
        <v/>
      </c>
      <c r="CE21" s="306" t="str">
        <f t="shared" si="64"/>
        <v/>
      </c>
      <c r="CF21" s="306" t="str">
        <f t="shared" si="65"/>
        <v/>
      </c>
      <c r="CG21" s="306" t="str">
        <f t="shared" si="66"/>
        <v/>
      </c>
      <c r="CH21" s="306" t="str">
        <f t="shared" si="67"/>
        <v/>
      </c>
      <c r="CI21" s="306" t="str">
        <f t="shared" si="68"/>
        <v/>
      </c>
      <c r="CJ21" s="306" t="str">
        <f t="shared" si="69"/>
        <v/>
      </c>
      <c r="CK21" s="306" t="str">
        <f t="shared" si="70"/>
        <v/>
      </c>
      <c r="CL21" s="306" t="str">
        <f t="shared" si="71"/>
        <v/>
      </c>
      <c r="CM21" s="306" t="str">
        <f t="shared" si="72"/>
        <v/>
      </c>
      <c r="CN21" s="306" t="str">
        <f t="shared" si="73"/>
        <v/>
      </c>
      <c r="CO21" s="306" t="str">
        <f t="shared" si="74"/>
        <v/>
      </c>
      <c r="CP21" s="306" t="str">
        <f t="shared" si="75"/>
        <v/>
      </c>
      <c r="CQ21" s="306" t="str">
        <f t="shared" si="76"/>
        <v/>
      </c>
      <c r="CR21" s="306" t="str">
        <f t="shared" si="77"/>
        <v/>
      </c>
      <c r="CS21" s="306" t="str">
        <f t="shared" si="78"/>
        <v/>
      </c>
      <c r="CT21" s="306" t="str">
        <f t="shared" si="79"/>
        <v/>
      </c>
      <c r="CU21" s="306" t="str">
        <f t="shared" si="80"/>
        <v/>
      </c>
      <c r="CV21" s="306" t="str">
        <f t="shared" si="81"/>
        <v/>
      </c>
      <c r="CW21" s="306" t="str">
        <f t="shared" si="82"/>
        <v/>
      </c>
      <c r="CX21" s="306" t="str">
        <f t="shared" si="83"/>
        <v/>
      </c>
      <c r="CY21" s="306" t="str">
        <f t="shared" si="84"/>
        <v/>
      </c>
      <c r="CZ21" s="306" t="str">
        <f t="shared" si="85"/>
        <v/>
      </c>
      <c r="DA21" s="306" t="str">
        <f t="shared" si="86"/>
        <v/>
      </c>
      <c r="DB21" s="306" t="str">
        <f t="shared" si="87"/>
        <v/>
      </c>
      <c r="DC21" s="306" t="str">
        <f t="shared" si="88"/>
        <v/>
      </c>
      <c r="DD21" s="306" t="str">
        <f t="shared" si="89"/>
        <v/>
      </c>
      <c r="DE21" s="306" t="str">
        <f t="shared" si="90"/>
        <v/>
      </c>
      <c r="DF21" s="306" t="str">
        <f t="shared" si="91"/>
        <v/>
      </c>
      <c r="DG21" s="306" t="str">
        <f t="shared" si="92"/>
        <v/>
      </c>
      <c r="DH21" s="306" t="str">
        <f t="shared" si="93"/>
        <v/>
      </c>
      <c r="DI21" s="306" t="str">
        <f t="shared" si="94"/>
        <v/>
      </c>
      <c r="DJ21" s="306" t="str">
        <f t="shared" si="95"/>
        <v/>
      </c>
      <c r="DK21" s="306" t="str">
        <f t="shared" si="96"/>
        <v/>
      </c>
      <c r="DL21" s="306" t="str">
        <f t="shared" si="97"/>
        <v/>
      </c>
      <c r="DM21" s="306" t="str">
        <f t="shared" si="98"/>
        <v/>
      </c>
      <c r="DN21" s="306" t="str">
        <f t="shared" si="99"/>
        <v/>
      </c>
      <c r="DO21" s="306" t="str">
        <f t="shared" si="100"/>
        <v/>
      </c>
      <c r="DP21" s="306" t="str">
        <f t="shared" si="101"/>
        <v/>
      </c>
      <c r="DQ21" s="306" t="str">
        <f t="shared" si="102"/>
        <v/>
      </c>
      <c r="DR21" s="306" t="str">
        <f t="shared" si="103"/>
        <v/>
      </c>
      <c r="DS21" s="306" t="str">
        <f t="shared" si="104"/>
        <v/>
      </c>
      <c r="DT21" s="306" t="str">
        <f t="shared" si="105"/>
        <v/>
      </c>
      <c r="DU21" s="306" t="str">
        <f t="shared" si="106"/>
        <v/>
      </c>
      <c r="DV21" s="306" t="str">
        <f t="shared" si="107"/>
        <v/>
      </c>
      <c r="DW21" s="306" t="str">
        <f t="shared" si="108"/>
        <v/>
      </c>
      <c r="DX21" s="306" t="str">
        <f t="shared" si="109"/>
        <v/>
      </c>
      <c r="DY21" s="306" t="str">
        <f t="shared" si="110"/>
        <v/>
      </c>
      <c r="DZ21" s="306" t="str">
        <f t="shared" si="111"/>
        <v/>
      </c>
      <c r="EA21" s="306" t="str">
        <f t="shared" si="112"/>
        <v/>
      </c>
      <c r="EB21" s="306" t="str">
        <f t="shared" si="113"/>
        <v/>
      </c>
      <c r="EC21" s="306" t="str">
        <f t="shared" si="114"/>
        <v/>
      </c>
      <c r="ED21" s="306" t="str">
        <f t="shared" si="115"/>
        <v/>
      </c>
      <c r="EE21" s="306" t="str">
        <f t="shared" si="116"/>
        <v/>
      </c>
      <c r="EF21" s="306" t="str">
        <f t="shared" si="117"/>
        <v/>
      </c>
      <c r="EG21" s="306" t="str">
        <f t="shared" si="313"/>
        <v/>
      </c>
      <c r="EH21" s="306" t="str">
        <f t="shared" si="118"/>
        <v/>
      </c>
      <c r="EI21" s="306" t="str">
        <f t="shared" si="119"/>
        <v/>
      </c>
      <c r="EJ21" s="306" t="str">
        <f t="shared" si="120"/>
        <v/>
      </c>
      <c r="EK21" s="306" t="str">
        <f t="shared" si="121"/>
        <v/>
      </c>
      <c r="EL21" s="306" t="str">
        <f t="shared" si="122"/>
        <v/>
      </c>
      <c r="EM21" s="306" t="str">
        <f t="shared" si="123"/>
        <v/>
      </c>
      <c r="EN21" s="306" t="str">
        <f t="shared" si="124"/>
        <v/>
      </c>
      <c r="EO21" s="306" t="str">
        <f t="shared" si="125"/>
        <v/>
      </c>
      <c r="EP21" s="306" t="str">
        <f t="shared" si="126"/>
        <v/>
      </c>
      <c r="EQ21" s="306" t="str">
        <f t="shared" si="127"/>
        <v/>
      </c>
      <c r="ER21" s="306" t="str">
        <f t="shared" si="128"/>
        <v/>
      </c>
      <c r="ES21" s="306" t="str">
        <f t="shared" si="129"/>
        <v/>
      </c>
      <c r="ET21" s="306" t="str">
        <f t="shared" si="130"/>
        <v/>
      </c>
      <c r="EU21" s="306" t="str">
        <f t="shared" si="131"/>
        <v/>
      </c>
      <c r="EV21" s="306" t="str">
        <f t="shared" si="132"/>
        <v/>
      </c>
      <c r="EW21" s="306" t="str">
        <f t="shared" si="314"/>
        <v/>
      </c>
      <c r="EX21" s="306" t="str">
        <f t="shared" si="315"/>
        <v/>
      </c>
      <c r="EY21" s="306" t="str">
        <f t="shared" si="316"/>
        <v/>
      </c>
      <c r="EZ21" s="306" t="str">
        <f t="shared" si="317"/>
        <v/>
      </c>
      <c r="FA21" s="306" t="str">
        <f t="shared" si="318"/>
        <v/>
      </c>
      <c r="FB21" s="306" t="str">
        <f t="shared" si="133"/>
        <v/>
      </c>
      <c r="FC21" s="306" t="str">
        <f t="shared" si="134"/>
        <v/>
      </c>
      <c r="FD21" s="306" t="str">
        <f t="shared" si="135"/>
        <v/>
      </c>
      <c r="FE21" s="306" t="str">
        <f t="shared" si="136"/>
        <v/>
      </c>
      <c r="FF21" s="306" t="str">
        <f t="shared" si="137"/>
        <v/>
      </c>
      <c r="FG21" s="306" t="str">
        <f t="shared" si="319"/>
        <v/>
      </c>
      <c r="FH21" s="306" t="str">
        <f t="shared" si="320"/>
        <v/>
      </c>
      <c r="FI21" s="306" t="str">
        <f t="shared" si="321"/>
        <v/>
      </c>
      <c r="FJ21" s="306" t="str">
        <f t="shared" si="322"/>
        <v/>
      </c>
      <c r="FK21" s="306" t="str">
        <f t="shared" si="323"/>
        <v/>
      </c>
      <c r="FL21" s="306" t="str">
        <f t="shared" si="138"/>
        <v/>
      </c>
      <c r="FM21" s="306" t="str">
        <f t="shared" si="139"/>
        <v/>
      </c>
      <c r="FN21" s="306" t="str">
        <f t="shared" si="140"/>
        <v/>
      </c>
      <c r="FO21" s="306" t="str">
        <f t="shared" si="141"/>
        <v/>
      </c>
      <c r="FP21" s="306" t="str">
        <f t="shared" si="142"/>
        <v/>
      </c>
      <c r="FQ21" s="306" t="str">
        <f t="shared" si="143"/>
        <v/>
      </c>
      <c r="FR21" s="306" t="str">
        <f t="shared" si="144"/>
        <v/>
      </c>
      <c r="FS21" s="306" t="str">
        <f t="shared" si="145"/>
        <v/>
      </c>
      <c r="FT21" s="306" t="str">
        <f t="shared" si="146"/>
        <v/>
      </c>
      <c r="FU21" s="306" t="str">
        <f t="shared" si="147"/>
        <v/>
      </c>
      <c r="FV21" s="306" t="str">
        <f t="shared" si="148"/>
        <v/>
      </c>
      <c r="FW21" s="306" t="str">
        <f t="shared" si="149"/>
        <v/>
      </c>
      <c r="FX21" s="306" t="str">
        <f t="shared" si="150"/>
        <v/>
      </c>
      <c r="FY21" s="306" t="str">
        <f t="shared" si="151"/>
        <v/>
      </c>
      <c r="FZ21" s="306" t="str">
        <f t="shared" si="152"/>
        <v/>
      </c>
      <c r="GA21" s="306" t="str">
        <f t="shared" si="153"/>
        <v/>
      </c>
      <c r="GB21" s="306" t="str">
        <f t="shared" si="154"/>
        <v/>
      </c>
      <c r="GC21" s="306" t="str">
        <f t="shared" si="155"/>
        <v/>
      </c>
      <c r="GD21" s="306" t="str">
        <f t="shared" si="156"/>
        <v/>
      </c>
      <c r="GE21" s="306" t="str">
        <f t="shared" si="157"/>
        <v/>
      </c>
      <c r="GF21" s="306" t="str">
        <f t="shared" si="158"/>
        <v/>
      </c>
      <c r="GG21" s="306" t="str">
        <f t="shared" si="159"/>
        <v/>
      </c>
      <c r="GH21" s="306" t="str">
        <f t="shared" si="160"/>
        <v/>
      </c>
      <c r="GI21" s="306" t="str">
        <f t="shared" si="161"/>
        <v/>
      </c>
      <c r="GJ21" s="306" t="str">
        <f t="shared" si="162"/>
        <v/>
      </c>
      <c r="GK21" s="306" t="str">
        <f t="shared" si="163"/>
        <v/>
      </c>
      <c r="GL21" s="306" t="str">
        <f t="shared" si="164"/>
        <v/>
      </c>
      <c r="GM21" s="306" t="str">
        <f t="shared" si="165"/>
        <v/>
      </c>
      <c r="GN21" s="306" t="str">
        <f t="shared" si="166"/>
        <v/>
      </c>
      <c r="GO21" s="306" t="str">
        <f t="shared" si="167"/>
        <v/>
      </c>
      <c r="GP21" s="306" t="str">
        <f t="shared" si="168"/>
        <v/>
      </c>
      <c r="GQ21" s="306" t="str">
        <f t="shared" si="169"/>
        <v/>
      </c>
      <c r="GR21" s="306" t="str">
        <f t="shared" si="170"/>
        <v/>
      </c>
      <c r="GS21" s="306" t="str">
        <f t="shared" si="171"/>
        <v/>
      </c>
      <c r="GT21" s="306" t="str">
        <f t="shared" si="172"/>
        <v/>
      </c>
      <c r="GU21" s="306" t="str">
        <f t="shared" si="173"/>
        <v/>
      </c>
      <c r="GV21" s="306" t="str">
        <f t="shared" si="174"/>
        <v/>
      </c>
      <c r="GW21" s="306" t="str">
        <f t="shared" si="175"/>
        <v/>
      </c>
      <c r="GX21" s="306" t="str">
        <f t="shared" si="176"/>
        <v/>
      </c>
      <c r="GY21" s="306" t="str">
        <f t="shared" si="177"/>
        <v/>
      </c>
      <c r="GZ21" s="306" t="str">
        <f t="shared" si="178"/>
        <v/>
      </c>
      <c r="HA21" s="306" t="str">
        <f t="shared" si="179"/>
        <v/>
      </c>
      <c r="HB21" s="306" t="str">
        <f t="shared" si="180"/>
        <v/>
      </c>
      <c r="HC21" s="306" t="str">
        <f t="shared" si="181"/>
        <v/>
      </c>
      <c r="HD21" s="306" t="str">
        <f t="shared" si="182"/>
        <v/>
      </c>
      <c r="HE21" s="306" t="str">
        <f t="shared" si="183"/>
        <v/>
      </c>
      <c r="HF21" s="306" t="str">
        <f t="shared" si="184"/>
        <v/>
      </c>
      <c r="HG21" s="306" t="str">
        <f t="shared" si="185"/>
        <v/>
      </c>
      <c r="HH21" s="306" t="str">
        <f t="shared" si="186"/>
        <v/>
      </c>
      <c r="HI21" s="306" t="str">
        <f t="shared" si="187"/>
        <v/>
      </c>
      <c r="HJ21" s="306" t="str">
        <f t="shared" si="188"/>
        <v/>
      </c>
      <c r="HK21" s="306" t="str">
        <f t="shared" si="189"/>
        <v/>
      </c>
      <c r="HL21" s="306" t="str">
        <f t="shared" si="190"/>
        <v/>
      </c>
      <c r="HM21" s="306" t="str">
        <f t="shared" si="191"/>
        <v/>
      </c>
      <c r="HN21" s="306" t="str">
        <f t="shared" si="192"/>
        <v/>
      </c>
      <c r="HO21" s="306" t="str">
        <f t="shared" si="193"/>
        <v/>
      </c>
      <c r="HP21" s="306" t="str">
        <f t="shared" si="194"/>
        <v/>
      </c>
      <c r="HQ21" s="306" t="str">
        <f t="shared" si="195"/>
        <v/>
      </c>
      <c r="HR21" s="306" t="str">
        <f t="shared" si="196"/>
        <v/>
      </c>
      <c r="HS21" s="306" t="str">
        <f t="shared" si="197"/>
        <v/>
      </c>
      <c r="HT21" s="306" t="str">
        <f t="shared" si="198"/>
        <v/>
      </c>
      <c r="HU21" s="306" t="str">
        <f t="shared" si="199"/>
        <v/>
      </c>
      <c r="HV21" s="306" t="str">
        <f t="shared" si="200"/>
        <v/>
      </c>
      <c r="HW21" s="306" t="str">
        <f t="shared" si="201"/>
        <v/>
      </c>
      <c r="HX21" s="306" t="str">
        <f t="shared" si="202"/>
        <v/>
      </c>
      <c r="HY21" s="348" t="str">
        <f t="shared" si="203"/>
        <v/>
      </c>
      <c r="HZ21" s="348" t="str">
        <f t="shared" si="204"/>
        <v/>
      </c>
      <c r="IA21" s="348" t="str">
        <f t="shared" si="205"/>
        <v/>
      </c>
      <c r="IB21" s="348" t="str">
        <f t="shared" si="206"/>
        <v/>
      </c>
      <c r="IC21" s="348" t="str">
        <f t="shared" si="207"/>
        <v/>
      </c>
      <c r="ID21" s="348" t="str">
        <f t="shared" si="208"/>
        <v/>
      </c>
      <c r="IE21" s="348" t="str">
        <f t="shared" si="209"/>
        <v/>
      </c>
      <c r="IF21" s="348" t="str">
        <f t="shared" si="210"/>
        <v/>
      </c>
      <c r="IG21" s="348" t="str">
        <f t="shared" si="211"/>
        <v/>
      </c>
      <c r="IH21" s="348" t="str">
        <f t="shared" si="212"/>
        <v/>
      </c>
      <c r="II21" s="348" t="str">
        <f t="shared" si="213"/>
        <v/>
      </c>
      <c r="IJ21" s="348" t="str">
        <f t="shared" si="214"/>
        <v/>
      </c>
      <c r="IK21" s="348" t="str">
        <f t="shared" si="215"/>
        <v/>
      </c>
      <c r="IL21" s="348" t="str">
        <f t="shared" si="216"/>
        <v/>
      </c>
      <c r="IM21" s="348" t="str">
        <f t="shared" si="217"/>
        <v/>
      </c>
      <c r="IN21" s="348" t="str">
        <f t="shared" si="218"/>
        <v/>
      </c>
      <c r="IO21" s="348" t="str">
        <f t="shared" si="219"/>
        <v/>
      </c>
      <c r="IP21" s="348" t="str">
        <f t="shared" si="220"/>
        <v/>
      </c>
      <c r="IQ21" s="348" t="str">
        <f t="shared" si="221"/>
        <v/>
      </c>
      <c r="IR21" s="348" t="str">
        <f t="shared" si="222"/>
        <v/>
      </c>
      <c r="IS21" s="348" t="str">
        <f t="shared" si="223"/>
        <v/>
      </c>
      <c r="IT21" s="348" t="str">
        <f t="shared" si="224"/>
        <v/>
      </c>
      <c r="IU21" s="348" t="str">
        <f t="shared" si="225"/>
        <v/>
      </c>
      <c r="IV21" s="348" t="str">
        <f t="shared" si="226"/>
        <v/>
      </c>
      <c r="IW21" s="348" t="str">
        <f t="shared" si="227"/>
        <v/>
      </c>
      <c r="IX21" s="348" t="str">
        <f t="shared" si="228"/>
        <v/>
      </c>
      <c r="IY21" s="348" t="str">
        <f t="shared" si="229"/>
        <v/>
      </c>
      <c r="IZ21" s="348" t="str">
        <f t="shared" si="230"/>
        <v/>
      </c>
      <c r="JA21" s="348" t="str">
        <f t="shared" si="231"/>
        <v/>
      </c>
      <c r="JB21" s="348" t="str">
        <f t="shared" si="232"/>
        <v/>
      </c>
      <c r="JC21" s="348" t="str">
        <f t="shared" si="233"/>
        <v/>
      </c>
      <c r="JD21" s="348" t="str">
        <f t="shared" si="234"/>
        <v/>
      </c>
      <c r="JE21" s="348" t="str">
        <f t="shared" si="235"/>
        <v/>
      </c>
      <c r="JF21" s="348" t="str">
        <f t="shared" si="236"/>
        <v/>
      </c>
      <c r="JG21" s="348" t="str">
        <f t="shared" si="237"/>
        <v/>
      </c>
      <c r="JH21" s="348" t="str">
        <f t="shared" si="238"/>
        <v/>
      </c>
      <c r="JI21" s="348" t="str">
        <f t="shared" si="239"/>
        <v/>
      </c>
      <c r="JJ21" s="348" t="str">
        <f t="shared" si="240"/>
        <v/>
      </c>
      <c r="JK21" s="348" t="str">
        <f t="shared" si="241"/>
        <v/>
      </c>
      <c r="JL21" s="348" t="str">
        <f t="shared" si="242"/>
        <v/>
      </c>
      <c r="JM21" s="348" t="str">
        <f t="shared" si="243"/>
        <v/>
      </c>
      <c r="JN21" s="348" t="str">
        <f t="shared" si="244"/>
        <v/>
      </c>
      <c r="JO21" s="348" t="str">
        <f t="shared" si="245"/>
        <v/>
      </c>
      <c r="JP21" s="348" t="str">
        <f t="shared" si="246"/>
        <v/>
      </c>
      <c r="JQ21" s="348" t="str">
        <f t="shared" si="247"/>
        <v/>
      </c>
      <c r="JR21" s="348" t="str">
        <f t="shared" si="248"/>
        <v/>
      </c>
      <c r="JS21" s="348" t="str">
        <f t="shared" si="249"/>
        <v/>
      </c>
      <c r="JT21" s="348" t="str">
        <f t="shared" si="250"/>
        <v/>
      </c>
      <c r="JU21" s="348" t="str">
        <f t="shared" si="251"/>
        <v/>
      </c>
      <c r="JV21" s="348" t="str">
        <f t="shared" si="252"/>
        <v/>
      </c>
      <c r="JW21" s="348" t="str">
        <f t="shared" si="253"/>
        <v/>
      </c>
      <c r="JX21" s="348" t="str">
        <f t="shared" si="254"/>
        <v/>
      </c>
      <c r="JY21" s="348" t="str">
        <f t="shared" si="255"/>
        <v/>
      </c>
      <c r="JZ21" s="348" t="str">
        <f t="shared" si="256"/>
        <v/>
      </c>
      <c r="KA21" s="348" t="str">
        <f t="shared" si="257"/>
        <v/>
      </c>
      <c r="KB21" s="348" t="str">
        <f t="shared" si="258"/>
        <v/>
      </c>
      <c r="KC21" s="348" t="str">
        <f t="shared" si="259"/>
        <v/>
      </c>
      <c r="KD21" s="348" t="str">
        <f t="shared" si="260"/>
        <v/>
      </c>
      <c r="KE21" s="348" t="str">
        <f t="shared" si="261"/>
        <v/>
      </c>
      <c r="KF21" s="348" t="str">
        <f t="shared" si="262"/>
        <v/>
      </c>
      <c r="KG21" s="348" t="str">
        <f t="shared" si="263"/>
        <v/>
      </c>
      <c r="KH21" s="348" t="str">
        <f t="shared" si="264"/>
        <v/>
      </c>
      <c r="KI21" s="348" t="str">
        <f t="shared" si="265"/>
        <v/>
      </c>
      <c r="KJ21" s="348" t="str">
        <f t="shared" si="266"/>
        <v/>
      </c>
      <c r="KK21" s="348" t="str">
        <f t="shared" si="267"/>
        <v/>
      </c>
      <c r="KL21" s="348" t="str">
        <f t="shared" si="268"/>
        <v/>
      </c>
      <c r="KM21" s="348" t="str">
        <f t="shared" si="269"/>
        <v/>
      </c>
      <c r="KN21" s="348" t="str">
        <f t="shared" si="270"/>
        <v/>
      </c>
      <c r="KO21" s="348" t="str">
        <f t="shared" si="271"/>
        <v/>
      </c>
      <c r="KP21" s="348" t="str">
        <f t="shared" si="272"/>
        <v/>
      </c>
      <c r="KQ21" s="348" t="str">
        <f t="shared" si="273"/>
        <v/>
      </c>
      <c r="KR21" s="348" t="str">
        <f t="shared" si="274"/>
        <v/>
      </c>
      <c r="KS21" s="348" t="str">
        <f t="shared" si="275"/>
        <v/>
      </c>
      <c r="KT21" s="348" t="str">
        <f t="shared" si="276"/>
        <v/>
      </c>
      <c r="KU21" s="348" t="str">
        <f t="shared" si="277"/>
        <v/>
      </c>
      <c r="KV21" s="348" t="str">
        <f t="shared" si="278"/>
        <v/>
      </c>
      <c r="KW21" s="348" t="str">
        <f t="shared" si="279"/>
        <v/>
      </c>
      <c r="KX21" s="348" t="str">
        <f t="shared" si="280"/>
        <v/>
      </c>
      <c r="KY21" s="348" t="str">
        <f t="shared" si="281"/>
        <v/>
      </c>
      <c r="KZ21" s="348" t="str">
        <f t="shared" si="282"/>
        <v/>
      </c>
      <c r="LA21" s="348" t="str">
        <f t="shared" si="283"/>
        <v/>
      </c>
      <c r="LB21" s="348" t="str">
        <f t="shared" si="284"/>
        <v/>
      </c>
      <c r="LC21" s="348" t="str">
        <f t="shared" si="285"/>
        <v/>
      </c>
      <c r="LD21" s="348" t="str">
        <f t="shared" si="286"/>
        <v/>
      </c>
      <c r="LE21" s="348" t="str">
        <f t="shared" si="287"/>
        <v/>
      </c>
      <c r="LF21" s="349" t="str">
        <f t="shared" si="288"/>
        <v/>
      </c>
      <c r="LG21" s="349" t="str">
        <f t="shared" si="289"/>
        <v/>
      </c>
      <c r="LH21" s="349" t="str">
        <f t="shared" si="290"/>
        <v/>
      </c>
      <c r="LI21" s="349" t="str">
        <f t="shared" si="291"/>
        <v/>
      </c>
      <c r="LJ21" s="349" t="str">
        <f t="shared" si="292"/>
        <v/>
      </c>
      <c r="LK21" s="306" t="str">
        <f t="shared" si="293"/>
        <v/>
      </c>
      <c r="LL21" s="306" t="str">
        <f t="shared" si="294"/>
        <v/>
      </c>
      <c r="LM21" s="306" t="str">
        <f t="shared" si="295"/>
        <v/>
      </c>
      <c r="LN21" s="306" t="str">
        <f t="shared" si="296"/>
        <v/>
      </c>
      <c r="LO21" s="306" t="str">
        <f t="shared" si="297"/>
        <v/>
      </c>
      <c r="LP21" s="306" t="str">
        <f t="shared" si="298"/>
        <v/>
      </c>
      <c r="LQ21" s="306" t="str">
        <f t="shared" si="299"/>
        <v/>
      </c>
      <c r="LR21" s="306" t="str">
        <f t="shared" si="300"/>
        <v/>
      </c>
      <c r="LS21" s="306" t="str">
        <f t="shared" si="301"/>
        <v/>
      </c>
      <c r="LT21" s="306" t="str">
        <f t="shared" si="302"/>
        <v/>
      </c>
      <c r="LU21" s="306" t="str">
        <f t="shared" si="303"/>
        <v/>
      </c>
      <c r="LV21" s="306" t="str">
        <f t="shared" si="304"/>
        <v/>
      </c>
      <c r="LW21" s="306" t="str">
        <f t="shared" si="305"/>
        <v/>
      </c>
      <c r="LX21" s="306" t="str">
        <f t="shared" si="306"/>
        <v/>
      </c>
      <c r="LY21" s="306" t="str">
        <f t="shared" si="307"/>
        <v/>
      </c>
      <c r="LZ21" s="306" t="str">
        <f t="shared" si="308"/>
        <v/>
      </c>
      <c r="MA21" s="306" t="str">
        <f t="shared" si="309"/>
        <v/>
      </c>
      <c r="MB21" s="306" t="str">
        <f t="shared" si="310"/>
        <v/>
      </c>
      <c r="MC21" s="306" t="str">
        <f t="shared" si="311"/>
        <v/>
      </c>
      <c r="MD21" s="306" t="str">
        <f t="shared" si="312"/>
        <v/>
      </c>
      <c r="ME21" s="327">
        <f t="shared" si="324"/>
        <v>0</v>
      </c>
      <c r="MF21" s="327">
        <f t="shared" si="325"/>
        <v>0</v>
      </c>
      <c r="MG21" s="327">
        <f t="shared" si="326"/>
        <v>0</v>
      </c>
      <c r="MH21" s="327">
        <f t="shared" si="327"/>
        <v>0</v>
      </c>
      <c r="MI21" s="327">
        <f t="shared" si="328"/>
        <v>0</v>
      </c>
      <c r="MJ21" s="327">
        <f t="shared" si="329"/>
        <v>0</v>
      </c>
      <c r="MK21" s="327">
        <f t="shared" si="330"/>
        <v>0</v>
      </c>
      <c r="ML21" s="327">
        <f t="shared" si="331"/>
        <v>0</v>
      </c>
      <c r="MM21" s="327">
        <f t="shared" si="332"/>
        <v>0</v>
      </c>
      <c r="MN21" s="327">
        <f t="shared" si="333"/>
        <v>0</v>
      </c>
      <c r="MO21" s="327">
        <f t="shared" si="334"/>
        <v>0</v>
      </c>
      <c r="MP21" s="327">
        <f t="shared" si="335"/>
        <v>0</v>
      </c>
      <c r="MQ21" s="327">
        <f t="shared" si="336"/>
        <v>0</v>
      </c>
      <c r="MR21" s="327">
        <f t="shared" si="337"/>
        <v>0</v>
      </c>
      <c r="MS21" s="327">
        <f t="shared" si="338"/>
        <v>0</v>
      </c>
    </row>
    <row r="22" spans="1:357" ht="12" customHeight="1" x14ac:dyDescent="0.2">
      <c r="A22" s="334" t="str">
        <f t="shared" si="0"/>
        <v/>
      </c>
      <c r="B22" s="381">
        <v>30</v>
      </c>
      <c r="C22" s="351"/>
      <c r="D22" s="352"/>
      <c r="E22" s="353"/>
      <c r="F22" s="353"/>
      <c r="G22" s="353"/>
      <c r="H22" s="353"/>
      <c r="I22" s="354"/>
      <c r="J22" s="355"/>
      <c r="K22" s="356">
        <f t="shared" si="1"/>
        <v>0</v>
      </c>
      <c r="L22" s="356">
        <f t="shared" si="2"/>
        <v>0</v>
      </c>
      <c r="M22" s="357"/>
      <c r="N22" s="357"/>
      <c r="O22" s="357"/>
      <c r="P22" s="358"/>
      <c r="Q22" s="359" t="str">
        <f t="shared" si="3"/>
        <v/>
      </c>
      <c r="R22" s="360"/>
      <c r="S22" s="361"/>
      <c r="T22" s="362"/>
      <c r="U22" s="967"/>
      <c r="V22" s="969"/>
      <c r="W22" s="306" t="str">
        <f t="shared" si="4"/>
        <v/>
      </c>
      <c r="X22" s="306" t="str">
        <f t="shared" si="5"/>
        <v/>
      </c>
      <c r="Y22" s="306" t="str">
        <f t="shared" si="6"/>
        <v/>
      </c>
      <c r="Z22" s="306" t="str">
        <f t="shared" si="7"/>
        <v/>
      </c>
      <c r="AA22" s="306" t="str">
        <f t="shared" si="8"/>
        <v/>
      </c>
      <c r="AB22" s="306" t="str">
        <f t="shared" si="9"/>
        <v/>
      </c>
      <c r="AC22" s="306" t="str">
        <f t="shared" si="10"/>
        <v/>
      </c>
      <c r="AD22" s="306" t="str">
        <f t="shared" si="11"/>
        <v/>
      </c>
      <c r="AE22" s="306" t="str">
        <f t="shared" si="12"/>
        <v/>
      </c>
      <c r="AF22" s="306" t="str">
        <f t="shared" si="13"/>
        <v/>
      </c>
      <c r="AG22" s="306" t="str">
        <f t="shared" si="14"/>
        <v/>
      </c>
      <c r="AH22" s="306" t="str">
        <f t="shared" si="15"/>
        <v/>
      </c>
      <c r="AI22" s="306" t="str">
        <f t="shared" si="16"/>
        <v/>
      </c>
      <c r="AJ22" s="306" t="str">
        <f t="shared" si="17"/>
        <v/>
      </c>
      <c r="AK22" s="306" t="str">
        <f t="shared" si="18"/>
        <v/>
      </c>
      <c r="AL22" s="306" t="str">
        <f t="shared" si="19"/>
        <v/>
      </c>
      <c r="AM22" s="306" t="str">
        <f t="shared" si="20"/>
        <v/>
      </c>
      <c r="AN22" s="306" t="str">
        <f t="shared" si="21"/>
        <v/>
      </c>
      <c r="AO22" s="306" t="str">
        <f t="shared" si="22"/>
        <v/>
      </c>
      <c r="AP22" s="306" t="str">
        <f t="shared" si="23"/>
        <v/>
      </c>
      <c r="AQ22" s="306" t="str">
        <f t="shared" si="24"/>
        <v/>
      </c>
      <c r="AR22" s="306" t="str">
        <f t="shared" si="25"/>
        <v/>
      </c>
      <c r="AS22" s="306" t="str">
        <f t="shared" si="26"/>
        <v/>
      </c>
      <c r="AT22" s="306" t="str">
        <f t="shared" si="27"/>
        <v/>
      </c>
      <c r="AU22" s="306" t="str">
        <f t="shared" si="28"/>
        <v/>
      </c>
      <c r="AV22" s="306" t="str">
        <f t="shared" si="29"/>
        <v/>
      </c>
      <c r="AW22" s="306" t="str">
        <f t="shared" si="30"/>
        <v/>
      </c>
      <c r="AX22" s="306" t="str">
        <f t="shared" si="31"/>
        <v/>
      </c>
      <c r="AY22" s="306" t="str">
        <f t="shared" si="32"/>
        <v/>
      </c>
      <c r="AZ22" s="306" t="str">
        <f t="shared" si="33"/>
        <v/>
      </c>
      <c r="BA22" s="306" t="str">
        <f t="shared" si="34"/>
        <v/>
      </c>
      <c r="BB22" s="306" t="str">
        <f t="shared" si="35"/>
        <v/>
      </c>
      <c r="BC22" s="306" t="str">
        <f t="shared" si="36"/>
        <v/>
      </c>
      <c r="BD22" s="306" t="str">
        <f t="shared" si="37"/>
        <v/>
      </c>
      <c r="BE22" s="306" t="str">
        <f t="shared" si="38"/>
        <v/>
      </c>
      <c r="BF22" s="306" t="str">
        <f t="shared" si="39"/>
        <v/>
      </c>
      <c r="BG22" s="306" t="str">
        <f t="shared" si="40"/>
        <v/>
      </c>
      <c r="BH22" s="306" t="str">
        <f t="shared" si="41"/>
        <v/>
      </c>
      <c r="BI22" s="306" t="str">
        <f t="shared" si="42"/>
        <v/>
      </c>
      <c r="BJ22" s="306" t="str">
        <f t="shared" si="43"/>
        <v/>
      </c>
      <c r="BK22" s="306" t="str">
        <f t="shared" si="44"/>
        <v/>
      </c>
      <c r="BL22" s="306" t="str">
        <f t="shared" si="45"/>
        <v/>
      </c>
      <c r="BM22" s="306" t="str">
        <f t="shared" si="46"/>
        <v/>
      </c>
      <c r="BN22" s="306" t="str">
        <f t="shared" si="47"/>
        <v/>
      </c>
      <c r="BO22" s="306" t="str">
        <f t="shared" si="48"/>
        <v/>
      </c>
      <c r="BP22" s="306" t="str">
        <f t="shared" si="49"/>
        <v/>
      </c>
      <c r="BQ22" s="306" t="str">
        <f t="shared" si="50"/>
        <v/>
      </c>
      <c r="BR22" s="306" t="str">
        <f t="shared" si="51"/>
        <v/>
      </c>
      <c r="BS22" s="306" t="str">
        <f t="shared" si="52"/>
        <v/>
      </c>
      <c r="BT22" s="306" t="str">
        <f t="shared" si="53"/>
        <v/>
      </c>
      <c r="BU22" s="306" t="str">
        <f t="shared" si="54"/>
        <v/>
      </c>
      <c r="BV22" s="306" t="str">
        <f t="shared" si="55"/>
        <v/>
      </c>
      <c r="BW22" s="306" t="str">
        <f t="shared" si="56"/>
        <v/>
      </c>
      <c r="BX22" s="306" t="str">
        <f t="shared" si="57"/>
        <v/>
      </c>
      <c r="BY22" s="306" t="str">
        <f t="shared" si="58"/>
        <v/>
      </c>
      <c r="BZ22" s="306" t="str">
        <f t="shared" si="59"/>
        <v/>
      </c>
      <c r="CA22" s="306" t="str">
        <f t="shared" si="60"/>
        <v/>
      </c>
      <c r="CB22" s="306" t="str">
        <f t="shared" si="61"/>
        <v/>
      </c>
      <c r="CC22" s="306" t="str">
        <f t="shared" si="62"/>
        <v/>
      </c>
      <c r="CD22" s="306" t="str">
        <f t="shared" si="63"/>
        <v/>
      </c>
      <c r="CE22" s="306" t="str">
        <f t="shared" si="64"/>
        <v/>
      </c>
      <c r="CF22" s="306" t="str">
        <f t="shared" si="65"/>
        <v/>
      </c>
      <c r="CG22" s="306" t="str">
        <f t="shared" si="66"/>
        <v/>
      </c>
      <c r="CH22" s="306" t="str">
        <f t="shared" si="67"/>
        <v/>
      </c>
      <c r="CI22" s="306" t="str">
        <f t="shared" si="68"/>
        <v/>
      </c>
      <c r="CJ22" s="306" t="str">
        <f t="shared" si="69"/>
        <v/>
      </c>
      <c r="CK22" s="306" t="str">
        <f t="shared" si="70"/>
        <v/>
      </c>
      <c r="CL22" s="306" t="str">
        <f t="shared" si="71"/>
        <v/>
      </c>
      <c r="CM22" s="306" t="str">
        <f t="shared" si="72"/>
        <v/>
      </c>
      <c r="CN22" s="306" t="str">
        <f t="shared" si="73"/>
        <v/>
      </c>
      <c r="CO22" s="306" t="str">
        <f t="shared" si="74"/>
        <v/>
      </c>
      <c r="CP22" s="306" t="str">
        <f t="shared" si="75"/>
        <v/>
      </c>
      <c r="CQ22" s="306" t="str">
        <f t="shared" si="76"/>
        <v/>
      </c>
      <c r="CR22" s="306" t="str">
        <f t="shared" si="77"/>
        <v/>
      </c>
      <c r="CS22" s="306" t="str">
        <f t="shared" si="78"/>
        <v/>
      </c>
      <c r="CT22" s="306" t="str">
        <f t="shared" si="79"/>
        <v/>
      </c>
      <c r="CU22" s="306" t="str">
        <f t="shared" si="80"/>
        <v/>
      </c>
      <c r="CV22" s="306" t="str">
        <f t="shared" si="81"/>
        <v/>
      </c>
      <c r="CW22" s="306" t="str">
        <f t="shared" si="82"/>
        <v/>
      </c>
      <c r="CX22" s="306" t="str">
        <f t="shared" si="83"/>
        <v/>
      </c>
      <c r="CY22" s="306" t="str">
        <f t="shared" si="84"/>
        <v/>
      </c>
      <c r="CZ22" s="306" t="str">
        <f t="shared" si="85"/>
        <v/>
      </c>
      <c r="DA22" s="306" t="str">
        <f t="shared" si="86"/>
        <v/>
      </c>
      <c r="DB22" s="306" t="str">
        <f t="shared" si="87"/>
        <v/>
      </c>
      <c r="DC22" s="306" t="str">
        <f t="shared" si="88"/>
        <v/>
      </c>
      <c r="DD22" s="306" t="str">
        <f t="shared" si="89"/>
        <v/>
      </c>
      <c r="DE22" s="306" t="str">
        <f t="shared" si="90"/>
        <v/>
      </c>
      <c r="DF22" s="306" t="str">
        <f t="shared" si="91"/>
        <v/>
      </c>
      <c r="DG22" s="306" t="str">
        <f t="shared" si="92"/>
        <v/>
      </c>
      <c r="DH22" s="306" t="str">
        <f t="shared" si="93"/>
        <v/>
      </c>
      <c r="DI22" s="306" t="str">
        <f t="shared" si="94"/>
        <v/>
      </c>
      <c r="DJ22" s="306" t="str">
        <f t="shared" si="95"/>
        <v/>
      </c>
      <c r="DK22" s="306" t="str">
        <f t="shared" si="96"/>
        <v/>
      </c>
      <c r="DL22" s="306" t="str">
        <f t="shared" si="97"/>
        <v/>
      </c>
      <c r="DM22" s="306" t="str">
        <f t="shared" si="98"/>
        <v/>
      </c>
      <c r="DN22" s="306" t="str">
        <f t="shared" si="99"/>
        <v/>
      </c>
      <c r="DO22" s="306" t="str">
        <f t="shared" si="100"/>
        <v/>
      </c>
      <c r="DP22" s="306" t="str">
        <f t="shared" si="101"/>
        <v/>
      </c>
      <c r="DQ22" s="306" t="str">
        <f t="shared" si="102"/>
        <v/>
      </c>
      <c r="DR22" s="306" t="str">
        <f t="shared" si="103"/>
        <v/>
      </c>
      <c r="DS22" s="306" t="str">
        <f t="shared" si="104"/>
        <v/>
      </c>
      <c r="DT22" s="306" t="str">
        <f t="shared" si="105"/>
        <v/>
      </c>
      <c r="DU22" s="306" t="str">
        <f t="shared" si="106"/>
        <v/>
      </c>
      <c r="DV22" s="306" t="str">
        <f t="shared" si="107"/>
        <v/>
      </c>
      <c r="DW22" s="306" t="str">
        <f t="shared" si="108"/>
        <v/>
      </c>
      <c r="DX22" s="306" t="str">
        <f t="shared" si="109"/>
        <v/>
      </c>
      <c r="DY22" s="306" t="str">
        <f t="shared" si="110"/>
        <v/>
      </c>
      <c r="DZ22" s="306" t="str">
        <f t="shared" si="111"/>
        <v/>
      </c>
      <c r="EA22" s="306" t="str">
        <f t="shared" si="112"/>
        <v/>
      </c>
      <c r="EB22" s="306" t="str">
        <f t="shared" si="113"/>
        <v/>
      </c>
      <c r="EC22" s="306" t="str">
        <f t="shared" si="114"/>
        <v/>
      </c>
      <c r="ED22" s="306" t="str">
        <f t="shared" si="115"/>
        <v/>
      </c>
      <c r="EE22" s="306" t="str">
        <f t="shared" si="116"/>
        <v/>
      </c>
      <c r="EF22" s="306" t="str">
        <f t="shared" si="117"/>
        <v/>
      </c>
      <c r="EG22" s="306" t="str">
        <f t="shared" si="313"/>
        <v/>
      </c>
      <c r="EH22" s="306" t="str">
        <f t="shared" si="118"/>
        <v/>
      </c>
      <c r="EI22" s="306" t="str">
        <f t="shared" si="119"/>
        <v/>
      </c>
      <c r="EJ22" s="306" t="str">
        <f t="shared" si="120"/>
        <v/>
      </c>
      <c r="EK22" s="306" t="str">
        <f t="shared" si="121"/>
        <v/>
      </c>
      <c r="EL22" s="306" t="str">
        <f t="shared" si="122"/>
        <v/>
      </c>
      <c r="EM22" s="306" t="str">
        <f t="shared" si="123"/>
        <v/>
      </c>
      <c r="EN22" s="306" t="str">
        <f t="shared" si="124"/>
        <v/>
      </c>
      <c r="EO22" s="306" t="str">
        <f t="shared" si="125"/>
        <v/>
      </c>
      <c r="EP22" s="306" t="str">
        <f t="shared" si="126"/>
        <v/>
      </c>
      <c r="EQ22" s="306" t="str">
        <f t="shared" si="127"/>
        <v/>
      </c>
      <c r="ER22" s="306" t="str">
        <f t="shared" si="128"/>
        <v/>
      </c>
      <c r="ES22" s="306" t="str">
        <f t="shared" si="129"/>
        <v/>
      </c>
      <c r="ET22" s="306" t="str">
        <f t="shared" si="130"/>
        <v/>
      </c>
      <c r="EU22" s="306" t="str">
        <f t="shared" si="131"/>
        <v/>
      </c>
      <c r="EV22" s="306" t="str">
        <f t="shared" si="132"/>
        <v/>
      </c>
      <c r="EW22" s="306" t="str">
        <f t="shared" si="314"/>
        <v/>
      </c>
      <c r="EX22" s="306" t="str">
        <f t="shared" si="315"/>
        <v/>
      </c>
      <c r="EY22" s="306" t="str">
        <f t="shared" si="316"/>
        <v/>
      </c>
      <c r="EZ22" s="306" t="str">
        <f t="shared" si="317"/>
        <v/>
      </c>
      <c r="FA22" s="306" t="str">
        <f t="shared" si="318"/>
        <v/>
      </c>
      <c r="FB22" s="306" t="str">
        <f t="shared" si="133"/>
        <v/>
      </c>
      <c r="FC22" s="306" t="str">
        <f t="shared" si="134"/>
        <v/>
      </c>
      <c r="FD22" s="306" t="str">
        <f t="shared" si="135"/>
        <v/>
      </c>
      <c r="FE22" s="306" t="str">
        <f t="shared" si="136"/>
        <v/>
      </c>
      <c r="FF22" s="306" t="str">
        <f t="shared" si="137"/>
        <v/>
      </c>
      <c r="FG22" s="306" t="str">
        <f t="shared" si="319"/>
        <v/>
      </c>
      <c r="FH22" s="306" t="str">
        <f t="shared" si="320"/>
        <v/>
      </c>
      <c r="FI22" s="306" t="str">
        <f t="shared" si="321"/>
        <v/>
      </c>
      <c r="FJ22" s="306" t="str">
        <f t="shared" si="322"/>
        <v/>
      </c>
      <c r="FK22" s="306" t="str">
        <f t="shared" si="323"/>
        <v/>
      </c>
      <c r="FL22" s="306" t="str">
        <f t="shared" si="138"/>
        <v/>
      </c>
      <c r="FM22" s="306" t="str">
        <f t="shared" si="139"/>
        <v/>
      </c>
      <c r="FN22" s="306" t="str">
        <f t="shared" si="140"/>
        <v/>
      </c>
      <c r="FO22" s="306" t="str">
        <f t="shared" si="141"/>
        <v/>
      </c>
      <c r="FP22" s="306" t="str">
        <f t="shared" si="142"/>
        <v/>
      </c>
      <c r="FQ22" s="306" t="str">
        <f t="shared" si="143"/>
        <v/>
      </c>
      <c r="FR22" s="306" t="str">
        <f t="shared" si="144"/>
        <v/>
      </c>
      <c r="FS22" s="306" t="str">
        <f t="shared" si="145"/>
        <v/>
      </c>
      <c r="FT22" s="306" t="str">
        <f t="shared" si="146"/>
        <v/>
      </c>
      <c r="FU22" s="306" t="str">
        <f t="shared" si="147"/>
        <v/>
      </c>
      <c r="FV22" s="306" t="str">
        <f t="shared" si="148"/>
        <v/>
      </c>
      <c r="FW22" s="306" t="str">
        <f t="shared" si="149"/>
        <v/>
      </c>
      <c r="FX22" s="306" t="str">
        <f t="shared" si="150"/>
        <v/>
      </c>
      <c r="FY22" s="306" t="str">
        <f t="shared" si="151"/>
        <v/>
      </c>
      <c r="FZ22" s="306" t="str">
        <f t="shared" si="152"/>
        <v/>
      </c>
      <c r="GA22" s="306" t="str">
        <f t="shared" si="153"/>
        <v/>
      </c>
      <c r="GB22" s="306" t="str">
        <f t="shared" si="154"/>
        <v/>
      </c>
      <c r="GC22" s="306" t="str">
        <f t="shared" si="155"/>
        <v/>
      </c>
      <c r="GD22" s="306" t="str">
        <f t="shared" si="156"/>
        <v/>
      </c>
      <c r="GE22" s="306" t="str">
        <f t="shared" si="157"/>
        <v/>
      </c>
      <c r="GF22" s="306" t="str">
        <f t="shared" si="158"/>
        <v/>
      </c>
      <c r="GG22" s="306" t="str">
        <f t="shared" si="159"/>
        <v/>
      </c>
      <c r="GH22" s="306" t="str">
        <f t="shared" si="160"/>
        <v/>
      </c>
      <c r="GI22" s="306" t="str">
        <f t="shared" si="161"/>
        <v/>
      </c>
      <c r="GJ22" s="306" t="str">
        <f t="shared" si="162"/>
        <v/>
      </c>
      <c r="GK22" s="306" t="str">
        <f t="shared" si="163"/>
        <v/>
      </c>
      <c r="GL22" s="306" t="str">
        <f t="shared" si="164"/>
        <v/>
      </c>
      <c r="GM22" s="306" t="str">
        <f t="shared" si="165"/>
        <v/>
      </c>
      <c r="GN22" s="306" t="str">
        <f t="shared" si="166"/>
        <v/>
      </c>
      <c r="GO22" s="306" t="str">
        <f t="shared" si="167"/>
        <v/>
      </c>
      <c r="GP22" s="306" t="str">
        <f t="shared" si="168"/>
        <v/>
      </c>
      <c r="GQ22" s="306" t="str">
        <f t="shared" si="169"/>
        <v/>
      </c>
      <c r="GR22" s="306" t="str">
        <f t="shared" si="170"/>
        <v/>
      </c>
      <c r="GS22" s="306" t="str">
        <f t="shared" si="171"/>
        <v/>
      </c>
      <c r="GT22" s="306" t="str">
        <f t="shared" si="172"/>
        <v/>
      </c>
      <c r="GU22" s="306" t="str">
        <f t="shared" si="173"/>
        <v/>
      </c>
      <c r="GV22" s="306" t="str">
        <f t="shared" si="174"/>
        <v/>
      </c>
      <c r="GW22" s="306" t="str">
        <f t="shared" si="175"/>
        <v/>
      </c>
      <c r="GX22" s="306" t="str">
        <f t="shared" si="176"/>
        <v/>
      </c>
      <c r="GY22" s="306" t="str">
        <f t="shared" si="177"/>
        <v/>
      </c>
      <c r="GZ22" s="306" t="str">
        <f t="shared" si="178"/>
        <v/>
      </c>
      <c r="HA22" s="306" t="str">
        <f t="shared" si="179"/>
        <v/>
      </c>
      <c r="HB22" s="306" t="str">
        <f t="shared" si="180"/>
        <v/>
      </c>
      <c r="HC22" s="306" t="str">
        <f t="shared" si="181"/>
        <v/>
      </c>
      <c r="HD22" s="306" t="str">
        <f t="shared" si="182"/>
        <v/>
      </c>
      <c r="HE22" s="306" t="str">
        <f t="shared" si="183"/>
        <v/>
      </c>
      <c r="HF22" s="306" t="str">
        <f t="shared" si="184"/>
        <v/>
      </c>
      <c r="HG22" s="306" t="str">
        <f t="shared" si="185"/>
        <v/>
      </c>
      <c r="HH22" s="306" t="str">
        <f t="shared" si="186"/>
        <v/>
      </c>
      <c r="HI22" s="306" t="str">
        <f t="shared" si="187"/>
        <v/>
      </c>
      <c r="HJ22" s="306" t="str">
        <f t="shared" si="188"/>
        <v/>
      </c>
      <c r="HK22" s="306" t="str">
        <f t="shared" si="189"/>
        <v/>
      </c>
      <c r="HL22" s="306" t="str">
        <f t="shared" si="190"/>
        <v/>
      </c>
      <c r="HM22" s="306" t="str">
        <f t="shared" si="191"/>
        <v/>
      </c>
      <c r="HN22" s="306" t="str">
        <f t="shared" si="192"/>
        <v/>
      </c>
      <c r="HO22" s="306" t="str">
        <f t="shared" si="193"/>
        <v/>
      </c>
      <c r="HP22" s="306" t="str">
        <f t="shared" si="194"/>
        <v/>
      </c>
      <c r="HQ22" s="306" t="str">
        <f t="shared" si="195"/>
        <v/>
      </c>
      <c r="HR22" s="306" t="str">
        <f t="shared" si="196"/>
        <v/>
      </c>
      <c r="HS22" s="306" t="str">
        <f t="shared" si="197"/>
        <v/>
      </c>
      <c r="HT22" s="306" t="str">
        <f t="shared" si="198"/>
        <v/>
      </c>
      <c r="HU22" s="306" t="str">
        <f t="shared" si="199"/>
        <v/>
      </c>
      <c r="HV22" s="306" t="str">
        <f t="shared" si="200"/>
        <v/>
      </c>
      <c r="HW22" s="306" t="str">
        <f t="shared" si="201"/>
        <v/>
      </c>
      <c r="HX22" s="306" t="str">
        <f t="shared" si="202"/>
        <v/>
      </c>
      <c r="HY22" s="348" t="str">
        <f t="shared" si="203"/>
        <v/>
      </c>
      <c r="HZ22" s="348" t="str">
        <f t="shared" si="204"/>
        <v/>
      </c>
      <c r="IA22" s="348" t="str">
        <f t="shared" si="205"/>
        <v/>
      </c>
      <c r="IB22" s="348" t="str">
        <f t="shared" si="206"/>
        <v/>
      </c>
      <c r="IC22" s="348" t="str">
        <f t="shared" si="207"/>
        <v/>
      </c>
      <c r="ID22" s="348" t="str">
        <f t="shared" si="208"/>
        <v/>
      </c>
      <c r="IE22" s="348" t="str">
        <f t="shared" si="209"/>
        <v/>
      </c>
      <c r="IF22" s="348" t="str">
        <f t="shared" si="210"/>
        <v/>
      </c>
      <c r="IG22" s="348" t="str">
        <f t="shared" si="211"/>
        <v/>
      </c>
      <c r="IH22" s="348" t="str">
        <f t="shared" si="212"/>
        <v/>
      </c>
      <c r="II22" s="348" t="str">
        <f t="shared" si="213"/>
        <v/>
      </c>
      <c r="IJ22" s="348" t="str">
        <f t="shared" si="214"/>
        <v/>
      </c>
      <c r="IK22" s="348" t="str">
        <f t="shared" si="215"/>
        <v/>
      </c>
      <c r="IL22" s="348" t="str">
        <f t="shared" si="216"/>
        <v/>
      </c>
      <c r="IM22" s="348" t="str">
        <f t="shared" si="217"/>
        <v/>
      </c>
      <c r="IN22" s="348" t="str">
        <f t="shared" si="218"/>
        <v/>
      </c>
      <c r="IO22" s="348" t="str">
        <f t="shared" si="219"/>
        <v/>
      </c>
      <c r="IP22" s="348" t="str">
        <f t="shared" si="220"/>
        <v/>
      </c>
      <c r="IQ22" s="348" t="str">
        <f t="shared" si="221"/>
        <v/>
      </c>
      <c r="IR22" s="348" t="str">
        <f t="shared" si="222"/>
        <v/>
      </c>
      <c r="IS22" s="348" t="str">
        <f t="shared" si="223"/>
        <v/>
      </c>
      <c r="IT22" s="348" t="str">
        <f t="shared" si="224"/>
        <v/>
      </c>
      <c r="IU22" s="348" t="str">
        <f t="shared" si="225"/>
        <v/>
      </c>
      <c r="IV22" s="348" t="str">
        <f t="shared" si="226"/>
        <v/>
      </c>
      <c r="IW22" s="348" t="str">
        <f t="shared" si="227"/>
        <v/>
      </c>
      <c r="IX22" s="348" t="str">
        <f t="shared" si="228"/>
        <v/>
      </c>
      <c r="IY22" s="348" t="str">
        <f t="shared" si="229"/>
        <v/>
      </c>
      <c r="IZ22" s="348" t="str">
        <f t="shared" si="230"/>
        <v/>
      </c>
      <c r="JA22" s="348" t="str">
        <f t="shared" si="231"/>
        <v/>
      </c>
      <c r="JB22" s="348" t="str">
        <f t="shared" si="232"/>
        <v/>
      </c>
      <c r="JC22" s="348" t="str">
        <f t="shared" si="233"/>
        <v/>
      </c>
      <c r="JD22" s="348" t="str">
        <f t="shared" si="234"/>
        <v/>
      </c>
      <c r="JE22" s="348" t="str">
        <f t="shared" si="235"/>
        <v/>
      </c>
      <c r="JF22" s="348" t="str">
        <f t="shared" si="236"/>
        <v/>
      </c>
      <c r="JG22" s="348" t="str">
        <f t="shared" si="237"/>
        <v/>
      </c>
      <c r="JH22" s="348" t="str">
        <f t="shared" si="238"/>
        <v/>
      </c>
      <c r="JI22" s="348" t="str">
        <f t="shared" si="239"/>
        <v/>
      </c>
      <c r="JJ22" s="348" t="str">
        <f t="shared" si="240"/>
        <v/>
      </c>
      <c r="JK22" s="348" t="str">
        <f t="shared" si="241"/>
        <v/>
      </c>
      <c r="JL22" s="348" t="str">
        <f t="shared" si="242"/>
        <v/>
      </c>
      <c r="JM22" s="348" t="str">
        <f t="shared" si="243"/>
        <v/>
      </c>
      <c r="JN22" s="348" t="str">
        <f t="shared" si="244"/>
        <v/>
      </c>
      <c r="JO22" s="348" t="str">
        <f t="shared" si="245"/>
        <v/>
      </c>
      <c r="JP22" s="348" t="str">
        <f t="shared" si="246"/>
        <v/>
      </c>
      <c r="JQ22" s="348" t="str">
        <f t="shared" si="247"/>
        <v/>
      </c>
      <c r="JR22" s="348" t="str">
        <f t="shared" si="248"/>
        <v/>
      </c>
      <c r="JS22" s="348" t="str">
        <f t="shared" si="249"/>
        <v/>
      </c>
      <c r="JT22" s="348" t="str">
        <f t="shared" si="250"/>
        <v/>
      </c>
      <c r="JU22" s="348" t="str">
        <f t="shared" si="251"/>
        <v/>
      </c>
      <c r="JV22" s="348" t="str">
        <f t="shared" si="252"/>
        <v/>
      </c>
      <c r="JW22" s="348" t="str">
        <f t="shared" si="253"/>
        <v/>
      </c>
      <c r="JX22" s="348" t="str">
        <f t="shared" si="254"/>
        <v/>
      </c>
      <c r="JY22" s="348" t="str">
        <f t="shared" si="255"/>
        <v/>
      </c>
      <c r="JZ22" s="348" t="str">
        <f t="shared" si="256"/>
        <v/>
      </c>
      <c r="KA22" s="348" t="str">
        <f t="shared" si="257"/>
        <v/>
      </c>
      <c r="KB22" s="348" t="str">
        <f t="shared" si="258"/>
        <v/>
      </c>
      <c r="KC22" s="348" t="str">
        <f t="shared" si="259"/>
        <v/>
      </c>
      <c r="KD22" s="348" t="str">
        <f t="shared" si="260"/>
        <v/>
      </c>
      <c r="KE22" s="348" t="str">
        <f t="shared" si="261"/>
        <v/>
      </c>
      <c r="KF22" s="348" t="str">
        <f t="shared" si="262"/>
        <v/>
      </c>
      <c r="KG22" s="348" t="str">
        <f t="shared" si="263"/>
        <v/>
      </c>
      <c r="KH22" s="348" t="str">
        <f t="shared" si="264"/>
        <v/>
      </c>
      <c r="KI22" s="348" t="str">
        <f t="shared" si="265"/>
        <v/>
      </c>
      <c r="KJ22" s="348" t="str">
        <f t="shared" si="266"/>
        <v/>
      </c>
      <c r="KK22" s="348" t="str">
        <f t="shared" si="267"/>
        <v/>
      </c>
      <c r="KL22" s="348" t="str">
        <f t="shared" si="268"/>
        <v/>
      </c>
      <c r="KM22" s="348" t="str">
        <f t="shared" si="269"/>
        <v/>
      </c>
      <c r="KN22" s="348" t="str">
        <f t="shared" si="270"/>
        <v/>
      </c>
      <c r="KO22" s="348" t="str">
        <f t="shared" si="271"/>
        <v/>
      </c>
      <c r="KP22" s="348" t="str">
        <f t="shared" si="272"/>
        <v/>
      </c>
      <c r="KQ22" s="348" t="str">
        <f t="shared" si="273"/>
        <v/>
      </c>
      <c r="KR22" s="348" t="str">
        <f t="shared" si="274"/>
        <v/>
      </c>
      <c r="KS22" s="348" t="str">
        <f t="shared" si="275"/>
        <v/>
      </c>
      <c r="KT22" s="348" t="str">
        <f t="shared" si="276"/>
        <v/>
      </c>
      <c r="KU22" s="348" t="str">
        <f t="shared" si="277"/>
        <v/>
      </c>
      <c r="KV22" s="348" t="str">
        <f t="shared" si="278"/>
        <v/>
      </c>
      <c r="KW22" s="348" t="str">
        <f t="shared" si="279"/>
        <v/>
      </c>
      <c r="KX22" s="348" t="str">
        <f t="shared" si="280"/>
        <v/>
      </c>
      <c r="KY22" s="348" t="str">
        <f t="shared" si="281"/>
        <v/>
      </c>
      <c r="KZ22" s="348" t="str">
        <f t="shared" si="282"/>
        <v/>
      </c>
      <c r="LA22" s="348" t="str">
        <f t="shared" si="283"/>
        <v/>
      </c>
      <c r="LB22" s="348" t="str">
        <f t="shared" si="284"/>
        <v/>
      </c>
      <c r="LC22" s="348" t="str">
        <f t="shared" si="285"/>
        <v/>
      </c>
      <c r="LD22" s="348" t="str">
        <f t="shared" si="286"/>
        <v/>
      </c>
      <c r="LE22" s="348" t="str">
        <f t="shared" si="287"/>
        <v/>
      </c>
      <c r="LF22" s="349" t="str">
        <f t="shared" si="288"/>
        <v/>
      </c>
      <c r="LG22" s="349" t="str">
        <f t="shared" si="289"/>
        <v/>
      </c>
      <c r="LH22" s="349" t="str">
        <f t="shared" si="290"/>
        <v/>
      </c>
      <c r="LI22" s="349" t="str">
        <f t="shared" si="291"/>
        <v/>
      </c>
      <c r="LJ22" s="349" t="str">
        <f t="shared" si="292"/>
        <v/>
      </c>
      <c r="LK22" s="306" t="str">
        <f t="shared" si="293"/>
        <v/>
      </c>
      <c r="LL22" s="306" t="str">
        <f t="shared" si="294"/>
        <v/>
      </c>
      <c r="LM22" s="306" t="str">
        <f t="shared" si="295"/>
        <v/>
      </c>
      <c r="LN22" s="306" t="str">
        <f t="shared" si="296"/>
        <v/>
      </c>
      <c r="LO22" s="306" t="str">
        <f t="shared" si="297"/>
        <v/>
      </c>
      <c r="LP22" s="306" t="str">
        <f t="shared" si="298"/>
        <v/>
      </c>
      <c r="LQ22" s="306" t="str">
        <f t="shared" si="299"/>
        <v/>
      </c>
      <c r="LR22" s="306" t="str">
        <f t="shared" si="300"/>
        <v/>
      </c>
      <c r="LS22" s="306" t="str">
        <f t="shared" si="301"/>
        <v/>
      </c>
      <c r="LT22" s="306" t="str">
        <f t="shared" si="302"/>
        <v/>
      </c>
      <c r="LU22" s="306" t="str">
        <f t="shared" si="303"/>
        <v/>
      </c>
      <c r="LV22" s="306" t="str">
        <f t="shared" si="304"/>
        <v/>
      </c>
      <c r="LW22" s="306" t="str">
        <f t="shared" si="305"/>
        <v/>
      </c>
      <c r="LX22" s="306" t="str">
        <f t="shared" si="306"/>
        <v/>
      </c>
      <c r="LY22" s="306" t="str">
        <f t="shared" si="307"/>
        <v/>
      </c>
      <c r="LZ22" s="306" t="str">
        <f t="shared" si="308"/>
        <v/>
      </c>
      <c r="MA22" s="306" t="str">
        <f t="shared" si="309"/>
        <v/>
      </c>
      <c r="MB22" s="306" t="str">
        <f t="shared" si="310"/>
        <v/>
      </c>
      <c r="MC22" s="306" t="str">
        <f t="shared" si="311"/>
        <v/>
      </c>
      <c r="MD22" s="306" t="str">
        <f t="shared" si="312"/>
        <v/>
      </c>
      <c r="ME22" s="327">
        <f t="shared" si="324"/>
        <v>0</v>
      </c>
      <c r="MF22" s="327">
        <f t="shared" si="325"/>
        <v>0</v>
      </c>
      <c r="MG22" s="327">
        <f t="shared" si="326"/>
        <v>0</v>
      </c>
      <c r="MH22" s="327">
        <f t="shared" si="327"/>
        <v>0</v>
      </c>
      <c r="MI22" s="327">
        <f t="shared" si="328"/>
        <v>0</v>
      </c>
      <c r="MJ22" s="327">
        <f t="shared" si="329"/>
        <v>0</v>
      </c>
      <c r="MK22" s="327">
        <f t="shared" si="330"/>
        <v>0</v>
      </c>
      <c r="ML22" s="327">
        <f t="shared" si="331"/>
        <v>0</v>
      </c>
      <c r="MM22" s="327">
        <f t="shared" si="332"/>
        <v>0</v>
      </c>
      <c r="MN22" s="327">
        <f t="shared" si="333"/>
        <v>0</v>
      </c>
      <c r="MO22" s="327">
        <f t="shared" si="334"/>
        <v>0</v>
      </c>
      <c r="MP22" s="327">
        <f t="shared" si="335"/>
        <v>0</v>
      </c>
      <c r="MQ22" s="327">
        <f t="shared" si="336"/>
        <v>0</v>
      </c>
      <c r="MR22" s="327">
        <f t="shared" si="337"/>
        <v>0</v>
      </c>
      <c r="MS22" s="327">
        <f t="shared" si="338"/>
        <v>0</v>
      </c>
    </row>
    <row r="23" spans="1:357" ht="12" customHeight="1" x14ac:dyDescent="0.2">
      <c r="A23" s="334" t="str">
        <f t="shared" si="0"/>
        <v/>
      </c>
      <c r="B23" s="381">
        <v>40</v>
      </c>
      <c r="C23" s="351"/>
      <c r="D23" s="352"/>
      <c r="E23" s="353"/>
      <c r="F23" s="353"/>
      <c r="G23" s="353"/>
      <c r="H23" s="353"/>
      <c r="I23" s="354"/>
      <c r="J23" s="355"/>
      <c r="K23" s="356">
        <f t="shared" si="1"/>
        <v>0</v>
      </c>
      <c r="L23" s="356">
        <f t="shared" si="2"/>
        <v>0</v>
      </c>
      <c r="M23" s="357"/>
      <c r="N23" s="357"/>
      <c r="O23" s="357"/>
      <c r="P23" s="358"/>
      <c r="Q23" s="359" t="str">
        <f t="shared" si="3"/>
        <v/>
      </c>
      <c r="R23" s="360"/>
      <c r="S23" s="361"/>
      <c r="T23" s="362"/>
      <c r="U23" s="967"/>
      <c r="V23" s="969"/>
      <c r="W23" s="306" t="str">
        <f t="shared" si="4"/>
        <v/>
      </c>
      <c r="X23" s="306" t="str">
        <f t="shared" si="5"/>
        <v/>
      </c>
      <c r="Y23" s="306" t="str">
        <f t="shared" si="6"/>
        <v/>
      </c>
      <c r="Z23" s="306" t="str">
        <f t="shared" si="7"/>
        <v/>
      </c>
      <c r="AA23" s="306" t="str">
        <f t="shared" si="8"/>
        <v/>
      </c>
      <c r="AB23" s="306" t="str">
        <f t="shared" si="9"/>
        <v/>
      </c>
      <c r="AC23" s="306" t="str">
        <f t="shared" si="10"/>
        <v/>
      </c>
      <c r="AD23" s="306" t="str">
        <f t="shared" si="11"/>
        <v/>
      </c>
      <c r="AE23" s="306" t="str">
        <f t="shared" si="12"/>
        <v/>
      </c>
      <c r="AF23" s="306" t="str">
        <f t="shared" si="13"/>
        <v/>
      </c>
      <c r="AG23" s="306" t="str">
        <f t="shared" si="14"/>
        <v/>
      </c>
      <c r="AH23" s="306" t="str">
        <f t="shared" si="15"/>
        <v/>
      </c>
      <c r="AI23" s="306" t="str">
        <f t="shared" si="16"/>
        <v/>
      </c>
      <c r="AJ23" s="306" t="str">
        <f t="shared" si="17"/>
        <v/>
      </c>
      <c r="AK23" s="306" t="str">
        <f t="shared" si="18"/>
        <v/>
      </c>
      <c r="AL23" s="306" t="str">
        <f t="shared" si="19"/>
        <v/>
      </c>
      <c r="AM23" s="306" t="str">
        <f t="shared" si="20"/>
        <v/>
      </c>
      <c r="AN23" s="306" t="str">
        <f t="shared" si="21"/>
        <v/>
      </c>
      <c r="AO23" s="306" t="str">
        <f t="shared" si="22"/>
        <v/>
      </c>
      <c r="AP23" s="306" t="str">
        <f t="shared" si="23"/>
        <v/>
      </c>
      <c r="AQ23" s="306" t="str">
        <f t="shared" si="24"/>
        <v/>
      </c>
      <c r="AR23" s="306" t="str">
        <f t="shared" si="25"/>
        <v/>
      </c>
      <c r="AS23" s="306" t="str">
        <f t="shared" si="26"/>
        <v/>
      </c>
      <c r="AT23" s="306" t="str">
        <f t="shared" si="27"/>
        <v/>
      </c>
      <c r="AU23" s="306" t="str">
        <f t="shared" si="28"/>
        <v/>
      </c>
      <c r="AV23" s="306" t="str">
        <f t="shared" si="29"/>
        <v/>
      </c>
      <c r="AW23" s="306" t="str">
        <f t="shared" si="30"/>
        <v/>
      </c>
      <c r="AX23" s="306" t="str">
        <f t="shared" si="31"/>
        <v/>
      </c>
      <c r="AY23" s="306" t="str">
        <f t="shared" si="32"/>
        <v/>
      </c>
      <c r="AZ23" s="306" t="str">
        <f t="shared" si="33"/>
        <v/>
      </c>
      <c r="BA23" s="306" t="str">
        <f t="shared" si="34"/>
        <v/>
      </c>
      <c r="BB23" s="306" t="str">
        <f t="shared" si="35"/>
        <v/>
      </c>
      <c r="BC23" s="306" t="str">
        <f t="shared" si="36"/>
        <v/>
      </c>
      <c r="BD23" s="306" t="str">
        <f t="shared" si="37"/>
        <v/>
      </c>
      <c r="BE23" s="306" t="str">
        <f t="shared" si="38"/>
        <v/>
      </c>
      <c r="BF23" s="306" t="str">
        <f t="shared" si="39"/>
        <v/>
      </c>
      <c r="BG23" s="306" t="str">
        <f t="shared" si="40"/>
        <v/>
      </c>
      <c r="BH23" s="306" t="str">
        <f t="shared" si="41"/>
        <v/>
      </c>
      <c r="BI23" s="306" t="str">
        <f t="shared" si="42"/>
        <v/>
      </c>
      <c r="BJ23" s="306" t="str">
        <f t="shared" si="43"/>
        <v/>
      </c>
      <c r="BK23" s="306" t="str">
        <f t="shared" si="44"/>
        <v/>
      </c>
      <c r="BL23" s="306" t="str">
        <f t="shared" si="45"/>
        <v/>
      </c>
      <c r="BM23" s="306" t="str">
        <f t="shared" si="46"/>
        <v/>
      </c>
      <c r="BN23" s="306" t="str">
        <f t="shared" si="47"/>
        <v/>
      </c>
      <c r="BO23" s="306" t="str">
        <f t="shared" si="48"/>
        <v/>
      </c>
      <c r="BP23" s="306" t="str">
        <f t="shared" si="49"/>
        <v/>
      </c>
      <c r="BQ23" s="306" t="str">
        <f t="shared" si="50"/>
        <v/>
      </c>
      <c r="BR23" s="306" t="str">
        <f t="shared" si="51"/>
        <v/>
      </c>
      <c r="BS23" s="306" t="str">
        <f t="shared" si="52"/>
        <v/>
      </c>
      <c r="BT23" s="306" t="str">
        <f t="shared" si="53"/>
        <v/>
      </c>
      <c r="BU23" s="306" t="str">
        <f t="shared" si="54"/>
        <v/>
      </c>
      <c r="BV23" s="306" t="str">
        <f t="shared" si="55"/>
        <v/>
      </c>
      <c r="BW23" s="306" t="str">
        <f t="shared" si="56"/>
        <v/>
      </c>
      <c r="BX23" s="306" t="str">
        <f t="shared" si="57"/>
        <v/>
      </c>
      <c r="BY23" s="306" t="str">
        <f t="shared" si="58"/>
        <v/>
      </c>
      <c r="BZ23" s="306" t="str">
        <f t="shared" si="59"/>
        <v/>
      </c>
      <c r="CA23" s="306" t="str">
        <f t="shared" si="60"/>
        <v/>
      </c>
      <c r="CB23" s="306" t="str">
        <f t="shared" si="61"/>
        <v/>
      </c>
      <c r="CC23" s="306" t="str">
        <f t="shared" si="62"/>
        <v/>
      </c>
      <c r="CD23" s="306" t="str">
        <f t="shared" si="63"/>
        <v/>
      </c>
      <c r="CE23" s="306" t="str">
        <f t="shared" si="64"/>
        <v/>
      </c>
      <c r="CF23" s="306" t="str">
        <f t="shared" si="65"/>
        <v/>
      </c>
      <c r="CG23" s="306" t="str">
        <f t="shared" si="66"/>
        <v/>
      </c>
      <c r="CH23" s="306" t="str">
        <f t="shared" si="67"/>
        <v/>
      </c>
      <c r="CI23" s="306" t="str">
        <f t="shared" si="68"/>
        <v/>
      </c>
      <c r="CJ23" s="306" t="str">
        <f t="shared" si="69"/>
        <v/>
      </c>
      <c r="CK23" s="306" t="str">
        <f t="shared" si="70"/>
        <v/>
      </c>
      <c r="CL23" s="306" t="str">
        <f t="shared" si="71"/>
        <v/>
      </c>
      <c r="CM23" s="306" t="str">
        <f t="shared" si="72"/>
        <v/>
      </c>
      <c r="CN23" s="306" t="str">
        <f t="shared" si="73"/>
        <v/>
      </c>
      <c r="CO23" s="306" t="str">
        <f t="shared" si="74"/>
        <v/>
      </c>
      <c r="CP23" s="306" t="str">
        <f t="shared" si="75"/>
        <v/>
      </c>
      <c r="CQ23" s="306" t="str">
        <f t="shared" si="76"/>
        <v/>
      </c>
      <c r="CR23" s="306" t="str">
        <f t="shared" si="77"/>
        <v/>
      </c>
      <c r="CS23" s="306" t="str">
        <f t="shared" si="78"/>
        <v/>
      </c>
      <c r="CT23" s="306" t="str">
        <f t="shared" si="79"/>
        <v/>
      </c>
      <c r="CU23" s="306" t="str">
        <f t="shared" si="80"/>
        <v/>
      </c>
      <c r="CV23" s="306" t="str">
        <f t="shared" si="81"/>
        <v/>
      </c>
      <c r="CW23" s="306" t="str">
        <f t="shared" si="82"/>
        <v/>
      </c>
      <c r="CX23" s="306" t="str">
        <f t="shared" si="83"/>
        <v/>
      </c>
      <c r="CY23" s="306" t="str">
        <f t="shared" si="84"/>
        <v/>
      </c>
      <c r="CZ23" s="306" t="str">
        <f t="shared" si="85"/>
        <v/>
      </c>
      <c r="DA23" s="306" t="str">
        <f t="shared" si="86"/>
        <v/>
      </c>
      <c r="DB23" s="306" t="str">
        <f t="shared" si="87"/>
        <v/>
      </c>
      <c r="DC23" s="306" t="str">
        <f t="shared" si="88"/>
        <v/>
      </c>
      <c r="DD23" s="306" t="str">
        <f t="shared" si="89"/>
        <v/>
      </c>
      <c r="DE23" s="306" t="str">
        <f t="shared" si="90"/>
        <v/>
      </c>
      <c r="DF23" s="306" t="str">
        <f t="shared" si="91"/>
        <v/>
      </c>
      <c r="DG23" s="306" t="str">
        <f t="shared" si="92"/>
        <v/>
      </c>
      <c r="DH23" s="306" t="str">
        <f t="shared" si="93"/>
        <v/>
      </c>
      <c r="DI23" s="306" t="str">
        <f t="shared" si="94"/>
        <v/>
      </c>
      <c r="DJ23" s="306" t="str">
        <f t="shared" si="95"/>
        <v/>
      </c>
      <c r="DK23" s="306" t="str">
        <f t="shared" si="96"/>
        <v/>
      </c>
      <c r="DL23" s="306" t="str">
        <f t="shared" si="97"/>
        <v/>
      </c>
      <c r="DM23" s="306" t="str">
        <f t="shared" si="98"/>
        <v/>
      </c>
      <c r="DN23" s="306" t="str">
        <f t="shared" si="99"/>
        <v/>
      </c>
      <c r="DO23" s="306" t="str">
        <f t="shared" si="100"/>
        <v/>
      </c>
      <c r="DP23" s="306" t="str">
        <f t="shared" si="101"/>
        <v/>
      </c>
      <c r="DQ23" s="306" t="str">
        <f t="shared" si="102"/>
        <v/>
      </c>
      <c r="DR23" s="306" t="str">
        <f t="shared" si="103"/>
        <v/>
      </c>
      <c r="DS23" s="306" t="str">
        <f t="shared" si="104"/>
        <v/>
      </c>
      <c r="DT23" s="306" t="str">
        <f t="shared" si="105"/>
        <v/>
      </c>
      <c r="DU23" s="306" t="str">
        <f t="shared" si="106"/>
        <v/>
      </c>
      <c r="DV23" s="306" t="str">
        <f t="shared" si="107"/>
        <v/>
      </c>
      <c r="DW23" s="306" t="str">
        <f t="shared" si="108"/>
        <v/>
      </c>
      <c r="DX23" s="306" t="str">
        <f t="shared" si="109"/>
        <v/>
      </c>
      <c r="DY23" s="306" t="str">
        <f t="shared" si="110"/>
        <v/>
      </c>
      <c r="DZ23" s="306" t="str">
        <f t="shared" si="111"/>
        <v/>
      </c>
      <c r="EA23" s="306" t="str">
        <f t="shared" si="112"/>
        <v/>
      </c>
      <c r="EB23" s="306" t="str">
        <f t="shared" si="113"/>
        <v/>
      </c>
      <c r="EC23" s="306" t="str">
        <f t="shared" si="114"/>
        <v/>
      </c>
      <c r="ED23" s="306" t="str">
        <f t="shared" si="115"/>
        <v/>
      </c>
      <c r="EE23" s="306" t="str">
        <f t="shared" si="116"/>
        <v/>
      </c>
      <c r="EF23" s="306" t="str">
        <f t="shared" si="117"/>
        <v/>
      </c>
      <c r="EG23" s="306" t="str">
        <f t="shared" si="313"/>
        <v/>
      </c>
      <c r="EH23" s="306" t="str">
        <f t="shared" si="118"/>
        <v/>
      </c>
      <c r="EI23" s="306" t="str">
        <f t="shared" si="119"/>
        <v/>
      </c>
      <c r="EJ23" s="306" t="str">
        <f t="shared" si="120"/>
        <v/>
      </c>
      <c r="EK23" s="306" t="str">
        <f t="shared" si="121"/>
        <v/>
      </c>
      <c r="EL23" s="306" t="str">
        <f t="shared" si="122"/>
        <v/>
      </c>
      <c r="EM23" s="306" t="str">
        <f t="shared" si="123"/>
        <v/>
      </c>
      <c r="EN23" s="306" t="str">
        <f t="shared" si="124"/>
        <v/>
      </c>
      <c r="EO23" s="306" t="str">
        <f t="shared" si="125"/>
        <v/>
      </c>
      <c r="EP23" s="306" t="str">
        <f t="shared" si="126"/>
        <v/>
      </c>
      <c r="EQ23" s="306" t="str">
        <f t="shared" si="127"/>
        <v/>
      </c>
      <c r="ER23" s="306" t="str">
        <f t="shared" si="128"/>
        <v/>
      </c>
      <c r="ES23" s="306" t="str">
        <f t="shared" si="129"/>
        <v/>
      </c>
      <c r="ET23" s="306" t="str">
        <f t="shared" si="130"/>
        <v/>
      </c>
      <c r="EU23" s="306" t="str">
        <f t="shared" si="131"/>
        <v/>
      </c>
      <c r="EV23" s="306" t="str">
        <f t="shared" si="132"/>
        <v/>
      </c>
      <c r="EW23" s="306" t="str">
        <f t="shared" si="314"/>
        <v/>
      </c>
      <c r="EX23" s="306" t="str">
        <f t="shared" si="315"/>
        <v/>
      </c>
      <c r="EY23" s="306" t="str">
        <f t="shared" si="316"/>
        <v/>
      </c>
      <c r="EZ23" s="306" t="str">
        <f t="shared" si="317"/>
        <v/>
      </c>
      <c r="FA23" s="306" t="str">
        <f t="shared" si="318"/>
        <v/>
      </c>
      <c r="FB23" s="306" t="str">
        <f t="shared" si="133"/>
        <v/>
      </c>
      <c r="FC23" s="306" t="str">
        <f t="shared" si="134"/>
        <v/>
      </c>
      <c r="FD23" s="306" t="str">
        <f t="shared" si="135"/>
        <v/>
      </c>
      <c r="FE23" s="306" t="str">
        <f t="shared" si="136"/>
        <v/>
      </c>
      <c r="FF23" s="306" t="str">
        <f t="shared" si="137"/>
        <v/>
      </c>
      <c r="FG23" s="306" t="str">
        <f t="shared" si="319"/>
        <v/>
      </c>
      <c r="FH23" s="306" t="str">
        <f t="shared" si="320"/>
        <v/>
      </c>
      <c r="FI23" s="306" t="str">
        <f t="shared" si="321"/>
        <v/>
      </c>
      <c r="FJ23" s="306" t="str">
        <f t="shared" si="322"/>
        <v/>
      </c>
      <c r="FK23" s="306" t="str">
        <f t="shared" si="323"/>
        <v/>
      </c>
      <c r="FL23" s="306" t="str">
        <f t="shared" si="138"/>
        <v/>
      </c>
      <c r="FM23" s="306" t="str">
        <f t="shared" si="139"/>
        <v/>
      </c>
      <c r="FN23" s="306" t="str">
        <f t="shared" si="140"/>
        <v/>
      </c>
      <c r="FO23" s="306" t="str">
        <f t="shared" si="141"/>
        <v/>
      </c>
      <c r="FP23" s="306" t="str">
        <f t="shared" si="142"/>
        <v/>
      </c>
      <c r="FQ23" s="306" t="str">
        <f t="shared" si="143"/>
        <v/>
      </c>
      <c r="FR23" s="306" t="str">
        <f t="shared" si="144"/>
        <v/>
      </c>
      <c r="FS23" s="306" t="str">
        <f t="shared" si="145"/>
        <v/>
      </c>
      <c r="FT23" s="306" t="str">
        <f t="shared" si="146"/>
        <v/>
      </c>
      <c r="FU23" s="306" t="str">
        <f t="shared" si="147"/>
        <v/>
      </c>
      <c r="FV23" s="306" t="str">
        <f t="shared" si="148"/>
        <v/>
      </c>
      <c r="FW23" s="306" t="str">
        <f t="shared" si="149"/>
        <v/>
      </c>
      <c r="FX23" s="306" t="str">
        <f t="shared" si="150"/>
        <v/>
      </c>
      <c r="FY23" s="306" t="str">
        <f t="shared" si="151"/>
        <v/>
      </c>
      <c r="FZ23" s="306" t="str">
        <f t="shared" si="152"/>
        <v/>
      </c>
      <c r="GA23" s="306" t="str">
        <f t="shared" si="153"/>
        <v/>
      </c>
      <c r="GB23" s="306" t="str">
        <f t="shared" si="154"/>
        <v/>
      </c>
      <c r="GC23" s="306" t="str">
        <f t="shared" si="155"/>
        <v/>
      </c>
      <c r="GD23" s="306" t="str">
        <f t="shared" si="156"/>
        <v/>
      </c>
      <c r="GE23" s="306" t="str">
        <f t="shared" si="157"/>
        <v/>
      </c>
      <c r="GF23" s="306" t="str">
        <f t="shared" si="158"/>
        <v/>
      </c>
      <c r="GG23" s="306" t="str">
        <f t="shared" si="159"/>
        <v/>
      </c>
      <c r="GH23" s="306" t="str">
        <f t="shared" si="160"/>
        <v/>
      </c>
      <c r="GI23" s="306" t="str">
        <f t="shared" si="161"/>
        <v/>
      </c>
      <c r="GJ23" s="306" t="str">
        <f t="shared" si="162"/>
        <v/>
      </c>
      <c r="GK23" s="306" t="str">
        <f t="shared" si="163"/>
        <v/>
      </c>
      <c r="GL23" s="306" t="str">
        <f t="shared" si="164"/>
        <v/>
      </c>
      <c r="GM23" s="306" t="str">
        <f t="shared" si="165"/>
        <v/>
      </c>
      <c r="GN23" s="306" t="str">
        <f t="shared" si="166"/>
        <v/>
      </c>
      <c r="GO23" s="306" t="str">
        <f t="shared" si="167"/>
        <v/>
      </c>
      <c r="GP23" s="306" t="str">
        <f t="shared" si="168"/>
        <v/>
      </c>
      <c r="GQ23" s="306" t="str">
        <f t="shared" si="169"/>
        <v/>
      </c>
      <c r="GR23" s="306" t="str">
        <f t="shared" si="170"/>
        <v/>
      </c>
      <c r="GS23" s="306" t="str">
        <f t="shared" si="171"/>
        <v/>
      </c>
      <c r="GT23" s="306" t="str">
        <f t="shared" si="172"/>
        <v/>
      </c>
      <c r="GU23" s="306" t="str">
        <f t="shared" si="173"/>
        <v/>
      </c>
      <c r="GV23" s="306" t="str">
        <f t="shared" si="174"/>
        <v/>
      </c>
      <c r="GW23" s="306" t="str">
        <f t="shared" si="175"/>
        <v/>
      </c>
      <c r="GX23" s="306" t="str">
        <f t="shared" si="176"/>
        <v/>
      </c>
      <c r="GY23" s="306" t="str">
        <f t="shared" si="177"/>
        <v/>
      </c>
      <c r="GZ23" s="306" t="str">
        <f t="shared" si="178"/>
        <v/>
      </c>
      <c r="HA23" s="306" t="str">
        <f t="shared" si="179"/>
        <v/>
      </c>
      <c r="HB23" s="306" t="str">
        <f t="shared" si="180"/>
        <v/>
      </c>
      <c r="HC23" s="306" t="str">
        <f t="shared" si="181"/>
        <v/>
      </c>
      <c r="HD23" s="306" t="str">
        <f t="shared" si="182"/>
        <v/>
      </c>
      <c r="HE23" s="306" t="str">
        <f t="shared" si="183"/>
        <v/>
      </c>
      <c r="HF23" s="306" t="str">
        <f t="shared" si="184"/>
        <v/>
      </c>
      <c r="HG23" s="306" t="str">
        <f t="shared" si="185"/>
        <v/>
      </c>
      <c r="HH23" s="306" t="str">
        <f t="shared" si="186"/>
        <v/>
      </c>
      <c r="HI23" s="306" t="str">
        <f t="shared" si="187"/>
        <v/>
      </c>
      <c r="HJ23" s="306" t="str">
        <f t="shared" si="188"/>
        <v/>
      </c>
      <c r="HK23" s="306" t="str">
        <f t="shared" si="189"/>
        <v/>
      </c>
      <c r="HL23" s="306" t="str">
        <f t="shared" si="190"/>
        <v/>
      </c>
      <c r="HM23" s="306" t="str">
        <f t="shared" si="191"/>
        <v/>
      </c>
      <c r="HN23" s="306" t="str">
        <f t="shared" si="192"/>
        <v/>
      </c>
      <c r="HO23" s="306" t="str">
        <f t="shared" si="193"/>
        <v/>
      </c>
      <c r="HP23" s="306" t="str">
        <f t="shared" si="194"/>
        <v/>
      </c>
      <c r="HQ23" s="306" t="str">
        <f t="shared" si="195"/>
        <v/>
      </c>
      <c r="HR23" s="306" t="str">
        <f t="shared" si="196"/>
        <v/>
      </c>
      <c r="HS23" s="306" t="str">
        <f t="shared" si="197"/>
        <v/>
      </c>
      <c r="HT23" s="306" t="str">
        <f t="shared" si="198"/>
        <v/>
      </c>
      <c r="HU23" s="306" t="str">
        <f t="shared" si="199"/>
        <v/>
      </c>
      <c r="HV23" s="306" t="str">
        <f t="shared" si="200"/>
        <v/>
      </c>
      <c r="HW23" s="306" t="str">
        <f t="shared" si="201"/>
        <v/>
      </c>
      <c r="HX23" s="306" t="str">
        <f t="shared" si="202"/>
        <v/>
      </c>
      <c r="HY23" s="348" t="str">
        <f t="shared" si="203"/>
        <v/>
      </c>
      <c r="HZ23" s="348" t="str">
        <f t="shared" si="204"/>
        <v/>
      </c>
      <c r="IA23" s="348" t="str">
        <f t="shared" si="205"/>
        <v/>
      </c>
      <c r="IB23" s="348" t="str">
        <f t="shared" si="206"/>
        <v/>
      </c>
      <c r="IC23" s="348" t="str">
        <f t="shared" si="207"/>
        <v/>
      </c>
      <c r="ID23" s="348" t="str">
        <f t="shared" si="208"/>
        <v/>
      </c>
      <c r="IE23" s="348" t="str">
        <f t="shared" si="209"/>
        <v/>
      </c>
      <c r="IF23" s="348" t="str">
        <f t="shared" si="210"/>
        <v/>
      </c>
      <c r="IG23" s="348" t="str">
        <f t="shared" si="211"/>
        <v/>
      </c>
      <c r="IH23" s="348" t="str">
        <f t="shared" si="212"/>
        <v/>
      </c>
      <c r="II23" s="348" t="str">
        <f t="shared" si="213"/>
        <v/>
      </c>
      <c r="IJ23" s="348" t="str">
        <f t="shared" si="214"/>
        <v/>
      </c>
      <c r="IK23" s="348" t="str">
        <f t="shared" si="215"/>
        <v/>
      </c>
      <c r="IL23" s="348" t="str">
        <f t="shared" si="216"/>
        <v/>
      </c>
      <c r="IM23" s="348" t="str">
        <f t="shared" si="217"/>
        <v/>
      </c>
      <c r="IN23" s="348" t="str">
        <f t="shared" si="218"/>
        <v/>
      </c>
      <c r="IO23" s="348" t="str">
        <f t="shared" si="219"/>
        <v/>
      </c>
      <c r="IP23" s="348" t="str">
        <f t="shared" si="220"/>
        <v/>
      </c>
      <c r="IQ23" s="348" t="str">
        <f t="shared" si="221"/>
        <v/>
      </c>
      <c r="IR23" s="348" t="str">
        <f t="shared" si="222"/>
        <v/>
      </c>
      <c r="IS23" s="348" t="str">
        <f t="shared" si="223"/>
        <v/>
      </c>
      <c r="IT23" s="348" t="str">
        <f t="shared" si="224"/>
        <v/>
      </c>
      <c r="IU23" s="348" t="str">
        <f t="shared" si="225"/>
        <v/>
      </c>
      <c r="IV23" s="348" t="str">
        <f t="shared" si="226"/>
        <v/>
      </c>
      <c r="IW23" s="348" t="str">
        <f t="shared" si="227"/>
        <v/>
      </c>
      <c r="IX23" s="348" t="str">
        <f t="shared" si="228"/>
        <v/>
      </c>
      <c r="IY23" s="348" t="str">
        <f t="shared" si="229"/>
        <v/>
      </c>
      <c r="IZ23" s="348" t="str">
        <f t="shared" si="230"/>
        <v/>
      </c>
      <c r="JA23" s="348" t="str">
        <f t="shared" si="231"/>
        <v/>
      </c>
      <c r="JB23" s="348" t="str">
        <f t="shared" si="232"/>
        <v/>
      </c>
      <c r="JC23" s="348" t="str">
        <f t="shared" si="233"/>
        <v/>
      </c>
      <c r="JD23" s="348" t="str">
        <f t="shared" si="234"/>
        <v/>
      </c>
      <c r="JE23" s="348" t="str">
        <f t="shared" si="235"/>
        <v/>
      </c>
      <c r="JF23" s="348" t="str">
        <f t="shared" si="236"/>
        <v/>
      </c>
      <c r="JG23" s="348" t="str">
        <f t="shared" si="237"/>
        <v/>
      </c>
      <c r="JH23" s="348" t="str">
        <f t="shared" si="238"/>
        <v/>
      </c>
      <c r="JI23" s="348" t="str">
        <f t="shared" si="239"/>
        <v/>
      </c>
      <c r="JJ23" s="348" t="str">
        <f t="shared" si="240"/>
        <v/>
      </c>
      <c r="JK23" s="348" t="str">
        <f t="shared" si="241"/>
        <v/>
      </c>
      <c r="JL23" s="348" t="str">
        <f t="shared" si="242"/>
        <v/>
      </c>
      <c r="JM23" s="348" t="str">
        <f t="shared" si="243"/>
        <v/>
      </c>
      <c r="JN23" s="348" t="str">
        <f t="shared" si="244"/>
        <v/>
      </c>
      <c r="JO23" s="348" t="str">
        <f t="shared" si="245"/>
        <v/>
      </c>
      <c r="JP23" s="348" t="str">
        <f t="shared" si="246"/>
        <v/>
      </c>
      <c r="JQ23" s="348" t="str">
        <f t="shared" si="247"/>
        <v/>
      </c>
      <c r="JR23" s="348" t="str">
        <f t="shared" si="248"/>
        <v/>
      </c>
      <c r="JS23" s="348" t="str">
        <f t="shared" si="249"/>
        <v/>
      </c>
      <c r="JT23" s="348" t="str">
        <f t="shared" si="250"/>
        <v/>
      </c>
      <c r="JU23" s="348" t="str">
        <f t="shared" si="251"/>
        <v/>
      </c>
      <c r="JV23" s="348" t="str">
        <f t="shared" si="252"/>
        <v/>
      </c>
      <c r="JW23" s="348" t="str">
        <f t="shared" si="253"/>
        <v/>
      </c>
      <c r="JX23" s="348" t="str">
        <f t="shared" si="254"/>
        <v/>
      </c>
      <c r="JY23" s="348" t="str">
        <f t="shared" si="255"/>
        <v/>
      </c>
      <c r="JZ23" s="348" t="str">
        <f t="shared" si="256"/>
        <v/>
      </c>
      <c r="KA23" s="348" t="str">
        <f t="shared" si="257"/>
        <v/>
      </c>
      <c r="KB23" s="348" t="str">
        <f t="shared" si="258"/>
        <v/>
      </c>
      <c r="KC23" s="348" t="str">
        <f t="shared" si="259"/>
        <v/>
      </c>
      <c r="KD23" s="348" t="str">
        <f t="shared" si="260"/>
        <v/>
      </c>
      <c r="KE23" s="348" t="str">
        <f t="shared" si="261"/>
        <v/>
      </c>
      <c r="KF23" s="348" t="str">
        <f t="shared" si="262"/>
        <v/>
      </c>
      <c r="KG23" s="348" t="str">
        <f t="shared" si="263"/>
        <v/>
      </c>
      <c r="KH23" s="348" t="str">
        <f t="shared" si="264"/>
        <v/>
      </c>
      <c r="KI23" s="348" t="str">
        <f t="shared" si="265"/>
        <v/>
      </c>
      <c r="KJ23" s="348" t="str">
        <f t="shared" si="266"/>
        <v/>
      </c>
      <c r="KK23" s="348" t="str">
        <f t="shared" si="267"/>
        <v/>
      </c>
      <c r="KL23" s="348" t="str">
        <f t="shared" si="268"/>
        <v/>
      </c>
      <c r="KM23" s="348" t="str">
        <f t="shared" si="269"/>
        <v/>
      </c>
      <c r="KN23" s="348" t="str">
        <f t="shared" si="270"/>
        <v/>
      </c>
      <c r="KO23" s="348" t="str">
        <f t="shared" si="271"/>
        <v/>
      </c>
      <c r="KP23" s="348" t="str">
        <f t="shared" si="272"/>
        <v/>
      </c>
      <c r="KQ23" s="348" t="str">
        <f t="shared" si="273"/>
        <v/>
      </c>
      <c r="KR23" s="348" t="str">
        <f t="shared" si="274"/>
        <v/>
      </c>
      <c r="KS23" s="348" t="str">
        <f t="shared" si="275"/>
        <v/>
      </c>
      <c r="KT23" s="348" t="str">
        <f t="shared" si="276"/>
        <v/>
      </c>
      <c r="KU23" s="348" t="str">
        <f t="shared" si="277"/>
        <v/>
      </c>
      <c r="KV23" s="348" t="str">
        <f t="shared" si="278"/>
        <v/>
      </c>
      <c r="KW23" s="348" t="str">
        <f t="shared" si="279"/>
        <v/>
      </c>
      <c r="KX23" s="348" t="str">
        <f t="shared" si="280"/>
        <v/>
      </c>
      <c r="KY23" s="348" t="str">
        <f t="shared" si="281"/>
        <v/>
      </c>
      <c r="KZ23" s="348" t="str">
        <f t="shared" si="282"/>
        <v/>
      </c>
      <c r="LA23" s="348" t="str">
        <f t="shared" si="283"/>
        <v/>
      </c>
      <c r="LB23" s="348" t="str">
        <f t="shared" si="284"/>
        <v/>
      </c>
      <c r="LC23" s="348" t="str">
        <f t="shared" si="285"/>
        <v/>
      </c>
      <c r="LD23" s="348" t="str">
        <f t="shared" si="286"/>
        <v/>
      </c>
      <c r="LE23" s="348" t="str">
        <f t="shared" si="287"/>
        <v/>
      </c>
      <c r="LF23" s="349" t="str">
        <f t="shared" si="288"/>
        <v/>
      </c>
      <c r="LG23" s="349" t="str">
        <f t="shared" si="289"/>
        <v/>
      </c>
      <c r="LH23" s="349" t="str">
        <f t="shared" si="290"/>
        <v/>
      </c>
      <c r="LI23" s="349" t="str">
        <f t="shared" si="291"/>
        <v/>
      </c>
      <c r="LJ23" s="349" t="str">
        <f t="shared" si="292"/>
        <v/>
      </c>
      <c r="LK23" s="306" t="str">
        <f t="shared" si="293"/>
        <v/>
      </c>
      <c r="LL23" s="306" t="str">
        <f t="shared" si="294"/>
        <v/>
      </c>
      <c r="LM23" s="306" t="str">
        <f t="shared" si="295"/>
        <v/>
      </c>
      <c r="LN23" s="306" t="str">
        <f t="shared" si="296"/>
        <v/>
      </c>
      <c r="LO23" s="306" t="str">
        <f t="shared" si="297"/>
        <v/>
      </c>
      <c r="LP23" s="306" t="str">
        <f t="shared" si="298"/>
        <v/>
      </c>
      <c r="LQ23" s="306" t="str">
        <f t="shared" si="299"/>
        <v/>
      </c>
      <c r="LR23" s="306" t="str">
        <f t="shared" si="300"/>
        <v/>
      </c>
      <c r="LS23" s="306" t="str">
        <f t="shared" si="301"/>
        <v/>
      </c>
      <c r="LT23" s="306" t="str">
        <f t="shared" si="302"/>
        <v/>
      </c>
      <c r="LU23" s="306" t="str">
        <f t="shared" si="303"/>
        <v/>
      </c>
      <c r="LV23" s="306" t="str">
        <f t="shared" si="304"/>
        <v/>
      </c>
      <c r="LW23" s="306" t="str">
        <f t="shared" si="305"/>
        <v/>
      </c>
      <c r="LX23" s="306" t="str">
        <f t="shared" si="306"/>
        <v/>
      </c>
      <c r="LY23" s="306" t="str">
        <f t="shared" si="307"/>
        <v/>
      </c>
      <c r="LZ23" s="306" t="str">
        <f t="shared" si="308"/>
        <v/>
      </c>
      <c r="MA23" s="306" t="str">
        <f t="shared" si="309"/>
        <v/>
      </c>
      <c r="MB23" s="306" t="str">
        <f t="shared" si="310"/>
        <v/>
      </c>
      <c r="MC23" s="306" t="str">
        <f t="shared" si="311"/>
        <v/>
      </c>
      <c r="MD23" s="306" t="str">
        <f t="shared" si="312"/>
        <v/>
      </c>
      <c r="ME23" s="327">
        <f t="shared" si="324"/>
        <v>0</v>
      </c>
      <c r="MF23" s="327">
        <f t="shared" si="325"/>
        <v>0</v>
      </c>
      <c r="MG23" s="327">
        <f t="shared" si="326"/>
        <v>0</v>
      </c>
      <c r="MH23" s="327">
        <f t="shared" si="327"/>
        <v>0</v>
      </c>
      <c r="MI23" s="327">
        <f t="shared" si="328"/>
        <v>0</v>
      </c>
      <c r="MJ23" s="327">
        <f t="shared" si="329"/>
        <v>0</v>
      </c>
      <c r="MK23" s="327">
        <f t="shared" si="330"/>
        <v>0</v>
      </c>
      <c r="ML23" s="327">
        <f t="shared" si="331"/>
        <v>0</v>
      </c>
      <c r="MM23" s="327">
        <f t="shared" si="332"/>
        <v>0</v>
      </c>
      <c r="MN23" s="327">
        <f t="shared" si="333"/>
        <v>0</v>
      </c>
      <c r="MO23" s="327">
        <f t="shared" si="334"/>
        <v>0</v>
      </c>
      <c r="MP23" s="327">
        <f t="shared" si="335"/>
        <v>0</v>
      </c>
      <c r="MQ23" s="327">
        <f t="shared" si="336"/>
        <v>0</v>
      </c>
      <c r="MR23" s="327">
        <f t="shared" si="337"/>
        <v>0</v>
      </c>
      <c r="MS23" s="327">
        <f t="shared" si="338"/>
        <v>0</v>
      </c>
    </row>
    <row r="24" spans="1:357" ht="12" customHeight="1" x14ac:dyDescent="0.2">
      <c r="A24" s="334" t="str">
        <f t="shared" si="0"/>
        <v/>
      </c>
      <c r="B24" s="381">
        <v>40</v>
      </c>
      <c r="C24" s="351"/>
      <c r="D24" s="352"/>
      <c r="E24" s="353"/>
      <c r="F24" s="353"/>
      <c r="G24" s="353"/>
      <c r="H24" s="353"/>
      <c r="I24" s="354"/>
      <c r="J24" s="355"/>
      <c r="K24" s="356">
        <f t="shared" si="1"/>
        <v>0</v>
      </c>
      <c r="L24" s="356">
        <f t="shared" si="2"/>
        <v>0</v>
      </c>
      <c r="M24" s="357"/>
      <c r="N24" s="357"/>
      <c r="O24" s="357"/>
      <c r="P24" s="358"/>
      <c r="Q24" s="359" t="str">
        <f t="shared" si="3"/>
        <v/>
      </c>
      <c r="R24" s="360"/>
      <c r="S24" s="361"/>
      <c r="T24" s="362"/>
      <c r="U24" s="967"/>
      <c r="V24" s="969"/>
      <c r="W24" s="306" t="str">
        <f t="shared" si="4"/>
        <v/>
      </c>
      <c r="X24" s="306" t="str">
        <f t="shared" si="5"/>
        <v/>
      </c>
      <c r="Y24" s="306" t="str">
        <f t="shared" si="6"/>
        <v/>
      </c>
      <c r="Z24" s="306" t="str">
        <f t="shared" si="7"/>
        <v/>
      </c>
      <c r="AA24" s="306" t="str">
        <f t="shared" si="8"/>
        <v/>
      </c>
      <c r="AB24" s="306" t="str">
        <f t="shared" si="9"/>
        <v/>
      </c>
      <c r="AC24" s="306" t="str">
        <f t="shared" si="10"/>
        <v/>
      </c>
      <c r="AD24" s="306" t="str">
        <f t="shared" si="11"/>
        <v/>
      </c>
      <c r="AE24" s="306" t="str">
        <f t="shared" si="12"/>
        <v/>
      </c>
      <c r="AF24" s="306" t="str">
        <f t="shared" si="13"/>
        <v/>
      </c>
      <c r="AG24" s="306" t="str">
        <f t="shared" si="14"/>
        <v/>
      </c>
      <c r="AH24" s="306" t="str">
        <f t="shared" si="15"/>
        <v/>
      </c>
      <c r="AI24" s="306" t="str">
        <f t="shared" si="16"/>
        <v/>
      </c>
      <c r="AJ24" s="306" t="str">
        <f t="shared" si="17"/>
        <v/>
      </c>
      <c r="AK24" s="306" t="str">
        <f t="shared" si="18"/>
        <v/>
      </c>
      <c r="AL24" s="306" t="str">
        <f t="shared" si="19"/>
        <v/>
      </c>
      <c r="AM24" s="306" t="str">
        <f t="shared" si="20"/>
        <v/>
      </c>
      <c r="AN24" s="306" t="str">
        <f t="shared" si="21"/>
        <v/>
      </c>
      <c r="AO24" s="306" t="str">
        <f t="shared" si="22"/>
        <v/>
      </c>
      <c r="AP24" s="306" t="str">
        <f t="shared" si="23"/>
        <v/>
      </c>
      <c r="AQ24" s="306" t="str">
        <f t="shared" si="24"/>
        <v/>
      </c>
      <c r="AR24" s="306" t="str">
        <f t="shared" si="25"/>
        <v/>
      </c>
      <c r="AS24" s="306" t="str">
        <f t="shared" si="26"/>
        <v/>
      </c>
      <c r="AT24" s="306" t="str">
        <f t="shared" si="27"/>
        <v/>
      </c>
      <c r="AU24" s="306" t="str">
        <f t="shared" si="28"/>
        <v/>
      </c>
      <c r="AV24" s="306" t="str">
        <f t="shared" si="29"/>
        <v/>
      </c>
      <c r="AW24" s="306" t="str">
        <f t="shared" si="30"/>
        <v/>
      </c>
      <c r="AX24" s="306" t="str">
        <f t="shared" si="31"/>
        <v/>
      </c>
      <c r="AY24" s="306" t="str">
        <f t="shared" si="32"/>
        <v/>
      </c>
      <c r="AZ24" s="306" t="str">
        <f t="shared" si="33"/>
        <v/>
      </c>
      <c r="BA24" s="306" t="str">
        <f t="shared" si="34"/>
        <v/>
      </c>
      <c r="BB24" s="306" t="str">
        <f t="shared" si="35"/>
        <v/>
      </c>
      <c r="BC24" s="306" t="str">
        <f t="shared" si="36"/>
        <v/>
      </c>
      <c r="BD24" s="306" t="str">
        <f t="shared" si="37"/>
        <v/>
      </c>
      <c r="BE24" s="306" t="str">
        <f t="shared" si="38"/>
        <v/>
      </c>
      <c r="BF24" s="306" t="str">
        <f t="shared" si="39"/>
        <v/>
      </c>
      <c r="BG24" s="306" t="str">
        <f t="shared" si="40"/>
        <v/>
      </c>
      <c r="BH24" s="306" t="str">
        <f t="shared" si="41"/>
        <v/>
      </c>
      <c r="BI24" s="306" t="str">
        <f t="shared" si="42"/>
        <v/>
      </c>
      <c r="BJ24" s="306" t="str">
        <f t="shared" si="43"/>
        <v/>
      </c>
      <c r="BK24" s="306" t="str">
        <f t="shared" si="44"/>
        <v/>
      </c>
      <c r="BL24" s="306" t="str">
        <f t="shared" si="45"/>
        <v/>
      </c>
      <c r="BM24" s="306" t="str">
        <f t="shared" si="46"/>
        <v/>
      </c>
      <c r="BN24" s="306" t="str">
        <f t="shared" si="47"/>
        <v/>
      </c>
      <c r="BO24" s="306" t="str">
        <f t="shared" si="48"/>
        <v/>
      </c>
      <c r="BP24" s="306" t="str">
        <f t="shared" si="49"/>
        <v/>
      </c>
      <c r="BQ24" s="306" t="str">
        <f t="shared" si="50"/>
        <v/>
      </c>
      <c r="BR24" s="306" t="str">
        <f t="shared" si="51"/>
        <v/>
      </c>
      <c r="BS24" s="306" t="str">
        <f t="shared" si="52"/>
        <v/>
      </c>
      <c r="BT24" s="306" t="str">
        <f t="shared" si="53"/>
        <v/>
      </c>
      <c r="BU24" s="306" t="str">
        <f t="shared" si="54"/>
        <v/>
      </c>
      <c r="BV24" s="306" t="str">
        <f t="shared" si="55"/>
        <v/>
      </c>
      <c r="BW24" s="306" t="str">
        <f t="shared" si="56"/>
        <v/>
      </c>
      <c r="BX24" s="306" t="str">
        <f t="shared" si="57"/>
        <v/>
      </c>
      <c r="BY24" s="306" t="str">
        <f t="shared" si="58"/>
        <v/>
      </c>
      <c r="BZ24" s="306" t="str">
        <f t="shared" si="59"/>
        <v/>
      </c>
      <c r="CA24" s="306" t="str">
        <f t="shared" si="60"/>
        <v/>
      </c>
      <c r="CB24" s="306" t="str">
        <f t="shared" si="61"/>
        <v/>
      </c>
      <c r="CC24" s="306" t="str">
        <f t="shared" si="62"/>
        <v/>
      </c>
      <c r="CD24" s="306" t="str">
        <f t="shared" si="63"/>
        <v/>
      </c>
      <c r="CE24" s="306" t="str">
        <f t="shared" si="64"/>
        <v/>
      </c>
      <c r="CF24" s="306" t="str">
        <f t="shared" si="65"/>
        <v/>
      </c>
      <c r="CG24" s="306" t="str">
        <f t="shared" si="66"/>
        <v/>
      </c>
      <c r="CH24" s="306" t="str">
        <f t="shared" si="67"/>
        <v/>
      </c>
      <c r="CI24" s="306" t="str">
        <f t="shared" si="68"/>
        <v/>
      </c>
      <c r="CJ24" s="306" t="str">
        <f t="shared" si="69"/>
        <v/>
      </c>
      <c r="CK24" s="306" t="str">
        <f t="shared" si="70"/>
        <v/>
      </c>
      <c r="CL24" s="306" t="str">
        <f t="shared" si="71"/>
        <v/>
      </c>
      <c r="CM24" s="306" t="str">
        <f t="shared" si="72"/>
        <v/>
      </c>
      <c r="CN24" s="306" t="str">
        <f t="shared" si="73"/>
        <v/>
      </c>
      <c r="CO24" s="306" t="str">
        <f t="shared" si="74"/>
        <v/>
      </c>
      <c r="CP24" s="306" t="str">
        <f t="shared" si="75"/>
        <v/>
      </c>
      <c r="CQ24" s="306" t="str">
        <f t="shared" si="76"/>
        <v/>
      </c>
      <c r="CR24" s="306" t="str">
        <f t="shared" si="77"/>
        <v/>
      </c>
      <c r="CS24" s="306" t="str">
        <f t="shared" si="78"/>
        <v/>
      </c>
      <c r="CT24" s="306" t="str">
        <f t="shared" si="79"/>
        <v/>
      </c>
      <c r="CU24" s="306" t="str">
        <f t="shared" si="80"/>
        <v/>
      </c>
      <c r="CV24" s="306" t="str">
        <f t="shared" si="81"/>
        <v/>
      </c>
      <c r="CW24" s="306" t="str">
        <f t="shared" si="82"/>
        <v/>
      </c>
      <c r="CX24" s="306" t="str">
        <f t="shared" si="83"/>
        <v/>
      </c>
      <c r="CY24" s="306" t="str">
        <f t="shared" si="84"/>
        <v/>
      </c>
      <c r="CZ24" s="306" t="str">
        <f t="shared" si="85"/>
        <v/>
      </c>
      <c r="DA24" s="306" t="str">
        <f t="shared" si="86"/>
        <v/>
      </c>
      <c r="DB24" s="306" t="str">
        <f t="shared" si="87"/>
        <v/>
      </c>
      <c r="DC24" s="306" t="str">
        <f t="shared" si="88"/>
        <v/>
      </c>
      <c r="DD24" s="306" t="str">
        <f t="shared" si="89"/>
        <v/>
      </c>
      <c r="DE24" s="306" t="str">
        <f t="shared" si="90"/>
        <v/>
      </c>
      <c r="DF24" s="306" t="str">
        <f t="shared" si="91"/>
        <v/>
      </c>
      <c r="DG24" s="306" t="str">
        <f t="shared" si="92"/>
        <v/>
      </c>
      <c r="DH24" s="306" t="str">
        <f t="shared" si="93"/>
        <v/>
      </c>
      <c r="DI24" s="306" t="str">
        <f t="shared" si="94"/>
        <v/>
      </c>
      <c r="DJ24" s="306" t="str">
        <f t="shared" si="95"/>
        <v/>
      </c>
      <c r="DK24" s="306" t="str">
        <f t="shared" si="96"/>
        <v/>
      </c>
      <c r="DL24" s="306" t="str">
        <f t="shared" si="97"/>
        <v/>
      </c>
      <c r="DM24" s="306" t="str">
        <f t="shared" si="98"/>
        <v/>
      </c>
      <c r="DN24" s="306" t="str">
        <f t="shared" si="99"/>
        <v/>
      </c>
      <c r="DO24" s="306" t="str">
        <f t="shared" si="100"/>
        <v/>
      </c>
      <c r="DP24" s="306" t="str">
        <f t="shared" si="101"/>
        <v/>
      </c>
      <c r="DQ24" s="306" t="str">
        <f t="shared" si="102"/>
        <v/>
      </c>
      <c r="DR24" s="306" t="str">
        <f t="shared" si="103"/>
        <v/>
      </c>
      <c r="DS24" s="306" t="str">
        <f t="shared" si="104"/>
        <v/>
      </c>
      <c r="DT24" s="306" t="str">
        <f t="shared" si="105"/>
        <v/>
      </c>
      <c r="DU24" s="306" t="str">
        <f t="shared" si="106"/>
        <v/>
      </c>
      <c r="DV24" s="306" t="str">
        <f t="shared" si="107"/>
        <v/>
      </c>
      <c r="DW24" s="306" t="str">
        <f t="shared" si="108"/>
        <v/>
      </c>
      <c r="DX24" s="306" t="str">
        <f t="shared" si="109"/>
        <v/>
      </c>
      <c r="DY24" s="306" t="str">
        <f t="shared" si="110"/>
        <v/>
      </c>
      <c r="DZ24" s="306" t="str">
        <f t="shared" si="111"/>
        <v/>
      </c>
      <c r="EA24" s="306" t="str">
        <f t="shared" si="112"/>
        <v/>
      </c>
      <c r="EB24" s="306" t="str">
        <f t="shared" si="113"/>
        <v/>
      </c>
      <c r="EC24" s="306" t="str">
        <f t="shared" si="114"/>
        <v/>
      </c>
      <c r="ED24" s="306" t="str">
        <f t="shared" si="115"/>
        <v/>
      </c>
      <c r="EE24" s="306" t="str">
        <f t="shared" si="116"/>
        <v/>
      </c>
      <c r="EF24" s="306" t="str">
        <f t="shared" si="117"/>
        <v/>
      </c>
      <c r="EG24" s="306" t="str">
        <f t="shared" si="313"/>
        <v/>
      </c>
      <c r="EH24" s="306" t="str">
        <f t="shared" si="118"/>
        <v/>
      </c>
      <c r="EI24" s="306" t="str">
        <f t="shared" si="119"/>
        <v/>
      </c>
      <c r="EJ24" s="306" t="str">
        <f t="shared" si="120"/>
        <v/>
      </c>
      <c r="EK24" s="306" t="str">
        <f t="shared" si="121"/>
        <v/>
      </c>
      <c r="EL24" s="306" t="str">
        <f t="shared" si="122"/>
        <v/>
      </c>
      <c r="EM24" s="306" t="str">
        <f t="shared" si="123"/>
        <v/>
      </c>
      <c r="EN24" s="306" t="str">
        <f t="shared" si="124"/>
        <v/>
      </c>
      <c r="EO24" s="306" t="str">
        <f t="shared" si="125"/>
        <v/>
      </c>
      <c r="EP24" s="306" t="str">
        <f t="shared" si="126"/>
        <v/>
      </c>
      <c r="EQ24" s="306" t="str">
        <f t="shared" si="127"/>
        <v/>
      </c>
      <c r="ER24" s="306" t="str">
        <f t="shared" si="128"/>
        <v/>
      </c>
      <c r="ES24" s="306" t="str">
        <f t="shared" si="129"/>
        <v/>
      </c>
      <c r="ET24" s="306" t="str">
        <f t="shared" si="130"/>
        <v/>
      </c>
      <c r="EU24" s="306" t="str">
        <f t="shared" si="131"/>
        <v/>
      </c>
      <c r="EV24" s="306" t="str">
        <f t="shared" si="132"/>
        <v/>
      </c>
      <c r="EW24" s="306" t="str">
        <f t="shared" si="314"/>
        <v/>
      </c>
      <c r="EX24" s="306" t="str">
        <f t="shared" si="315"/>
        <v/>
      </c>
      <c r="EY24" s="306" t="str">
        <f t="shared" si="316"/>
        <v/>
      </c>
      <c r="EZ24" s="306" t="str">
        <f t="shared" si="317"/>
        <v/>
      </c>
      <c r="FA24" s="306" t="str">
        <f t="shared" si="318"/>
        <v/>
      </c>
      <c r="FB24" s="306" t="str">
        <f t="shared" si="133"/>
        <v/>
      </c>
      <c r="FC24" s="306" t="str">
        <f t="shared" si="134"/>
        <v/>
      </c>
      <c r="FD24" s="306" t="str">
        <f t="shared" si="135"/>
        <v/>
      </c>
      <c r="FE24" s="306" t="str">
        <f t="shared" si="136"/>
        <v/>
      </c>
      <c r="FF24" s="306" t="str">
        <f t="shared" si="137"/>
        <v/>
      </c>
      <c r="FG24" s="306" t="str">
        <f t="shared" si="319"/>
        <v/>
      </c>
      <c r="FH24" s="306" t="str">
        <f t="shared" si="320"/>
        <v/>
      </c>
      <c r="FI24" s="306" t="str">
        <f t="shared" si="321"/>
        <v/>
      </c>
      <c r="FJ24" s="306" t="str">
        <f t="shared" si="322"/>
        <v/>
      </c>
      <c r="FK24" s="306" t="str">
        <f t="shared" si="323"/>
        <v/>
      </c>
      <c r="FL24" s="306" t="str">
        <f t="shared" si="138"/>
        <v/>
      </c>
      <c r="FM24" s="306" t="str">
        <f t="shared" si="139"/>
        <v/>
      </c>
      <c r="FN24" s="306" t="str">
        <f t="shared" si="140"/>
        <v/>
      </c>
      <c r="FO24" s="306" t="str">
        <f t="shared" si="141"/>
        <v/>
      </c>
      <c r="FP24" s="306" t="str">
        <f t="shared" si="142"/>
        <v/>
      </c>
      <c r="FQ24" s="306" t="str">
        <f t="shared" si="143"/>
        <v/>
      </c>
      <c r="FR24" s="306" t="str">
        <f t="shared" si="144"/>
        <v/>
      </c>
      <c r="FS24" s="306" t="str">
        <f t="shared" si="145"/>
        <v/>
      </c>
      <c r="FT24" s="306" t="str">
        <f t="shared" si="146"/>
        <v/>
      </c>
      <c r="FU24" s="306" t="str">
        <f t="shared" si="147"/>
        <v/>
      </c>
      <c r="FV24" s="306" t="str">
        <f t="shared" si="148"/>
        <v/>
      </c>
      <c r="FW24" s="306" t="str">
        <f t="shared" si="149"/>
        <v/>
      </c>
      <c r="FX24" s="306" t="str">
        <f t="shared" si="150"/>
        <v/>
      </c>
      <c r="FY24" s="306" t="str">
        <f t="shared" si="151"/>
        <v/>
      </c>
      <c r="FZ24" s="306" t="str">
        <f t="shared" si="152"/>
        <v/>
      </c>
      <c r="GA24" s="306" t="str">
        <f t="shared" si="153"/>
        <v/>
      </c>
      <c r="GB24" s="306" t="str">
        <f t="shared" si="154"/>
        <v/>
      </c>
      <c r="GC24" s="306" t="str">
        <f t="shared" si="155"/>
        <v/>
      </c>
      <c r="GD24" s="306" t="str">
        <f t="shared" si="156"/>
        <v/>
      </c>
      <c r="GE24" s="306" t="str">
        <f t="shared" si="157"/>
        <v/>
      </c>
      <c r="GF24" s="306" t="str">
        <f t="shared" si="158"/>
        <v/>
      </c>
      <c r="GG24" s="306" t="str">
        <f t="shared" si="159"/>
        <v/>
      </c>
      <c r="GH24" s="306" t="str">
        <f t="shared" si="160"/>
        <v/>
      </c>
      <c r="GI24" s="306" t="str">
        <f t="shared" si="161"/>
        <v/>
      </c>
      <c r="GJ24" s="306" t="str">
        <f t="shared" si="162"/>
        <v/>
      </c>
      <c r="GK24" s="306" t="str">
        <f t="shared" si="163"/>
        <v/>
      </c>
      <c r="GL24" s="306" t="str">
        <f t="shared" si="164"/>
        <v/>
      </c>
      <c r="GM24" s="306" t="str">
        <f t="shared" si="165"/>
        <v/>
      </c>
      <c r="GN24" s="306" t="str">
        <f t="shared" si="166"/>
        <v/>
      </c>
      <c r="GO24" s="306" t="str">
        <f t="shared" si="167"/>
        <v/>
      </c>
      <c r="GP24" s="306" t="str">
        <f t="shared" si="168"/>
        <v/>
      </c>
      <c r="GQ24" s="306" t="str">
        <f t="shared" si="169"/>
        <v/>
      </c>
      <c r="GR24" s="306" t="str">
        <f t="shared" si="170"/>
        <v/>
      </c>
      <c r="GS24" s="306" t="str">
        <f t="shared" si="171"/>
        <v/>
      </c>
      <c r="GT24" s="306" t="str">
        <f t="shared" si="172"/>
        <v/>
      </c>
      <c r="GU24" s="306" t="str">
        <f t="shared" si="173"/>
        <v/>
      </c>
      <c r="GV24" s="306" t="str">
        <f t="shared" si="174"/>
        <v/>
      </c>
      <c r="GW24" s="306" t="str">
        <f t="shared" si="175"/>
        <v/>
      </c>
      <c r="GX24" s="306" t="str">
        <f t="shared" si="176"/>
        <v/>
      </c>
      <c r="GY24" s="306" t="str">
        <f t="shared" si="177"/>
        <v/>
      </c>
      <c r="GZ24" s="306" t="str">
        <f t="shared" si="178"/>
        <v/>
      </c>
      <c r="HA24" s="306" t="str">
        <f t="shared" si="179"/>
        <v/>
      </c>
      <c r="HB24" s="306" t="str">
        <f t="shared" si="180"/>
        <v/>
      </c>
      <c r="HC24" s="306" t="str">
        <f t="shared" si="181"/>
        <v/>
      </c>
      <c r="HD24" s="306" t="str">
        <f t="shared" si="182"/>
        <v/>
      </c>
      <c r="HE24" s="306" t="str">
        <f t="shared" si="183"/>
        <v/>
      </c>
      <c r="HF24" s="306" t="str">
        <f t="shared" si="184"/>
        <v/>
      </c>
      <c r="HG24" s="306" t="str">
        <f t="shared" si="185"/>
        <v/>
      </c>
      <c r="HH24" s="306" t="str">
        <f t="shared" si="186"/>
        <v/>
      </c>
      <c r="HI24" s="306" t="str">
        <f t="shared" si="187"/>
        <v/>
      </c>
      <c r="HJ24" s="306" t="str">
        <f t="shared" si="188"/>
        <v/>
      </c>
      <c r="HK24" s="306" t="str">
        <f t="shared" si="189"/>
        <v/>
      </c>
      <c r="HL24" s="306" t="str">
        <f t="shared" si="190"/>
        <v/>
      </c>
      <c r="HM24" s="306" t="str">
        <f t="shared" si="191"/>
        <v/>
      </c>
      <c r="HN24" s="306" t="str">
        <f t="shared" si="192"/>
        <v/>
      </c>
      <c r="HO24" s="306" t="str">
        <f t="shared" si="193"/>
        <v/>
      </c>
      <c r="HP24" s="306" t="str">
        <f t="shared" si="194"/>
        <v/>
      </c>
      <c r="HQ24" s="306" t="str">
        <f t="shared" si="195"/>
        <v/>
      </c>
      <c r="HR24" s="306" t="str">
        <f t="shared" si="196"/>
        <v/>
      </c>
      <c r="HS24" s="306" t="str">
        <f t="shared" si="197"/>
        <v/>
      </c>
      <c r="HT24" s="306" t="str">
        <f t="shared" si="198"/>
        <v/>
      </c>
      <c r="HU24" s="306" t="str">
        <f t="shared" si="199"/>
        <v/>
      </c>
      <c r="HV24" s="306" t="str">
        <f t="shared" si="200"/>
        <v/>
      </c>
      <c r="HW24" s="306" t="str">
        <f t="shared" si="201"/>
        <v/>
      </c>
      <c r="HX24" s="306" t="str">
        <f t="shared" si="202"/>
        <v/>
      </c>
      <c r="HY24" s="348" t="str">
        <f t="shared" si="203"/>
        <v/>
      </c>
      <c r="HZ24" s="348" t="str">
        <f t="shared" si="204"/>
        <v/>
      </c>
      <c r="IA24" s="348" t="str">
        <f t="shared" si="205"/>
        <v/>
      </c>
      <c r="IB24" s="348" t="str">
        <f t="shared" si="206"/>
        <v/>
      </c>
      <c r="IC24" s="348" t="str">
        <f t="shared" si="207"/>
        <v/>
      </c>
      <c r="ID24" s="348" t="str">
        <f t="shared" si="208"/>
        <v/>
      </c>
      <c r="IE24" s="348" t="str">
        <f t="shared" si="209"/>
        <v/>
      </c>
      <c r="IF24" s="348" t="str">
        <f t="shared" si="210"/>
        <v/>
      </c>
      <c r="IG24" s="348" t="str">
        <f t="shared" si="211"/>
        <v/>
      </c>
      <c r="IH24" s="348" t="str">
        <f t="shared" si="212"/>
        <v/>
      </c>
      <c r="II24" s="348" t="str">
        <f t="shared" si="213"/>
        <v/>
      </c>
      <c r="IJ24" s="348" t="str">
        <f t="shared" si="214"/>
        <v/>
      </c>
      <c r="IK24" s="348" t="str">
        <f t="shared" si="215"/>
        <v/>
      </c>
      <c r="IL24" s="348" t="str">
        <f t="shared" si="216"/>
        <v/>
      </c>
      <c r="IM24" s="348" t="str">
        <f t="shared" si="217"/>
        <v/>
      </c>
      <c r="IN24" s="348" t="str">
        <f t="shared" si="218"/>
        <v/>
      </c>
      <c r="IO24" s="348" t="str">
        <f t="shared" si="219"/>
        <v/>
      </c>
      <c r="IP24" s="348" t="str">
        <f t="shared" si="220"/>
        <v/>
      </c>
      <c r="IQ24" s="348" t="str">
        <f t="shared" si="221"/>
        <v/>
      </c>
      <c r="IR24" s="348" t="str">
        <f t="shared" si="222"/>
        <v/>
      </c>
      <c r="IS24" s="348" t="str">
        <f t="shared" si="223"/>
        <v/>
      </c>
      <c r="IT24" s="348" t="str">
        <f t="shared" si="224"/>
        <v/>
      </c>
      <c r="IU24" s="348" t="str">
        <f t="shared" si="225"/>
        <v/>
      </c>
      <c r="IV24" s="348" t="str">
        <f t="shared" si="226"/>
        <v/>
      </c>
      <c r="IW24" s="348" t="str">
        <f t="shared" si="227"/>
        <v/>
      </c>
      <c r="IX24" s="348" t="str">
        <f t="shared" si="228"/>
        <v/>
      </c>
      <c r="IY24" s="348" t="str">
        <f t="shared" si="229"/>
        <v/>
      </c>
      <c r="IZ24" s="348" t="str">
        <f t="shared" si="230"/>
        <v/>
      </c>
      <c r="JA24" s="348" t="str">
        <f t="shared" si="231"/>
        <v/>
      </c>
      <c r="JB24" s="348" t="str">
        <f t="shared" si="232"/>
        <v/>
      </c>
      <c r="JC24" s="348" t="str">
        <f t="shared" si="233"/>
        <v/>
      </c>
      <c r="JD24" s="348" t="str">
        <f t="shared" si="234"/>
        <v/>
      </c>
      <c r="JE24" s="348" t="str">
        <f t="shared" si="235"/>
        <v/>
      </c>
      <c r="JF24" s="348" t="str">
        <f t="shared" si="236"/>
        <v/>
      </c>
      <c r="JG24" s="348" t="str">
        <f t="shared" si="237"/>
        <v/>
      </c>
      <c r="JH24" s="348" t="str">
        <f t="shared" si="238"/>
        <v/>
      </c>
      <c r="JI24" s="348" t="str">
        <f t="shared" si="239"/>
        <v/>
      </c>
      <c r="JJ24" s="348" t="str">
        <f t="shared" si="240"/>
        <v/>
      </c>
      <c r="JK24" s="348" t="str">
        <f t="shared" si="241"/>
        <v/>
      </c>
      <c r="JL24" s="348" t="str">
        <f t="shared" si="242"/>
        <v/>
      </c>
      <c r="JM24" s="348" t="str">
        <f t="shared" si="243"/>
        <v/>
      </c>
      <c r="JN24" s="348" t="str">
        <f t="shared" si="244"/>
        <v/>
      </c>
      <c r="JO24" s="348" t="str">
        <f t="shared" si="245"/>
        <v/>
      </c>
      <c r="JP24" s="348" t="str">
        <f t="shared" si="246"/>
        <v/>
      </c>
      <c r="JQ24" s="348" t="str">
        <f t="shared" si="247"/>
        <v/>
      </c>
      <c r="JR24" s="348" t="str">
        <f t="shared" si="248"/>
        <v/>
      </c>
      <c r="JS24" s="348" t="str">
        <f t="shared" si="249"/>
        <v/>
      </c>
      <c r="JT24" s="348" t="str">
        <f t="shared" si="250"/>
        <v/>
      </c>
      <c r="JU24" s="348" t="str">
        <f t="shared" si="251"/>
        <v/>
      </c>
      <c r="JV24" s="348" t="str">
        <f t="shared" si="252"/>
        <v/>
      </c>
      <c r="JW24" s="348" t="str">
        <f t="shared" si="253"/>
        <v/>
      </c>
      <c r="JX24" s="348" t="str">
        <f t="shared" si="254"/>
        <v/>
      </c>
      <c r="JY24" s="348" t="str">
        <f t="shared" si="255"/>
        <v/>
      </c>
      <c r="JZ24" s="348" t="str">
        <f t="shared" si="256"/>
        <v/>
      </c>
      <c r="KA24" s="348" t="str">
        <f t="shared" si="257"/>
        <v/>
      </c>
      <c r="KB24" s="348" t="str">
        <f t="shared" si="258"/>
        <v/>
      </c>
      <c r="KC24" s="348" t="str">
        <f t="shared" si="259"/>
        <v/>
      </c>
      <c r="KD24" s="348" t="str">
        <f t="shared" si="260"/>
        <v/>
      </c>
      <c r="KE24" s="348" t="str">
        <f t="shared" si="261"/>
        <v/>
      </c>
      <c r="KF24" s="348" t="str">
        <f t="shared" si="262"/>
        <v/>
      </c>
      <c r="KG24" s="348" t="str">
        <f t="shared" si="263"/>
        <v/>
      </c>
      <c r="KH24" s="348" t="str">
        <f t="shared" si="264"/>
        <v/>
      </c>
      <c r="KI24" s="348" t="str">
        <f t="shared" si="265"/>
        <v/>
      </c>
      <c r="KJ24" s="348" t="str">
        <f t="shared" si="266"/>
        <v/>
      </c>
      <c r="KK24" s="348" t="str">
        <f t="shared" si="267"/>
        <v/>
      </c>
      <c r="KL24" s="348" t="str">
        <f t="shared" si="268"/>
        <v/>
      </c>
      <c r="KM24" s="348" t="str">
        <f t="shared" si="269"/>
        <v/>
      </c>
      <c r="KN24" s="348" t="str">
        <f t="shared" si="270"/>
        <v/>
      </c>
      <c r="KO24" s="348" t="str">
        <f t="shared" si="271"/>
        <v/>
      </c>
      <c r="KP24" s="348" t="str">
        <f t="shared" si="272"/>
        <v/>
      </c>
      <c r="KQ24" s="348" t="str">
        <f t="shared" si="273"/>
        <v/>
      </c>
      <c r="KR24" s="348" t="str">
        <f t="shared" si="274"/>
        <v/>
      </c>
      <c r="KS24" s="348" t="str">
        <f t="shared" si="275"/>
        <v/>
      </c>
      <c r="KT24" s="348" t="str">
        <f t="shared" si="276"/>
        <v/>
      </c>
      <c r="KU24" s="348" t="str">
        <f t="shared" si="277"/>
        <v/>
      </c>
      <c r="KV24" s="348" t="str">
        <f t="shared" si="278"/>
        <v/>
      </c>
      <c r="KW24" s="348" t="str">
        <f t="shared" si="279"/>
        <v/>
      </c>
      <c r="KX24" s="348" t="str">
        <f t="shared" si="280"/>
        <v/>
      </c>
      <c r="KY24" s="348" t="str">
        <f t="shared" si="281"/>
        <v/>
      </c>
      <c r="KZ24" s="348" t="str">
        <f t="shared" si="282"/>
        <v/>
      </c>
      <c r="LA24" s="348" t="str">
        <f t="shared" si="283"/>
        <v/>
      </c>
      <c r="LB24" s="348" t="str">
        <f t="shared" si="284"/>
        <v/>
      </c>
      <c r="LC24" s="348" t="str">
        <f t="shared" si="285"/>
        <v/>
      </c>
      <c r="LD24" s="348" t="str">
        <f t="shared" si="286"/>
        <v/>
      </c>
      <c r="LE24" s="348" t="str">
        <f t="shared" si="287"/>
        <v/>
      </c>
      <c r="LF24" s="349" t="str">
        <f t="shared" si="288"/>
        <v/>
      </c>
      <c r="LG24" s="349" t="str">
        <f t="shared" si="289"/>
        <v/>
      </c>
      <c r="LH24" s="349" t="str">
        <f t="shared" si="290"/>
        <v/>
      </c>
      <c r="LI24" s="349" t="str">
        <f t="shared" si="291"/>
        <v/>
      </c>
      <c r="LJ24" s="349" t="str">
        <f t="shared" si="292"/>
        <v/>
      </c>
      <c r="LK24" s="306" t="str">
        <f t="shared" si="293"/>
        <v/>
      </c>
      <c r="LL24" s="306" t="str">
        <f t="shared" si="294"/>
        <v/>
      </c>
      <c r="LM24" s="306" t="str">
        <f t="shared" si="295"/>
        <v/>
      </c>
      <c r="LN24" s="306" t="str">
        <f t="shared" si="296"/>
        <v/>
      </c>
      <c r="LO24" s="306" t="str">
        <f t="shared" si="297"/>
        <v/>
      </c>
      <c r="LP24" s="306" t="str">
        <f t="shared" si="298"/>
        <v/>
      </c>
      <c r="LQ24" s="306" t="str">
        <f t="shared" si="299"/>
        <v/>
      </c>
      <c r="LR24" s="306" t="str">
        <f t="shared" si="300"/>
        <v/>
      </c>
      <c r="LS24" s="306" t="str">
        <f t="shared" si="301"/>
        <v/>
      </c>
      <c r="LT24" s="306" t="str">
        <f t="shared" si="302"/>
        <v/>
      </c>
      <c r="LU24" s="306" t="str">
        <f t="shared" si="303"/>
        <v/>
      </c>
      <c r="LV24" s="306" t="str">
        <f t="shared" si="304"/>
        <v/>
      </c>
      <c r="LW24" s="306" t="str">
        <f t="shared" si="305"/>
        <v/>
      </c>
      <c r="LX24" s="306" t="str">
        <f t="shared" si="306"/>
        <v/>
      </c>
      <c r="LY24" s="306" t="str">
        <f t="shared" si="307"/>
        <v/>
      </c>
      <c r="LZ24" s="306" t="str">
        <f t="shared" si="308"/>
        <v/>
      </c>
      <c r="MA24" s="306" t="str">
        <f t="shared" si="309"/>
        <v/>
      </c>
      <c r="MB24" s="306" t="str">
        <f t="shared" si="310"/>
        <v/>
      </c>
      <c r="MC24" s="306" t="str">
        <f t="shared" si="311"/>
        <v/>
      </c>
      <c r="MD24" s="306" t="str">
        <f t="shared" si="312"/>
        <v/>
      </c>
      <c r="ME24" s="327">
        <f t="shared" si="324"/>
        <v>0</v>
      </c>
      <c r="MF24" s="327">
        <f t="shared" si="325"/>
        <v>0</v>
      </c>
      <c r="MG24" s="327">
        <f t="shared" si="326"/>
        <v>0</v>
      </c>
      <c r="MH24" s="327">
        <f t="shared" si="327"/>
        <v>0</v>
      </c>
      <c r="MI24" s="327">
        <f t="shared" si="328"/>
        <v>0</v>
      </c>
      <c r="MJ24" s="327">
        <f t="shared" si="329"/>
        <v>0</v>
      </c>
      <c r="MK24" s="327">
        <f t="shared" si="330"/>
        <v>0</v>
      </c>
      <c r="ML24" s="327">
        <f t="shared" si="331"/>
        <v>0</v>
      </c>
      <c r="MM24" s="327">
        <f t="shared" si="332"/>
        <v>0</v>
      </c>
      <c r="MN24" s="327">
        <f t="shared" si="333"/>
        <v>0</v>
      </c>
      <c r="MO24" s="327">
        <f t="shared" si="334"/>
        <v>0</v>
      </c>
      <c r="MP24" s="327">
        <f t="shared" si="335"/>
        <v>0</v>
      </c>
      <c r="MQ24" s="327">
        <f t="shared" si="336"/>
        <v>0</v>
      </c>
      <c r="MR24" s="327">
        <f t="shared" si="337"/>
        <v>0</v>
      </c>
      <c r="MS24" s="327">
        <f t="shared" si="338"/>
        <v>0</v>
      </c>
    </row>
    <row r="25" spans="1:357" ht="12" customHeight="1" x14ac:dyDescent="0.2">
      <c r="A25" s="334" t="str">
        <f t="shared" si="0"/>
        <v/>
      </c>
      <c r="B25" s="381">
        <v>40</v>
      </c>
      <c r="C25" s="351"/>
      <c r="D25" s="352"/>
      <c r="E25" s="353"/>
      <c r="F25" s="353"/>
      <c r="G25" s="353"/>
      <c r="H25" s="353"/>
      <c r="I25" s="354"/>
      <c r="J25" s="355"/>
      <c r="K25" s="356">
        <f t="shared" si="1"/>
        <v>0</v>
      </c>
      <c r="L25" s="356">
        <f t="shared" si="2"/>
        <v>0</v>
      </c>
      <c r="M25" s="357"/>
      <c r="N25" s="357"/>
      <c r="O25" s="357"/>
      <c r="P25" s="358"/>
      <c r="Q25" s="359" t="str">
        <f t="shared" si="3"/>
        <v/>
      </c>
      <c r="R25" s="360"/>
      <c r="S25" s="361"/>
      <c r="T25" s="362"/>
      <c r="U25" s="967"/>
      <c r="V25" s="969"/>
      <c r="W25" s="306" t="str">
        <f t="shared" si="4"/>
        <v/>
      </c>
      <c r="X25" s="306" t="str">
        <f t="shared" si="5"/>
        <v/>
      </c>
      <c r="Y25" s="306" t="str">
        <f t="shared" si="6"/>
        <v/>
      </c>
      <c r="Z25" s="306" t="str">
        <f t="shared" si="7"/>
        <v/>
      </c>
      <c r="AA25" s="306" t="str">
        <f t="shared" si="8"/>
        <v/>
      </c>
      <c r="AB25" s="306" t="str">
        <f t="shared" si="9"/>
        <v/>
      </c>
      <c r="AC25" s="306" t="str">
        <f t="shared" si="10"/>
        <v/>
      </c>
      <c r="AD25" s="306" t="str">
        <f t="shared" si="11"/>
        <v/>
      </c>
      <c r="AE25" s="306" t="str">
        <f t="shared" si="12"/>
        <v/>
      </c>
      <c r="AF25" s="306" t="str">
        <f t="shared" si="13"/>
        <v/>
      </c>
      <c r="AG25" s="306" t="str">
        <f t="shared" si="14"/>
        <v/>
      </c>
      <c r="AH25" s="306" t="str">
        <f t="shared" si="15"/>
        <v/>
      </c>
      <c r="AI25" s="306" t="str">
        <f t="shared" si="16"/>
        <v/>
      </c>
      <c r="AJ25" s="306" t="str">
        <f t="shared" si="17"/>
        <v/>
      </c>
      <c r="AK25" s="306" t="str">
        <f t="shared" si="18"/>
        <v/>
      </c>
      <c r="AL25" s="306" t="str">
        <f t="shared" si="19"/>
        <v/>
      </c>
      <c r="AM25" s="306" t="str">
        <f t="shared" si="20"/>
        <v/>
      </c>
      <c r="AN25" s="306" t="str">
        <f t="shared" si="21"/>
        <v/>
      </c>
      <c r="AO25" s="306" t="str">
        <f t="shared" si="22"/>
        <v/>
      </c>
      <c r="AP25" s="306" t="str">
        <f t="shared" si="23"/>
        <v/>
      </c>
      <c r="AQ25" s="306" t="str">
        <f t="shared" si="24"/>
        <v/>
      </c>
      <c r="AR25" s="306" t="str">
        <f t="shared" si="25"/>
        <v/>
      </c>
      <c r="AS25" s="306" t="str">
        <f t="shared" si="26"/>
        <v/>
      </c>
      <c r="AT25" s="306" t="str">
        <f t="shared" si="27"/>
        <v/>
      </c>
      <c r="AU25" s="306" t="str">
        <f t="shared" si="28"/>
        <v/>
      </c>
      <c r="AV25" s="306" t="str">
        <f t="shared" si="29"/>
        <v/>
      </c>
      <c r="AW25" s="306" t="str">
        <f t="shared" si="30"/>
        <v/>
      </c>
      <c r="AX25" s="306" t="str">
        <f t="shared" si="31"/>
        <v/>
      </c>
      <c r="AY25" s="306" t="str">
        <f t="shared" si="32"/>
        <v/>
      </c>
      <c r="AZ25" s="306" t="str">
        <f t="shared" si="33"/>
        <v/>
      </c>
      <c r="BA25" s="306" t="str">
        <f t="shared" si="34"/>
        <v/>
      </c>
      <c r="BB25" s="306" t="str">
        <f t="shared" si="35"/>
        <v/>
      </c>
      <c r="BC25" s="306" t="str">
        <f t="shared" si="36"/>
        <v/>
      </c>
      <c r="BD25" s="306" t="str">
        <f t="shared" si="37"/>
        <v/>
      </c>
      <c r="BE25" s="306" t="str">
        <f t="shared" si="38"/>
        <v/>
      </c>
      <c r="BF25" s="306" t="str">
        <f t="shared" si="39"/>
        <v/>
      </c>
      <c r="BG25" s="306" t="str">
        <f t="shared" si="40"/>
        <v/>
      </c>
      <c r="BH25" s="306" t="str">
        <f t="shared" si="41"/>
        <v/>
      </c>
      <c r="BI25" s="306" t="str">
        <f t="shared" si="42"/>
        <v/>
      </c>
      <c r="BJ25" s="306" t="str">
        <f t="shared" si="43"/>
        <v/>
      </c>
      <c r="BK25" s="306" t="str">
        <f t="shared" si="44"/>
        <v/>
      </c>
      <c r="BL25" s="306" t="str">
        <f t="shared" si="45"/>
        <v/>
      </c>
      <c r="BM25" s="306" t="str">
        <f t="shared" si="46"/>
        <v/>
      </c>
      <c r="BN25" s="306" t="str">
        <f t="shared" si="47"/>
        <v/>
      </c>
      <c r="BO25" s="306" t="str">
        <f t="shared" si="48"/>
        <v/>
      </c>
      <c r="BP25" s="306" t="str">
        <f t="shared" si="49"/>
        <v/>
      </c>
      <c r="BQ25" s="306" t="str">
        <f t="shared" si="50"/>
        <v/>
      </c>
      <c r="BR25" s="306" t="str">
        <f t="shared" si="51"/>
        <v/>
      </c>
      <c r="BS25" s="306" t="str">
        <f t="shared" si="52"/>
        <v/>
      </c>
      <c r="BT25" s="306" t="str">
        <f t="shared" si="53"/>
        <v/>
      </c>
      <c r="BU25" s="306" t="str">
        <f t="shared" si="54"/>
        <v/>
      </c>
      <c r="BV25" s="306" t="str">
        <f t="shared" si="55"/>
        <v/>
      </c>
      <c r="BW25" s="306" t="str">
        <f t="shared" si="56"/>
        <v/>
      </c>
      <c r="BX25" s="306" t="str">
        <f t="shared" si="57"/>
        <v/>
      </c>
      <c r="BY25" s="306" t="str">
        <f t="shared" si="58"/>
        <v/>
      </c>
      <c r="BZ25" s="306" t="str">
        <f t="shared" si="59"/>
        <v/>
      </c>
      <c r="CA25" s="306" t="str">
        <f t="shared" si="60"/>
        <v/>
      </c>
      <c r="CB25" s="306" t="str">
        <f t="shared" si="61"/>
        <v/>
      </c>
      <c r="CC25" s="306" t="str">
        <f t="shared" si="62"/>
        <v/>
      </c>
      <c r="CD25" s="306" t="str">
        <f t="shared" si="63"/>
        <v/>
      </c>
      <c r="CE25" s="306" t="str">
        <f t="shared" si="64"/>
        <v/>
      </c>
      <c r="CF25" s="306" t="str">
        <f t="shared" si="65"/>
        <v/>
      </c>
      <c r="CG25" s="306" t="str">
        <f t="shared" si="66"/>
        <v/>
      </c>
      <c r="CH25" s="306" t="str">
        <f t="shared" si="67"/>
        <v/>
      </c>
      <c r="CI25" s="306" t="str">
        <f t="shared" si="68"/>
        <v/>
      </c>
      <c r="CJ25" s="306" t="str">
        <f t="shared" si="69"/>
        <v/>
      </c>
      <c r="CK25" s="306" t="str">
        <f t="shared" si="70"/>
        <v/>
      </c>
      <c r="CL25" s="306" t="str">
        <f t="shared" si="71"/>
        <v/>
      </c>
      <c r="CM25" s="306" t="str">
        <f t="shared" si="72"/>
        <v/>
      </c>
      <c r="CN25" s="306" t="str">
        <f t="shared" si="73"/>
        <v/>
      </c>
      <c r="CO25" s="306" t="str">
        <f t="shared" si="74"/>
        <v/>
      </c>
      <c r="CP25" s="306" t="str">
        <f t="shared" si="75"/>
        <v/>
      </c>
      <c r="CQ25" s="306" t="str">
        <f t="shared" si="76"/>
        <v/>
      </c>
      <c r="CR25" s="306" t="str">
        <f t="shared" si="77"/>
        <v/>
      </c>
      <c r="CS25" s="306" t="str">
        <f t="shared" si="78"/>
        <v/>
      </c>
      <c r="CT25" s="306" t="str">
        <f t="shared" si="79"/>
        <v/>
      </c>
      <c r="CU25" s="306" t="str">
        <f t="shared" si="80"/>
        <v/>
      </c>
      <c r="CV25" s="306" t="str">
        <f t="shared" si="81"/>
        <v/>
      </c>
      <c r="CW25" s="306" t="str">
        <f t="shared" si="82"/>
        <v/>
      </c>
      <c r="CX25" s="306" t="str">
        <f t="shared" si="83"/>
        <v/>
      </c>
      <c r="CY25" s="306" t="str">
        <f t="shared" si="84"/>
        <v/>
      </c>
      <c r="CZ25" s="306" t="str">
        <f t="shared" si="85"/>
        <v/>
      </c>
      <c r="DA25" s="306" t="str">
        <f t="shared" si="86"/>
        <v/>
      </c>
      <c r="DB25" s="306" t="str">
        <f t="shared" si="87"/>
        <v/>
      </c>
      <c r="DC25" s="306" t="str">
        <f t="shared" si="88"/>
        <v/>
      </c>
      <c r="DD25" s="306" t="str">
        <f t="shared" si="89"/>
        <v/>
      </c>
      <c r="DE25" s="306" t="str">
        <f t="shared" si="90"/>
        <v/>
      </c>
      <c r="DF25" s="306" t="str">
        <f t="shared" si="91"/>
        <v/>
      </c>
      <c r="DG25" s="306" t="str">
        <f t="shared" si="92"/>
        <v/>
      </c>
      <c r="DH25" s="306" t="str">
        <f t="shared" si="93"/>
        <v/>
      </c>
      <c r="DI25" s="306" t="str">
        <f t="shared" si="94"/>
        <v/>
      </c>
      <c r="DJ25" s="306" t="str">
        <f t="shared" si="95"/>
        <v/>
      </c>
      <c r="DK25" s="306" t="str">
        <f t="shared" si="96"/>
        <v/>
      </c>
      <c r="DL25" s="306" t="str">
        <f t="shared" si="97"/>
        <v/>
      </c>
      <c r="DM25" s="306" t="str">
        <f t="shared" si="98"/>
        <v/>
      </c>
      <c r="DN25" s="306" t="str">
        <f t="shared" si="99"/>
        <v/>
      </c>
      <c r="DO25" s="306" t="str">
        <f t="shared" si="100"/>
        <v/>
      </c>
      <c r="DP25" s="306" t="str">
        <f t="shared" si="101"/>
        <v/>
      </c>
      <c r="DQ25" s="306" t="str">
        <f t="shared" si="102"/>
        <v/>
      </c>
      <c r="DR25" s="306" t="str">
        <f t="shared" si="103"/>
        <v/>
      </c>
      <c r="DS25" s="306" t="str">
        <f t="shared" si="104"/>
        <v/>
      </c>
      <c r="DT25" s="306" t="str">
        <f t="shared" si="105"/>
        <v/>
      </c>
      <c r="DU25" s="306" t="str">
        <f t="shared" si="106"/>
        <v/>
      </c>
      <c r="DV25" s="306" t="str">
        <f t="shared" si="107"/>
        <v/>
      </c>
      <c r="DW25" s="306" t="str">
        <f t="shared" si="108"/>
        <v/>
      </c>
      <c r="DX25" s="306" t="str">
        <f t="shared" si="109"/>
        <v/>
      </c>
      <c r="DY25" s="306" t="str">
        <f t="shared" si="110"/>
        <v/>
      </c>
      <c r="DZ25" s="306" t="str">
        <f t="shared" si="111"/>
        <v/>
      </c>
      <c r="EA25" s="306" t="str">
        <f t="shared" si="112"/>
        <v/>
      </c>
      <c r="EB25" s="306" t="str">
        <f t="shared" si="113"/>
        <v/>
      </c>
      <c r="EC25" s="306" t="str">
        <f t="shared" si="114"/>
        <v/>
      </c>
      <c r="ED25" s="306" t="str">
        <f t="shared" si="115"/>
        <v/>
      </c>
      <c r="EE25" s="306" t="str">
        <f t="shared" si="116"/>
        <v/>
      </c>
      <c r="EF25" s="306" t="str">
        <f t="shared" si="117"/>
        <v/>
      </c>
      <c r="EG25" s="306" t="str">
        <f t="shared" si="313"/>
        <v/>
      </c>
      <c r="EH25" s="306" t="str">
        <f t="shared" si="118"/>
        <v/>
      </c>
      <c r="EI25" s="306" t="str">
        <f t="shared" si="119"/>
        <v/>
      </c>
      <c r="EJ25" s="306" t="str">
        <f t="shared" si="120"/>
        <v/>
      </c>
      <c r="EK25" s="306" t="str">
        <f t="shared" si="121"/>
        <v/>
      </c>
      <c r="EL25" s="306" t="str">
        <f t="shared" si="122"/>
        <v/>
      </c>
      <c r="EM25" s="306" t="str">
        <f t="shared" si="123"/>
        <v/>
      </c>
      <c r="EN25" s="306" t="str">
        <f t="shared" si="124"/>
        <v/>
      </c>
      <c r="EO25" s="306" t="str">
        <f t="shared" si="125"/>
        <v/>
      </c>
      <c r="EP25" s="306" t="str">
        <f t="shared" si="126"/>
        <v/>
      </c>
      <c r="EQ25" s="306" t="str">
        <f t="shared" si="127"/>
        <v/>
      </c>
      <c r="ER25" s="306" t="str">
        <f t="shared" si="128"/>
        <v/>
      </c>
      <c r="ES25" s="306" t="str">
        <f t="shared" si="129"/>
        <v/>
      </c>
      <c r="ET25" s="306" t="str">
        <f t="shared" si="130"/>
        <v/>
      </c>
      <c r="EU25" s="306" t="str">
        <f t="shared" si="131"/>
        <v/>
      </c>
      <c r="EV25" s="306" t="str">
        <f t="shared" si="132"/>
        <v/>
      </c>
      <c r="EW25" s="306" t="str">
        <f t="shared" si="314"/>
        <v/>
      </c>
      <c r="EX25" s="306" t="str">
        <f t="shared" si="315"/>
        <v/>
      </c>
      <c r="EY25" s="306" t="str">
        <f t="shared" si="316"/>
        <v/>
      </c>
      <c r="EZ25" s="306" t="str">
        <f t="shared" si="317"/>
        <v/>
      </c>
      <c r="FA25" s="306" t="str">
        <f t="shared" si="318"/>
        <v/>
      </c>
      <c r="FB25" s="306" t="str">
        <f t="shared" si="133"/>
        <v/>
      </c>
      <c r="FC25" s="306" t="str">
        <f t="shared" si="134"/>
        <v/>
      </c>
      <c r="FD25" s="306" t="str">
        <f t="shared" si="135"/>
        <v/>
      </c>
      <c r="FE25" s="306" t="str">
        <f t="shared" si="136"/>
        <v/>
      </c>
      <c r="FF25" s="306" t="str">
        <f t="shared" si="137"/>
        <v/>
      </c>
      <c r="FG25" s="306" t="str">
        <f t="shared" si="319"/>
        <v/>
      </c>
      <c r="FH25" s="306" t="str">
        <f t="shared" si="320"/>
        <v/>
      </c>
      <c r="FI25" s="306" t="str">
        <f t="shared" si="321"/>
        <v/>
      </c>
      <c r="FJ25" s="306" t="str">
        <f t="shared" si="322"/>
        <v/>
      </c>
      <c r="FK25" s="306" t="str">
        <f t="shared" si="323"/>
        <v/>
      </c>
      <c r="FL25" s="306" t="str">
        <f t="shared" si="138"/>
        <v/>
      </c>
      <c r="FM25" s="306" t="str">
        <f t="shared" si="139"/>
        <v/>
      </c>
      <c r="FN25" s="306" t="str">
        <f t="shared" si="140"/>
        <v/>
      </c>
      <c r="FO25" s="306" t="str">
        <f t="shared" si="141"/>
        <v/>
      </c>
      <c r="FP25" s="306" t="str">
        <f t="shared" si="142"/>
        <v/>
      </c>
      <c r="FQ25" s="306" t="str">
        <f t="shared" si="143"/>
        <v/>
      </c>
      <c r="FR25" s="306" t="str">
        <f t="shared" si="144"/>
        <v/>
      </c>
      <c r="FS25" s="306" t="str">
        <f t="shared" si="145"/>
        <v/>
      </c>
      <c r="FT25" s="306" t="str">
        <f t="shared" si="146"/>
        <v/>
      </c>
      <c r="FU25" s="306" t="str">
        <f t="shared" si="147"/>
        <v/>
      </c>
      <c r="FV25" s="306" t="str">
        <f t="shared" si="148"/>
        <v/>
      </c>
      <c r="FW25" s="306" t="str">
        <f t="shared" si="149"/>
        <v/>
      </c>
      <c r="FX25" s="306" t="str">
        <f t="shared" si="150"/>
        <v/>
      </c>
      <c r="FY25" s="306" t="str">
        <f t="shared" si="151"/>
        <v/>
      </c>
      <c r="FZ25" s="306" t="str">
        <f t="shared" si="152"/>
        <v/>
      </c>
      <c r="GA25" s="306" t="str">
        <f t="shared" si="153"/>
        <v/>
      </c>
      <c r="GB25" s="306" t="str">
        <f t="shared" si="154"/>
        <v/>
      </c>
      <c r="GC25" s="306" t="str">
        <f t="shared" si="155"/>
        <v/>
      </c>
      <c r="GD25" s="306" t="str">
        <f t="shared" si="156"/>
        <v/>
      </c>
      <c r="GE25" s="306" t="str">
        <f t="shared" si="157"/>
        <v/>
      </c>
      <c r="GF25" s="306" t="str">
        <f t="shared" si="158"/>
        <v/>
      </c>
      <c r="GG25" s="306" t="str">
        <f t="shared" si="159"/>
        <v/>
      </c>
      <c r="GH25" s="306" t="str">
        <f t="shared" si="160"/>
        <v/>
      </c>
      <c r="GI25" s="306" t="str">
        <f t="shared" si="161"/>
        <v/>
      </c>
      <c r="GJ25" s="306" t="str">
        <f t="shared" si="162"/>
        <v/>
      </c>
      <c r="GK25" s="306" t="str">
        <f t="shared" si="163"/>
        <v/>
      </c>
      <c r="GL25" s="306" t="str">
        <f t="shared" si="164"/>
        <v/>
      </c>
      <c r="GM25" s="306" t="str">
        <f t="shared" si="165"/>
        <v/>
      </c>
      <c r="GN25" s="306" t="str">
        <f t="shared" si="166"/>
        <v/>
      </c>
      <c r="GO25" s="306" t="str">
        <f t="shared" si="167"/>
        <v/>
      </c>
      <c r="GP25" s="306" t="str">
        <f t="shared" si="168"/>
        <v/>
      </c>
      <c r="GQ25" s="306" t="str">
        <f t="shared" si="169"/>
        <v/>
      </c>
      <c r="GR25" s="306" t="str">
        <f t="shared" si="170"/>
        <v/>
      </c>
      <c r="GS25" s="306" t="str">
        <f t="shared" si="171"/>
        <v/>
      </c>
      <c r="GT25" s="306" t="str">
        <f t="shared" si="172"/>
        <v/>
      </c>
      <c r="GU25" s="306" t="str">
        <f t="shared" si="173"/>
        <v/>
      </c>
      <c r="GV25" s="306" t="str">
        <f t="shared" si="174"/>
        <v/>
      </c>
      <c r="GW25" s="306" t="str">
        <f t="shared" si="175"/>
        <v/>
      </c>
      <c r="GX25" s="306" t="str">
        <f t="shared" si="176"/>
        <v/>
      </c>
      <c r="GY25" s="306" t="str">
        <f t="shared" si="177"/>
        <v/>
      </c>
      <c r="GZ25" s="306" t="str">
        <f t="shared" si="178"/>
        <v/>
      </c>
      <c r="HA25" s="306" t="str">
        <f t="shared" si="179"/>
        <v/>
      </c>
      <c r="HB25" s="306" t="str">
        <f t="shared" si="180"/>
        <v/>
      </c>
      <c r="HC25" s="306" t="str">
        <f t="shared" si="181"/>
        <v/>
      </c>
      <c r="HD25" s="306" t="str">
        <f t="shared" si="182"/>
        <v/>
      </c>
      <c r="HE25" s="306" t="str">
        <f t="shared" si="183"/>
        <v/>
      </c>
      <c r="HF25" s="306" t="str">
        <f t="shared" si="184"/>
        <v/>
      </c>
      <c r="HG25" s="306" t="str">
        <f t="shared" si="185"/>
        <v/>
      </c>
      <c r="HH25" s="306" t="str">
        <f t="shared" si="186"/>
        <v/>
      </c>
      <c r="HI25" s="306" t="str">
        <f t="shared" si="187"/>
        <v/>
      </c>
      <c r="HJ25" s="306" t="str">
        <f t="shared" si="188"/>
        <v/>
      </c>
      <c r="HK25" s="306" t="str">
        <f t="shared" si="189"/>
        <v/>
      </c>
      <c r="HL25" s="306" t="str">
        <f t="shared" si="190"/>
        <v/>
      </c>
      <c r="HM25" s="306" t="str">
        <f t="shared" si="191"/>
        <v/>
      </c>
      <c r="HN25" s="306" t="str">
        <f t="shared" si="192"/>
        <v/>
      </c>
      <c r="HO25" s="306" t="str">
        <f t="shared" si="193"/>
        <v/>
      </c>
      <c r="HP25" s="306" t="str">
        <f t="shared" si="194"/>
        <v/>
      </c>
      <c r="HQ25" s="306" t="str">
        <f t="shared" si="195"/>
        <v/>
      </c>
      <c r="HR25" s="306" t="str">
        <f t="shared" si="196"/>
        <v/>
      </c>
      <c r="HS25" s="306" t="str">
        <f t="shared" si="197"/>
        <v/>
      </c>
      <c r="HT25" s="306" t="str">
        <f t="shared" si="198"/>
        <v/>
      </c>
      <c r="HU25" s="306" t="str">
        <f t="shared" si="199"/>
        <v/>
      </c>
      <c r="HV25" s="306" t="str">
        <f t="shared" si="200"/>
        <v/>
      </c>
      <c r="HW25" s="306" t="str">
        <f t="shared" si="201"/>
        <v/>
      </c>
      <c r="HX25" s="306" t="str">
        <f t="shared" si="202"/>
        <v/>
      </c>
      <c r="HY25" s="348" t="str">
        <f t="shared" si="203"/>
        <v/>
      </c>
      <c r="HZ25" s="348" t="str">
        <f t="shared" si="204"/>
        <v/>
      </c>
      <c r="IA25" s="348" t="str">
        <f t="shared" si="205"/>
        <v/>
      </c>
      <c r="IB25" s="348" t="str">
        <f t="shared" si="206"/>
        <v/>
      </c>
      <c r="IC25" s="348" t="str">
        <f t="shared" si="207"/>
        <v/>
      </c>
      <c r="ID25" s="348" t="str">
        <f t="shared" si="208"/>
        <v/>
      </c>
      <c r="IE25" s="348" t="str">
        <f t="shared" si="209"/>
        <v/>
      </c>
      <c r="IF25" s="348" t="str">
        <f t="shared" si="210"/>
        <v/>
      </c>
      <c r="IG25" s="348" t="str">
        <f t="shared" si="211"/>
        <v/>
      </c>
      <c r="IH25" s="348" t="str">
        <f t="shared" si="212"/>
        <v/>
      </c>
      <c r="II25" s="348" t="str">
        <f t="shared" si="213"/>
        <v/>
      </c>
      <c r="IJ25" s="348" t="str">
        <f t="shared" si="214"/>
        <v/>
      </c>
      <c r="IK25" s="348" t="str">
        <f t="shared" si="215"/>
        <v/>
      </c>
      <c r="IL25" s="348" t="str">
        <f t="shared" si="216"/>
        <v/>
      </c>
      <c r="IM25" s="348" t="str">
        <f t="shared" si="217"/>
        <v/>
      </c>
      <c r="IN25" s="348" t="str">
        <f t="shared" si="218"/>
        <v/>
      </c>
      <c r="IO25" s="348" t="str">
        <f t="shared" si="219"/>
        <v/>
      </c>
      <c r="IP25" s="348" t="str">
        <f t="shared" si="220"/>
        <v/>
      </c>
      <c r="IQ25" s="348" t="str">
        <f t="shared" si="221"/>
        <v/>
      </c>
      <c r="IR25" s="348" t="str">
        <f t="shared" si="222"/>
        <v/>
      </c>
      <c r="IS25" s="348" t="str">
        <f t="shared" si="223"/>
        <v/>
      </c>
      <c r="IT25" s="348" t="str">
        <f t="shared" si="224"/>
        <v/>
      </c>
      <c r="IU25" s="348" t="str">
        <f t="shared" si="225"/>
        <v/>
      </c>
      <c r="IV25" s="348" t="str">
        <f t="shared" si="226"/>
        <v/>
      </c>
      <c r="IW25" s="348" t="str">
        <f t="shared" si="227"/>
        <v/>
      </c>
      <c r="IX25" s="348" t="str">
        <f t="shared" si="228"/>
        <v/>
      </c>
      <c r="IY25" s="348" t="str">
        <f t="shared" si="229"/>
        <v/>
      </c>
      <c r="IZ25" s="348" t="str">
        <f t="shared" si="230"/>
        <v/>
      </c>
      <c r="JA25" s="348" t="str">
        <f t="shared" si="231"/>
        <v/>
      </c>
      <c r="JB25" s="348" t="str">
        <f t="shared" si="232"/>
        <v/>
      </c>
      <c r="JC25" s="348" t="str">
        <f t="shared" si="233"/>
        <v/>
      </c>
      <c r="JD25" s="348" t="str">
        <f t="shared" si="234"/>
        <v/>
      </c>
      <c r="JE25" s="348" t="str">
        <f t="shared" si="235"/>
        <v/>
      </c>
      <c r="JF25" s="348" t="str">
        <f t="shared" si="236"/>
        <v/>
      </c>
      <c r="JG25" s="348" t="str">
        <f t="shared" si="237"/>
        <v/>
      </c>
      <c r="JH25" s="348" t="str">
        <f t="shared" si="238"/>
        <v/>
      </c>
      <c r="JI25" s="348" t="str">
        <f t="shared" si="239"/>
        <v/>
      </c>
      <c r="JJ25" s="348" t="str">
        <f t="shared" si="240"/>
        <v/>
      </c>
      <c r="JK25" s="348" t="str">
        <f t="shared" si="241"/>
        <v/>
      </c>
      <c r="JL25" s="348" t="str">
        <f t="shared" si="242"/>
        <v/>
      </c>
      <c r="JM25" s="348" t="str">
        <f t="shared" si="243"/>
        <v/>
      </c>
      <c r="JN25" s="348" t="str">
        <f t="shared" si="244"/>
        <v/>
      </c>
      <c r="JO25" s="348" t="str">
        <f t="shared" si="245"/>
        <v/>
      </c>
      <c r="JP25" s="348" t="str">
        <f t="shared" si="246"/>
        <v/>
      </c>
      <c r="JQ25" s="348" t="str">
        <f t="shared" si="247"/>
        <v/>
      </c>
      <c r="JR25" s="348" t="str">
        <f t="shared" si="248"/>
        <v/>
      </c>
      <c r="JS25" s="348" t="str">
        <f t="shared" si="249"/>
        <v/>
      </c>
      <c r="JT25" s="348" t="str">
        <f t="shared" si="250"/>
        <v/>
      </c>
      <c r="JU25" s="348" t="str">
        <f t="shared" si="251"/>
        <v/>
      </c>
      <c r="JV25" s="348" t="str">
        <f t="shared" si="252"/>
        <v/>
      </c>
      <c r="JW25" s="348" t="str">
        <f t="shared" si="253"/>
        <v/>
      </c>
      <c r="JX25" s="348" t="str">
        <f t="shared" si="254"/>
        <v/>
      </c>
      <c r="JY25" s="348" t="str">
        <f t="shared" si="255"/>
        <v/>
      </c>
      <c r="JZ25" s="348" t="str">
        <f t="shared" si="256"/>
        <v/>
      </c>
      <c r="KA25" s="348" t="str">
        <f t="shared" si="257"/>
        <v/>
      </c>
      <c r="KB25" s="348" t="str">
        <f t="shared" si="258"/>
        <v/>
      </c>
      <c r="KC25" s="348" t="str">
        <f t="shared" si="259"/>
        <v/>
      </c>
      <c r="KD25" s="348" t="str">
        <f t="shared" si="260"/>
        <v/>
      </c>
      <c r="KE25" s="348" t="str">
        <f t="shared" si="261"/>
        <v/>
      </c>
      <c r="KF25" s="348" t="str">
        <f t="shared" si="262"/>
        <v/>
      </c>
      <c r="KG25" s="348" t="str">
        <f t="shared" si="263"/>
        <v/>
      </c>
      <c r="KH25" s="348" t="str">
        <f t="shared" si="264"/>
        <v/>
      </c>
      <c r="KI25" s="348" t="str">
        <f t="shared" si="265"/>
        <v/>
      </c>
      <c r="KJ25" s="348" t="str">
        <f t="shared" si="266"/>
        <v/>
      </c>
      <c r="KK25" s="348" t="str">
        <f t="shared" si="267"/>
        <v/>
      </c>
      <c r="KL25" s="348" t="str">
        <f t="shared" si="268"/>
        <v/>
      </c>
      <c r="KM25" s="348" t="str">
        <f t="shared" si="269"/>
        <v/>
      </c>
      <c r="KN25" s="348" t="str">
        <f t="shared" si="270"/>
        <v/>
      </c>
      <c r="KO25" s="348" t="str">
        <f t="shared" si="271"/>
        <v/>
      </c>
      <c r="KP25" s="348" t="str">
        <f t="shared" si="272"/>
        <v/>
      </c>
      <c r="KQ25" s="348" t="str">
        <f t="shared" si="273"/>
        <v/>
      </c>
      <c r="KR25" s="348" t="str">
        <f t="shared" si="274"/>
        <v/>
      </c>
      <c r="KS25" s="348" t="str">
        <f t="shared" si="275"/>
        <v/>
      </c>
      <c r="KT25" s="348" t="str">
        <f t="shared" si="276"/>
        <v/>
      </c>
      <c r="KU25" s="348" t="str">
        <f t="shared" si="277"/>
        <v/>
      </c>
      <c r="KV25" s="348" t="str">
        <f t="shared" si="278"/>
        <v/>
      </c>
      <c r="KW25" s="348" t="str">
        <f t="shared" si="279"/>
        <v/>
      </c>
      <c r="KX25" s="348" t="str">
        <f t="shared" si="280"/>
        <v/>
      </c>
      <c r="KY25" s="348" t="str">
        <f t="shared" si="281"/>
        <v/>
      </c>
      <c r="KZ25" s="348" t="str">
        <f t="shared" si="282"/>
        <v/>
      </c>
      <c r="LA25" s="348" t="str">
        <f t="shared" si="283"/>
        <v/>
      </c>
      <c r="LB25" s="348" t="str">
        <f t="shared" si="284"/>
        <v/>
      </c>
      <c r="LC25" s="348" t="str">
        <f t="shared" si="285"/>
        <v/>
      </c>
      <c r="LD25" s="348" t="str">
        <f t="shared" si="286"/>
        <v/>
      </c>
      <c r="LE25" s="348" t="str">
        <f t="shared" si="287"/>
        <v/>
      </c>
      <c r="LF25" s="349" t="str">
        <f t="shared" si="288"/>
        <v/>
      </c>
      <c r="LG25" s="349" t="str">
        <f t="shared" si="289"/>
        <v/>
      </c>
      <c r="LH25" s="349" t="str">
        <f t="shared" si="290"/>
        <v/>
      </c>
      <c r="LI25" s="349" t="str">
        <f t="shared" si="291"/>
        <v/>
      </c>
      <c r="LJ25" s="349" t="str">
        <f t="shared" si="292"/>
        <v/>
      </c>
      <c r="LK25" s="306" t="str">
        <f t="shared" si="293"/>
        <v/>
      </c>
      <c r="LL25" s="306" t="str">
        <f t="shared" si="294"/>
        <v/>
      </c>
      <c r="LM25" s="306" t="str">
        <f t="shared" si="295"/>
        <v/>
      </c>
      <c r="LN25" s="306" t="str">
        <f t="shared" si="296"/>
        <v/>
      </c>
      <c r="LO25" s="306" t="str">
        <f t="shared" si="297"/>
        <v/>
      </c>
      <c r="LP25" s="306" t="str">
        <f t="shared" si="298"/>
        <v/>
      </c>
      <c r="LQ25" s="306" t="str">
        <f t="shared" si="299"/>
        <v/>
      </c>
      <c r="LR25" s="306" t="str">
        <f t="shared" si="300"/>
        <v/>
      </c>
      <c r="LS25" s="306" t="str">
        <f t="shared" si="301"/>
        <v/>
      </c>
      <c r="LT25" s="306" t="str">
        <f t="shared" si="302"/>
        <v/>
      </c>
      <c r="LU25" s="306" t="str">
        <f t="shared" si="303"/>
        <v/>
      </c>
      <c r="LV25" s="306" t="str">
        <f t="shared" si="304"/>
        <v/>
      </c>
      <c r="LW25" s="306" t="str">
        <f t="shared" si="305"/>
        <v/>
      </c>
      <c r="LX25" s="306" t="str">
        <f t="shared" si="306"/>
        <v/>
      </c>
      <c r="LY25" s="306" t="str">
        <f t="shared" si="307"/>
        <v/>
      </c>
      <c r="LZ25" s="306" t="str">
        <f t="shared" si="308"/>
        <v/>
      </c>
      <c r="MA25" s="306" t="str">
        <f t="shared" si="309"/>
        <v/>
      </c>
      <c r="MB25" s="306" t="str">
        <f t="shared" si="310"/>
        <v/>
      </c>
      <c r="MC25" s="306" t="str">
        <f t="shared" si="311"/>
        <v/>
      </c>
      <c r="MD25" s="306" t="str">
        <f t="shared" si="312"/>
        <v/>
      </c>
      <c r="ME25" s="327">
        <f t="shared" si="324"/>
        <v>0</v>
      </c>
      <c r="MF25" s="327">
        <f t="shared" si="325"/>
        <v>0</v>
      </c>
      <c r="MG25" s="327">
        <f t="shared" si="326"/>
        <v>0</v>
      </c>
      <c r="MH25" s="327">
        <f t="shared" si="327"/>
        <v>0</v>
      </c>
      <c r="MI25" s="327">
        <f t="shared" si="328"/>
        <v>0</v>
      </c>
      <c r="MJ25" s="327">
        <f t="shared" si="329"/>
        <v>0</v>
      </c>
      <c r="MK25" s="327">
        <f t="shared" si="330"/>
        <v>0</v>
      </c>
      <c r="ML25" s="327">
        <f t="shared" si="331"/>
        <v>0</v>
      </c>
      <c r="MM25" s="327">
        <f t="shared" si="332"/>
        <v>0</v>
      </c>
      <c r="MN25" s="327">
        <f t="shared" si="333"/>
        <v>0</v>
      </c>
      <c r="MO25" s="327">
        <f t="shared" si="334"/>
        <v>0</v>
      </c>
      <c r="MP25" s="327">
        <f t="shared" si="335"/>
        <v>0</v>
      </c>
      <c r="MQ25" s="327">
        <f t="shared" si="336"/>
        <v>0</v>
      </c>
      <c r="MR25" s="327">
        <f t="shared" si="337"/>
        <v>0</v>
      </c>
      <c r="MS25" s="327">
        <f t="shared" si="338"/>
        <v>0</v>
      </c>
    </row>
    <row r="26" spans="1:357" ht="12" customHeight="1" x14ac:dyDescent="0.2">
      <c r="A26" s="334" t="str">
        <f t="shared" si="0"/>
        <v/>
      </c>
      <c r="B26" s="381">
        <v>50</v>
      </c>
      <c r="C26" s="351"/>
      <c r="D26" s="352"/>
      <c r="E26" s="353"/>
      <c r="F26" s="353"/>
      <c r="G26" s="353"/>
      <c r="H26" s="353"/>
      <c r="I26" s="354"/>
      <c r="J26" s="355"/>
      <c r="K26" s="356">
        <f t="shared" si="1"/>
        <v>0</v>
      </c>
      <c r="L26" s="356">
        <f t="shared" si="2"/>
        <v>0</v>
      </c>
      <c r="M26" s="357"/>
      <c r="N26" s="357"/>
      <c r="O26" s="357"/>
      <c r="P26" s="358"/>
      <c r="Q26" s="359" t="str">
        <f t="shared" si="3"/>
        <v/>
      </c>
      <c r="R26" s="360"/>
      <c r="S26" s="361"/>
      <c r="T26" s="362"/>
      <c r="U26" s="967"/>
      <c r="V26" s="969"/>
      <c r="W26" s="306" t="str">
        <f t="shared" si="4"/>
        <v/>
      </c>
      <c r="X26" s="306" t="str">
        <f t="shared" si="5"/>
        <v/>
      </c>
      <c r="Y26" s="306" t="str">
        <f t="shared" si="6"/>
        <v/>
      </c>
      <c r="Z26" s="306" t="str">
        <f t="shared" si="7"/>
        <v/>
      </c>
      <c r="AA26" s="306" t="str">
        <f t="shared" si="8"/>
        <v/>
      </c>
      <c r="AB26" s="306" t="str">
        <f t="shared" si="9"/>
        <v/>
      </c>
      <c r="AC26" s="306" t="str">
        <f t="shared" si="10"/>
        <v/>
      </c>
      <c r="AD26" s="306" t="str">
        <f t="shared" si="11"/>
        <v/>
      </c>
      <c r="AE26" s="306" t="str">
        <f t="shared" si="12"/>
        <v/>
      </c>
      <c r="AF26" s="306" t="str">
        <f t="shared" si="13"/>
        <v/>
      </c>
      <c r="AG26" s="306" t="str">
        <f t="shared" si="14"/>
        <v/>
      </c>
      <c r="AH26" s="306" t="str">
        <f t="shared" si="15"/>
        <v/>
      </c>
      <c r="AI26" s="306" t="str">
        <f t="shared" si="16"/>
        <v/>
      </c>
      <c r="AJ26" s="306" t="str">
        <f t="shared" si="17"/>
        <v/>
      </c>
      <c r="AK26" s="306" t="str">
        <f t="shared" si="18"/>
        <v/>
      </c>
      <c r="AL26" s="306" t="str">
        <f t="shared" si="19"/>
        <v/>
      </c>
      <c r="AM26" s="306" t="str">
        <f t="shared" si="20"/>
        <v/>
      </c>
      <c r="AN26" s="306" t="str">
        <f t="shared" si="21"/>
        <v/>
      </c>
      <c r="AO26" s="306" t="str">
        <f t="shared" si="22"/>
        <v/>
      </c>
      <c r="AP26" s="306" t="str">
        <f t="shared" si="23"/>
        <v/>
      </c>
      <c r="AQ26" s="306" t="str">
        <f t="shared" si="24"/>
        <v/>
      </c>
      <c r="AR26" s="306" t="str">
        <f t="shared" si="25"/>
        <v/>
      </c>
      <c r="AS26" s="306" t="str">
        <f t="shared" si="26"/>
        <v/>
      </c>
      <c r="AT26" s="306" t="str">
        <f t="shared" si="27"/>
        <v/>
      </c>
      <c r="AU26" s="306" t="str">
        <f t="shared" si="28"/>
        <v/>
      </c>
      <c r="AV26" s="306" t="str">
        <f t="shared" si="29"/>
        <v/>
      </c>
      <c r="AW26" s="306" t="str">
        <f t="shared" si="30"/>
        <v/>
      </c>
      <c r="AX26" s="306" t="str">
        <f t="shared" si="31"/>
        <v/>
      </c>
      <c r="AY26" s="306" t="str">
        <f t="shared" si="32"/>
        <v/>
      </c>
      <c r="AZ26" s="306" t="str">
        <f t="shared" si="33"/>
        <v/>
      </c>
      <c r="BA26" s="306" t="str">
        <f t="shared" si="34"/>
        <v/>
      </c>
      <c r="BB26" s="306" t="str">
        <f t="shared" si="35"/>
        <v/>
      </c>
      <c r="BC26" s="306" t="str">
        <f t="shared" si="36"/>
        <v/>
      </c>
      <c r="BD26" s="306" t="str">
        <f t="shared" si="37"/>
        <v/>
      </c>
      <c r="BE26" s="306" t="str">
        <f t="shared" si="38"/>
        <v/>
      </c>
      <c r="BF26" s="306" t="str">
        <f t="shared" si="39"/>
        <v/>
      </c>
      <c r="BG26" s="306" t="str">
        <f t="shared" si="40"/>
        <v/>
      </c>
      <c r="BH26" s="306" t="str">
        <f t="shared" si="41"/>
        <v/>
      </c>
      <c r="BI26" s="306" t="str">
        <f t="shared" si="42"/>
        <v/>
      </c>
      <c r="BJ26" s="306" t="str">
        <f t="shared" si="43"/>
        <v/>
      </c>
      <c r="BK26" s="306" t="str">
        <f t="shared" si="44"/>
        <v/>
      </c>
      <c r="BL26" s="306" t="str">
        <f t="shared" si="45"/>
        <v/>
      </c>
      <c r="BM26" s="306" t="str">
        <f t="shared" si="46"/>
        <v/>
      </c>
      <c r="BN26" s="306" t="str">
        <f t="shared" si="47"/>
        <v/>
      </c>
      <c r="BO26" s="306" t="str">
        <f t="shared" si="48"/>
        <v/>
      </c>
      <c r="BP26" s="306" t="str">
        <f t="shared" si="49"/>
        <v/>
      </c>
      <c r="BQ26" s="306" t="str">
        <f t="shared" si="50"/>
        <v/>
      </c>
      <c r="BR26" s="306" t="str">
        <f t="shared" si="51"/>
        <v/>
      </c>
      <c r="BS26" s="306" t="str">
        <f t="shared" si="52"/>
        <v/>
      </c>
      <c r="BT26" s="306" t="str">
        <f t="shared" si="53"/>
        <v/>
      </c>
      <c r="BU26" s="306" t="str">
        <f t="shared" si="54"/>
        <v/>
      </c>
      <c r="BV26" s="306" t="str">
        <f t="shared" si="55"/>
        <v/>
      </c>
      <c r="BW26" s="306" t="str">
        <f t="shared" si="56"/>
        <v/>
      </c>
      <c r="BX26" s="306" t="str">
        <f t="shared" si="57"/>
        <v/>
      </c>
      <c r="BY26" s="306" t="str">
        <f t="shared" si="58"/>
        <v/>
      </c>
      <c r="BZ26" s="306" t="str">
        <f t="shared" si="59"/>
        <v/>
      </c>
      <c r="CA26" s="306" t="str">
        <f t="shared" si="60"/>
        <v/>
      </c>
      <c r="CB26" s="306" t="str">
        <f t="shared" si="61"/>
        <v/>
      </c>
      <c r="CC26" s="306" t="str">
        <f t="shared" si="62"/>
        <v/>
      </c>
      <c r="CD26" s="306" t="str">
        <f t="shared" si="63"/>
        <v/>
      </c>
      <c r="CE26" s="306" t="str">
        <f t="shared" si="64"/>
        <v/>
      </c>
      <c r="CF26" s="306" t="str">
        <f t="shared" si="65"/>
        <v/>
      </c>
      <c r="CG26" s="306" t="str">
        <f t="shared" si="66"/>
        <v/>
      </c>
      <c r="CH26" s="306" t="str">
        <f t="shared" si="67"/>
        <v/>
      </c>
      <c r="CI26" s="306" t="str">
        <f t="shared" si="68"/>
        <v/>
      </c>
      <c r="CJ26" s="306" t="str">
        <f t="shared" si="69"/>
        <v/>
      </c>
      <c r="CK26" s="306" t="str">
        <f t="shared" si="70"/>
        <v/>
      </c>
      <c r="CL26" s="306" t="str">
        <f t="shared" si="71"/>
        <v/>
      </c>
      <c r="CM26" s="306" t="str">
        <f t="shared" si="72"/>
        <v/>
      </c>
      <c r="CN26" s="306" t="str">
        <f t="shared" si="73"/>
        <v/>
      </c>
      <c r="CO26" s="306" t="str">
        <f t="shared" si="74"/>
        <v/>
      </c>
      <c r="CP26" s="306" t="str">
        <f t="shared" si="75"/>
        <v/>
      </c>
      <c r="CQ26" s="306" t="str">
        <f t="shared" si="76"/>
        <v/>
      </c>
      <c r="CR26" s="306" t="str">
        <f t="shared" si="77"/>
        <v/>
      </c>
      <c r="CS26" s="306" t="str">
        <f t="shared" si="78"/>
        <v/>
      </c>
      <c r="CT26" s="306" t="str">
        <f t="shared" si="79"/>
        <v/>
      </c>
      <c r="CU26" s="306" t="str">
        <f t="shared" si="80"/>
        <v/>
      </c>
      <c r="CV26" s="306" t="str">
        <f t="shared" si="81"/>
        <v/>
      </c>
      <c r="CW26" s="306" t="str">
        <f t="shared" si="82"/>
        <v/>
      </c>
      <c r="CX26" s="306" t="str">
        <f t="shared" si="83"/>
        <v/>
      </c>
      <c r="CY26" s="306" t="str">
        <f t="shared" si="84"/>
        <v/>
      </c>
      <c r="CZ26" s="306" t="str">
        <f t="shared" si="85"/>
        <v/>
      </c>
      <c r="DA26" s="306" t="str">
        <f t="shared" si="86"/>
        <v/>
      </c>
      <c r="DB26" s="306" t="str">
        <f t="shared" si="87"/>
        <v/>
      </c>
      <c r="DC26" s="306" t="str">
        <f t="shared" si="88"/>
        <v/>
      </c>
      <c r="DD26" s="306" t="str">
        <f t="shared" si="89"/>
        <v/>
      </c>
      <c r="DE26" s="306" t="str">
        <f t="shared" si="90"/>
        <v/>
      </c>
      <c r="DF26" s="306" t="str">
        <f t="shared" si="91"/>
        <v/>
      </c>
      <c r="DG26" s="306" t="str">
        <f t="shared" si="92"/>
        <v/>
      </c>
      <c r="DH26" s="306" t="str">
        <f t="shared" si="93"/>
        <v/>
      </c>
      <c r="DI26" s="306" t="str">
        <f t="shared" si="94"/>
        <v/>
      </c>
      <c r="DJ26" s="306" t="str">
        <f t="shared" si="95"/>
        <v/>
      </c>
      <c r="DK26" s="306" t="str">
        <f t="shared" si="96"/>
        <v/>
      </c>
      <c r="DL26" s="306" t="str">
        <f t="shared" si="97"/>
        <v/>
      </c>
      <c r="DM26" s="306" t="str">
        <f t="shared" si="98"/>
        <v/>
      </c>
      <c r="DN26" s="306" t="str">
        <f t="shared" si="99"/>
        <v/>
      </c>
      <c r="DO26" s="306" t="str">
        <f t="shared" si="100"/>
        <v/>
      </c>
      <c r="DP26" s="306" t="str">
        <f t="shared" si="101"/>
        <v/>
      </c>
      <c r="DQ26" s="306" t="str">
        <f t="shared" si="102"/>
        <v/>
      </c>
      <c r="DR26" s="306" t="str">
        <f t="shared" si="103"/>
        <v/>
      </c>
      <c r="DS26" s="306" t="str">
        <f t="shared" si="104"/>
        <v/>
      </c>
      <c r="DT26" s="306" t="str">
        <f t="shared" si="105"/>
        <v/>
      </c>
      <c r="DU26" s="306" t="str">
        <f t="shared" si="106"/>
        <v/>
      </c>
      <c r="DV26" s="306" t="str">
        <f t="shared" si="107"/>
        <v/>
      </c>
      <c r="DW26" s="306" t="str">
        <f t="shared" si="108"/>
        <v/>
      </c>
      <c r="DX26" s="306" t="str">
        <f t="shared" si="109"/>
        <v/>
      </c>
      <c r="DY26" s="306" t="str">
        <f t="shared" si="110"/>
        <v/>
      </c>
      <c r="DZ26" s="306" t="str">
        <f t="shared" si="111"/>
        <v/>
      </c>
      <c r="EA26" s="306" t="str">
        <f t="shared" si="112"/>
        <v/>
      </c>
      <c r="EB26" s="306" t="str">
        <f t="shared" si="113"/>
        <v/>
      </c>
      <c r="EC26" s="306" t="str">
        <f t="shared" si="114"/>
        <v/>
      </c>
      <c r="ED26" s="306" t="str">
        <f t="shared" si="115"/>
        <v/>
      </c>
      <c r="EE26" s="306" t="str">
        <f t="shared" si="116"/>
        <v/>
      </c>
      <c r="EF26" s="306" t="str">
        <f t="shared" si="117"/>
        <v/>
      </c>
      <c r="EG26" s="306" t="str">
        <f t="shared" si="313"/>
        <v/>
      </c>
      <c r="EH26" s="306" t="str">
        <f t="shared" si="118"/>
        <v/>
      </c>
      <c r="EI26" s="306" t="str">
        <f t="shared" si="119"/>
        <v/>
      </c>
      <c r="EJ26" s="306" t="str">
        <f t="shared" si="120"/>
        <v/>
      </c>
      <c r="EK26" s="306" t="str">
        <f t="shared" si="121"/>
        <v/>
      </c>
      <c r="EL26" s="306" t="str">
        <f t="shared" si="122"/>
        <v/>
      </c>
      <c r="EM26" s="306" t="str">
        <f t="shared" si="123"/>
        <v/>
      </c>
      <c r="EN26" s="306" t="str">
        <f t="shared" si="124"/>
        <v/>
      </c>
      <c r="EO26" s="306" t="str">
        <f t="shared" si="125"/>
        <v/>
      </c>
      <c r="EP26" s="306" t="str">
        <f t="shared" si="126"/>
        <v/>
      </c>
      <c r="EQ26" s="306" t="str">
        <f t="shared" si="127"/>
        <v/>
      </c>
      <c r="ER26" s="306" t="str">
        <f t="shared" si="128"/>
        <v/>
      </c>
      <c r="ES26" s="306" t="str">
        <f t="shared" si="129"/>
        <v/>
      </c>
      <c r="ET26" s="306" t="str">
        <f t="shared" si="130"/>
        <v/>
      </c>
      <c r="EU26" s="306" t="str">
        <f t="shared" si="131"/>
        <v/>
      </c>
      <c r="EV26" s="306" t="str">
        <f t="shared" si="132"/>
        <v/>
      </c>
      <c r="EW26" s="306" t="str">
        <f t="shared" si="314"/>
        <v/>
      </c>
      <c r="EX26" s="306" t="str">
        <f t="shared" si="315"/>
        <v/>
      </c>
      <c r="EY26" s="306" t="str">
        <f t="shared" si="316"/>
        <v/>
      </c>
      <c r="EZ26" s="306" t="str">
        <f t="shared" si="317"/>
        <v/>
      </c>
      <c r="FA26" s="306" t="str">
        <f t="shared" si="318"/>
        <v/>
      </c>
      <c r="FB26" s="306" t="str">
        <f t="shared" si="133"/>
        <v/>
      </c>
      <c r="FC26" s="306" t="str">
        <f t="shared" si="134"/>
        <v/>
      </c>
      <c r="FD26" s="306" t="str">
        <f t="shared" si="135"/>
        <v/>
      </c>
      <c r="FE26" s="306" t="str">
        <f t="shared" si="136"/>
        <v/>
      </c>
      <c r="FF26" s="306" t="str">
        <f t="shared" si="137"/>
        <v/>
      </c>
      <c r="FG26" s="306" t="str">
        <f t="shared" si="319"/>
        <v/>
      </c>
      <c r="FH26" s="306" t="str">
        <f t="shared" si="320"/>
        <v/>
      </c>
      <c r="FI26" s="306" t="str">
        <f t="shared" si="321"/>
        <v/>
      </c>
      <c r="FJ26" s="306" t="str">
        <f t="shared" si="322"/>
        <v/>
      </c>
      <c r="FK26" s="306" t="str">
        <f t="shared" si="323"/>
        <v/>
      </c>
      <c r="FL26" s="306" t="str">
        <f t="shared" si="138"/>
        <v/>
      </c>
      <c r="FM26" s="306" t="str">
        <f t="shared" si="139"/>
        <v/>
      </c>
      <c r="FN26" s="306" t="str">
        <f t="shared" si="140"/>
        <v/>
      </c>
      <c r="FO26" s="306" t="str">
        <f t="shared" si="141"/>
        <v/>
      </c>
      <c r="FP26" s="306" t="str">
        <f t="shared" si="142"/>
        <v/>
      </c>
      <c r="FQ26" s="306" t="str">
        <f t="shared" si="143"/>
        <v/>
      </c>
      <c r="FR26" s="306" t="str">
        <f t="shared" si="144"/>
        <v/>
      </c>
      <c r="FS26" s="306" t="str">
        <f t="shared" si="145"/>
        <v/>
      </c>
      <c r="FT26" s="306" t="str">
        <f t="shared" si="146"/>
        <v/>
      </c>
      <c r="FU26" s="306" t="str">
        <f t="shared" si="147"/>
        <v/>
      </c>
      <c r="FV26" s="306" t="str">
        <f t="shared" si="148"/>
        <v/>
      </c>
      <c r="FW26" s="306" t="str">
        <f t="shared" si="149"/>
        <v/>
      </c>
      <c r="FX26" s="306" t="str">
        <f t="shared" si="150"/>
        <v/>
      </c>
      <c r="FY26" s="306" t="str">
        <f t="shared" si="151"/>
        <v/>
      </c>
      <c r="FZ26" s="306" t="str">
        <f t="shared" si="152"/>
        <v/>
      </c>
      <c r="GA26" s="306" t="str">
        <f t="shared" si="153"/>
        <v/>
      </c>
      <c r="GB26" s="306" t="str">
        <f t="shared" si="154"/>
        <v/>
      </c>
      <c r="GC26" s="306" t="str">
        <f t="shared" si="155"/>
        <v/>
      </c>
      <c r="GD26" s="306" t="str">
        <f t="shared" si="156"/>
        <v/>
      </c>
      <c r="GE26" s="306" t="str">
        <f t="shared" si="157"/>
        <v/>
      </c>
      <c r="GF26" s="306" t="str">
        <f t="shared" si="158"/>
        <v/>
      </c>
      <c r="GG26" s="306" t="str">
        <f t="shared" si="159"/>
        <v/>
      </c>
      <c r="GH26" s="306" t="str">
        <f t="shared" si="160"/>
        <v/>
      </c>
      <c r="GI26" s="306" t="str">
        <f t="shared" si="161"/>
        <v/>
      </c>
      <c r="GJ26" s="306" t="str">
        <f t="shared" si="162"/>
        <v/>
      </c>
      <c r="GK26" s="306" t="str">
        <f t="shared" si="163"/>
        <v/>
      </c>
      <c r="GL26" s="306" t="str">
        <f t="shared" si="164"/>
        <v/>
      </c>
      <c r="GM26" s="306" t="str">
        <f t="shared" si="165"/>
        <v/>
      </c>
      <c r="GN26" s="306" t="str">
        <f t="shared" si="166"/>
        <v/>
      </c>
      <c r="GO26" s="306" t="str">
        <f t="shared" si="167"/>
        <v/>
      </c>
      <c r="GP26" s="306" t="str">
        <f t="shared" si="168"/>
        <v/>
      </c>
      <c r="GQ26" s="306" t="str">
        <f t="shared" si="169"/>
        <v/>
      </c>
      <c r="GR26" s="306" t="str">
        <f t="shared" si="170"/>
        <v/>
      </c>
      <c r="GS26" s="306" t="str">
        <f t="shared" si="171"/>
        <v/>
      </c>
      <c r="GT26" s="306" t="str">
        <f t="shared" si="172"/>
        <v/>
      </c>
      <c r="GU26" s="306" t="str">
        <f t="shared" si="173"/>
        <v/>
      </c>
      <c r="GV26" s="306" t="str">
        <f t="shared" si="174"/>
        <v/>
      </c>
      <c r="GW26" s="306" t="str">
        <f t="shared" si="175"/>
        <v/>
      </c>
      <c r="GX26" s="306" t="str">
        <f t="shared" si="176"/>
        <v/>
      </c>
      <c r="GY26" s="306" t="str">
        <f t="shared" si="177"/>
        <v/>
      </c>
      <c r="GZ26" s="306" t="str">
        <f t="shared" si="178"/>
        <v/>
      </c>
      <c r="HA26" s="306" t="str">
        <f t="shared" si="179"/>
        <v/>
      </c>
      <c r="HB26" s="306" t="str">
        <f t="shared" si="180"/>
        <v/>
      </c>
      <c r="HC26" s="306" t="str">
        <f t="shared" si="181"/>
        <v/>
      </c>
      <c r="HD26" s="306" t="str">
        <f t="shared" si="182"/>
        <v/>
      </c>
      <c r="HE26" s="306" t="str">
        <f t="shared" si="183"/>
        <v/>
      </c>
      <c r="HF26" s="306" t="str">
        <f t="shared" si="184"/>
        <v/>
      </c>
      <c r="HG26" s="306" t="str">
        <f t="shared" si="185"/>
        <v/>
      </c>
      <c r="HH26" s="306" t="str">
        <f t="shared" si="186"/>
        <v/>
      </c>
      <c r="HI26" s="306" t="str">
        <f t="shared" si="187"/>
        <v/>
      </c>
      <c r="HJ26" s="306" t="str">
        <f t="shared" si="188"/>
        <v/>
      </c>
      <c r="HK26" s="306" t="str">
        <f t="shared" si="189"/>
        <v/>
      </c>
      <c r="HL26" s="306" t="str">
        <f t="shared" si="190"/>
        <v/>
      </c>
      <c r="HM26" s="306" t="str">
        <f t="shared" si="191"/>
        <v/>
      </c>
      <c r="HN26" s="306" t="str">
        <f t="shared" si="192"/>
        <v/>
      </c>
      <c r="HO26" s="306" t="str">
        <f t="shared" si="193"/>
        <v/>
      </c>
      <c r="HP26" s="306" t="str">
        <f t="shared" si="194"/>
        <v/>
      </c>
      <c r="HQ26" s="306" t="str">
        <f t="shared" si="195"/>
        <v/>
      </c>
      <c r="HR26" s="306" t="str">
        <f t="shared" si="196"/>
        <v/>
      </c>
      <c r="HS26" s="306" t="str">
        <f t="shared" si="197"/>
        <v/>
      </c>
      <c r="HT26" s="306" t="str">
        <f t="shared" si="198"/>
        <v/>
      </c>
      <c r="HU26" s="306" t="str">
        <f t="shared" si="199"/>
        <v/>
      </c>
      <c r="HV26" s="306" t="str">
        <f t="shared" si="200"/>
        <v/>
      </c>
      <c r="HW26" s="306" t="str">
        <f t="shared" si="201"/>
        <v/>
      </c>
      <c r="HX26" s="306" t="str">
        <f t="shared" si="202"/>
        <v/>
      </c>
      <c r="HY26" s="348" t="str">
        <f t="shared" si="203"/>
        <v/>
      </c>
      <c r="HZ26" s="348" t="str">
        <f t="shared" si="204"/>
        <v/>
      </c>
      <c r="IA26" s="348" t="str">
        <f t="shared" si="205"/>
        <v/>
      </c>
      <c r="IB26" s="348" t="str">
        <f t="shared" si="206"/>
        <v/>
      </c>
      <c r="IC26" s="348" t="str">
        <f t="shared" si="207"/>
        <v/>
      </c>
      <c r="ID26" s="348" t="str">
        <f t="shared" si="208"/>
        <v/>
      </c>
      <c r="IE26" s="348" t="str">
        <f t="shared" si="209"/>
        <v/>
      </c>
      <c r="IF26" s="348" t="str">
        <f t="shared" si="210"/>
        <v/>
      </c>
      <c r="IG26" s="348" t="str">
        <f t="shared" si="211"/>
        <v/>
      </c>
      <c r="IH26" s="348" t="str">
        <f t="shared" si="212"/>
        <v/>
      </c>
      <c r="II26" s="348" t="str">
        <f t="shared" si="213"/>
        <v/>
      </c>
      <c r="IJ26" s="348" t="str">
        <f t="shared" si="214"/>
        <v/>
      </c>
      <c r="IK26" s="348" t="str">
        <f t="shared" si="215"/>
        <v/>
      </c>
      <c r="IL26" s="348" t="str">
        <f t="shared" si="216"/>
        <v/>
      </c>
      <c r="IM26" s="348" t="str">
        <f t="shared" si="217"/>
        <v/>
      </c>
      <c r="IN26" s="348" t="str">
        <f t="shared" si="218"/>
        <v/>
      </c>
      <c r="IO26" s="348" t="str">
        <f t="shared" si="219"/>
        <v/>
      </c>
      <c r="IP26" s="348" t="str">
        <f t="shared" si="220"/>
        <v/>
      </c>
      <c r="IQ26" s="348" t="str">
        <f t="shared" si="221"/>
        <v/>
      </c>
      <c r="IR26" s="348" t="str">
        <f t="shared" si="222"/>
        <v/>
      </c>
      <c r="IS26" s="348" t="str">
        <f t="shared" si="223"/>
        <v/>
      </c>
      <c r="IT26" s="348" t="str">
        <f t="shared" si="224"/>
        <v/>
      </c>
      <c r="IU26" s="348" t="str">
        <f t="shared" si="225"/>
        <v/>
      </c>
      <c r="IV26" s="348" t="str">
        <f t="shared" si="226"/>
        <v/>
      </c>
      <c r="IW26" s="348" t="str">
        <f t="shared" si="227"/>
        <v/>
      </c>
      <c r="IX26" s="348" t="str">
        <f t="shared" si="228"/>
        <v/>
      </c>
      <c r="IY26" s="348" t="str">
        <f t="shared" si="229"/>
        <v/>
      </c>
      <c r="IZ26" s="348" t="str">
        <f t="shared" si="230"/>
        <v/>
      </c>
      <c r="JA26" s="348" t="str">
        <f t="shared" si="231"/>
        <v/>
      </c>
      <c r="JB26" s="348" t="str">
        <f t="shared" si="232"/>
        <v/>
      </c>
      <c r="JC26" s="348" t="str">
        <f t="shared" si="233"/>
        <v/>
      </c>
      <c r="JD26" s="348" t="str">
        <f t="shared" si="234"/>
        <v/>
      </c>
      <c r="JE26" s="348" t="str">
        <f t="shared" si="235"/>
        <v/>
      </c>
      <c r="JF26" s="348" t="str">
        <f t="shared" si="236"/>
        <v/>
      </c>
      <c r="JG26" s="348" t="str">
        <f t="shared" si="237"/>
        <v/>
      </c>
      <c r="JH26" s="348" t="str">
        <f t="shared" si="238"/>
        <v/>
      </c>
      <c r="JI26" s="348" t="str">
        <f t="shared" si="239"/>
        <v/>
      </c>
      <c r="JJ26" s="348" t="str">
        <f t="shared" si="240"/>
        <v/>
      </c>
      <c r="JK26" s="348" t="str">
        <f t="shared" si="241"/>
        <v/>
      </c>
      <c r="JL26" s="348" t="str">
        <f t="shared" si="242"/>
        <v/>
      </c>
      <c r="JM26" s="348" t="str">
        <f t="shared" si="243"/>
        <v/>
      </c>
      <c r="JN26" s="348" t="str">
        <f t="shared" si="244"/>
        <v/>
      </c>
      <c r="JO26" s="348" t="str">
        <f t="shared" si="245"/>
        <v/>
      </c>
      <c r="JP26" s="348" t="str">
        <f t="shared" si="246"/>
        <v/>
      </c>
      <c r="JQ26" s="348" t="str">
        <f t="shared" si="247"/>
        <v/>
      </c>
      <c r="JR26" s="348" t="str">
        <f t="shared" si="248"/>
        <v/>
      </c>
      <c r="JS26" s="348" t="str">
        <f t="shared" si="249"/>
        <v/>
      </c>
      <c r="JT26" s="348" t="str">
        <f t="shared" si="250"/>
        <v/>
      </c>
      <c r="JU26" s="348" t="str">
        <f t="shared" si="251"/>
        <v/>
      </c>
      <c r="JV26" s="348" t="str">
        <f t="shared" si="252"/>
        <v/>
      </c>
      <c r="JW26" s="348" t="str">
        <f t="shared" si="253"/>
        <v/>
      </c>
      <c r="JX26" s="348" t="str">
        <f t="shared" si="254"/>
        <v/>
      </c>
      <c r="JY26" s="348" t="str">
        <f t="shared" si="255"/>
        <v/>
      </c>
      <c r="JZ26" s="348" t="str">
        <f t="shared" si="256"/>
        <v/>
      </c>
      <c r="KA26" s="348" t="str">
        <f t="shared" si="257"/>
        <v/>
      </c>
      <c r="KB26" s="348" t="str">
        <f t="shared" si="258"/>
        <v/>
      </c>
      <c r="KC26" s="348" t="str">
        <f t="shared" si="259"/>
        <v/>
      </c>
      <c r="KD26" s="348" t="str">
        <f t="shared" si="260"/>
        <v/>
      </c>
      <c r="KE26" s="348" t="str">
        <f t="shared" si="261"/>
        <v/>
      </c>
      <c r="KF26" s="348" t="str">
        <f t="shared" si="262"/>
        <v/>
      </c>
      <c r="KG26" s="348" t="str">
        <f t="shared" si="263"/>
        <v/>
      </c>
      <c r="KH26" s="348" t="str">
        <f t="shared" si="264"/>
        <v/>
      </c>
      <c r="KI26" s="348" t="str">
        <f t="shared" si="265"/>
        <v/>
      </c>
      <c r="KJ26" s="348" t="str">
        <f t="shared" si="266"/>
        <v/>
      </c>
      <c r="KK26" s="348" t="str">
        <f t="shared" si="267"/>
        <v/>
      </c>
      <c r="KL26" s="348" t="str">
        <f t="shared" si="268"/>
        <v/>
      </c>
      <c r="KM26" s="348" t="str">
        <f t="shared" si="269"/>
        <v/>
      </c>
      <c r="KN26" s="348" t="str">
        <f t="shared" si="270"/>
        <v/>
      </c>
      <c r="KO26" s="348" t="str">
        <f t="shared" si="271"/>
        <v/>
      </c>
      <c r="KP26" s="348" t="str">
        <f t="shared" si="272"/>
        <v/>
      </c>
      <c r="KQ26" s="348" t="str">
        <f t="shared" si="273"/>
        <v/>
      </c>
      <c r="KR26" s="348" t="str">
        <f t="shared" si="274"/>
        <v/>
      </c>
      <c r="KS26" s="348" t="str">
        <f t="shared" si="275"/>
        <v/>
      </c>
      <c r="KT26" s="348" t="str">
        <f t="shared" si="276"/>
        <v/>
      </c>
      <c r="KU26" s="348" t="str">
        <f t="shared" si="277"/>
        <v/>
      </c>
      <c r="KV26" s="348" t="str">
        <f t="shared" si="278"/>
        <v/>
      </c>
      <c r="KW26" s="348" t="str">
        <f t="shared" si="279"/>
        <v/>
      </c>
      <c r="KX26" s="348" t="str">
        <f t="shared" si="280"/>
        <v/>
      </c>
      <c r="KY26" s="348" t="str">
        <f t="shared" si="281"/>
        <v/>
      </c>
      <c r="KZ26" s="348" t="str">
        <f t="shared" si="282"/>
        <v/>
      </c>
      <c r="LA26" s="348" t="str">
        <f t="shared" si="283"/>
        <v/>
      </c>
      <c r="LB26" s="348" t="str">
        <f t="shared" si="284"/>
        <v/>
      </c>
      <c r="LC26" s="348" t="str">
        <f t="shared" si="285"/>
        <v/>
      </c>
      <c r="LD26" s="348" t="str">
        <f t="shared" si="286"/>
        <v/>
      </c>
      <c r="LE26" s="348" t="str">
        <f t="shared" si="287"/>
        <v/>
      </c>
      <c r="LF26" s="349" t="str">
        <f t="shared" si="288"/>
        <v/>
      </c>
      <c r="LG26" s="349" t="str">
        <f t="shared" si="289"/>
        <v/>
      </c>
      <c r="LH26" s="349" t="str">
        <f t="shared" si="290"/>
        <v/>
      </c>
      <c r="LI26" s="349" t="str">
        <f t="shared" si="291"/>
        <v/>
      </c>
      <c r="LJ26" s="349" t="str">
        <f t="shared" si="292"/>
        <v/>
      </c>
      <c r="LK26" s="306" t="str">
        <f t="shared" si="293"/>
        <v/>
      </c>
      <c r="LL26" s="306" t="str">
        <f t="shared" si="294"/>
        <v/>
      </c>
      <c r="LM26" s="306" t="str">
        <f t="shared" si="295"/>
        <v/>
      </c>
      <c r="LN26" s="306" t="str">
        <f t="shared" si="296"/>
        <v/>
      </c>
      <c r="LO26" s="306" t="str">
        <f t="shared" si="297"/>
        <v/>
      </c>
      <c r="LP26" s="306" t="str">
        <f t="shared" si="298"/>
        <v/>
      </c>
      <c r="LQ26" s="306" t="str">
        <f t="shared" si="299"/>
        <v/>
      </c>
      <c r="LR26" s="306" t="str">
        <f t="shared" si="300"/>
        <v/>
      </c>
      <c r="LS26" s="306" t="str">
        <f t="shared" si="301"/>
        <v/>
      </c>
      <c r="LT26" s="306" t="str">
        <f t="shared" si="302"/>
        <v/>
      </c>
      <c r="LU26" s="306" t="str">
        <f t="shared" si="303"/>
        <v/>
      </c>
      <c r="LV26" s="306" t="str">
        <f t="shared" si="304"/>
        <v/>
      </c>
      <c r="LW26" s="306" t="str">
        <f t="shared" si="305"/>
        <v/>
      </c>
      <c r="LX26" s="306" t="str">
        <f t="shared" si="306"/>
        <v/>
      </c>
      <c r="LY26" s="306" t="str">
        <f t="shared" si="307"/>
        <v/>
      </c>
      <c r="LZ26" s="306" t="str">
        <f t="shared" si="308"/>
        <v/>
      </c>
      <c r="MA26" s="306" t="str">
        <f t="shared" si="309"/>
        <v/>
      </c>
      <c r="MB26" s="306" t="str">
        <f t="shared" si="310"/>
        <v/>
      </c>
      <c r="MC26" s="306" t="str">
        <f t="shared" si="311"/>
        <v/>
      </c>
      <c r="MD26" s="306" t="str">
        <f t="shared" si="312"/>
        <v/>
      </c>
      <c r="ME26" s="327">
        <f t="shared" si="324"/>
        <v>0</v>
      </c>
      <c r="MF26" s="327">
        <f t="shared" si="325"/>
        <v>0</v>
      </c>
      <c r="MG26" s="327">
        <f t="shared" si="326"/>
        <v>0</v>
      </c>
      <c r="MH26" s="327">
        <f t="shared" si="327"/>
        <v>0</v>
      </c>
      <c r="MI26" s="327">
        <f t="shared" si="328"/>
        <v>0</v>
      </c>
      <c r="MJ26" s="327">
        <f t="shared" si="329"/>
        <v>0</v>
      </c>
      <c r="MK26" s="327">
        <f t="shared" si="330"/>
        <v>0</v>
      </c>
      <c r="ML26" s="327">
        <f t="shared" si="331"/>
        <v>0</v>
      </c>
      <c r="MM26" s="327">
        <f t="shared" si="332"/>
        <v>0</v>
      </c>
      <c r="MN26" s="327">
        <f t="shared" si="333"/>
        <v>0</v>
      </c>
      <c r="MO26" s="327">
        <f t="shared" si="334"/>
        <v>0</v>
      </c>
      <c r="MP26" s="327">
        <f t="shared" si="335"/>
        <v>0</v>
      </c>
      <c r="MQ26" s="327">
        <f t="shared" si="336"/>
        <v>0</v>
      </c>
      <c r="MR26" s="327">
        <f t="shared" si="337"/>
        <v>0</v>
      </c>
      <c r="MS26" s="327">
        <f t="shared" si="338"/>
        <v>0</v>
      </c>
    </row>
    <row r="27" spans="1:357" ht="12" customHeight="1" x14ac:dyDescent="0.2">
      <c r="A27" s="334" t="str">
        <f t="shared" si="0"/>
        <v/>
      </c>
      <c r="B27" s="381">
        <v>50</v>
      </c>
      <c r="C27" s="351"/>
      <c r="D27" s="352"/>
      <c r="E27" s="353"/>
      <c r="F27" s="353"/>
      <c r="G27" s="353"/>
      <c r="H27" s="353"/>
      <c r="I27" s="354"/>
      <c r="J27" s="355"/>
      <c r="K27" s="356">
        <f t="shared" si="1"/>
        <v>0</v>
      </c>
      <c r="L27" s="356">
        <f t="shared" si="2"/>
        <v>0</v>
      </c>
      <c r="M27" s="357"/>
      <c r="N27" s="357"/>
      <c r="O27" s="357"/>
      <c r="P27" s="358"/>
      <c r="Q27" s="359" t="str">
        <f t="shared" si="3"/>
        <v/>
      </c>
      <c r="R27" s="360"/>
      <c r="S27" s="361"/>
      <c r="T27" s="362"/>
      <c r="U27" s="967"/>
      <c r="V27" s="969"/>
      <c r="W27" s="306" t="str">
        <f t="shared" si="4"/>
        <v/>
      </c>
      <c r="X27" s="306" t="str">
        <f t="shared" si="5"/>
        <v/>
      </c>
      <c r="Y27" s="306" t="str">
        <f t="shared" si="6"/>
        <v/>
      </c>
      <c r="Z27" s="306" t="str">
        <f t="shared" si="7"/>
        <v/>
      </c>
      <c r="AA27" s="306" t="str">
        <f t="shared" si="8"/>
        <v/>
      </c>
      <c r="AB27" s="306" t="str">
        <f t="shared" si="9"/>
        <v/>
      </c>
      <c r="AC27" s="306" t="str">
        <f t="shared" si="10"/>
        <v/>
      </c>
      <c r="AD27" s="306" t="str">
        <f t="shared" si="11"/>
        <v/>
      </c>
      <c r="AE27" s="306" t="str">
        <f t="shared" si="12"/>
        <v/>
      </c>
      <c r="AF27" s="306" t="str">
        <f t="shared" si="13"/>
        <v/>
      </c>
      <c r="AG27" s="306" t="str">
        <f t="shared" si="14"/>
        <v/>
      </c>
      <c r="AH27" s="306" t="str">
        <f t="shared" si="15"/>
        <v/>
      </c>
      <c r="AI27" s="306" t="str">
        <f t="shared" si="16"/>
        <v/>
      </c>
      <c r="AJ27" s="306" t="str">
        <f t="shared" si="17"/>
        <v/>
      </c>
      <c r="AK27" s="306" t="str">
        <f t="shared" si="18"/>
        <v/>
      </c>
      <c r="AL27" s="306" t="str">
        <f t="shared" si="19"/>
        <v/>
      </c>
      <c r="AM27" s="306" t="str">
        <f t="shared" si="20"/>
        <v/>
      </c>
      <c r="AN27" s="306" t="str">
        <f t="shared" si="21"/>
        <v/>
      </c>
      <c r="AO27" s="306" t="str">
        <f t="shared" si="22"/>
        <v/>
      </c>
      <c r="AP27" s="306" t="str">
        <f t="shared" si="23"/>
        <v/>
      </c>
      <c r="AQ27" s="306" t="str">
        <f t="shared" si="24"/>
        <v/>
      </c>
      <c r="AR27" s="306" t="str">
        <f t="shared" si="25"/>
        <v/>
      </c>
      <c r="AS27" s="306" t="str">
        <f t="shared" si="26"/>
        <v/>
      </c>
      <c r="AT27" s="306" t="str">
        <f t="shared" si="27"/>
        <v/>
      </c>
      <c r="AU27" s="306" t="str">
        <f t="shared" si="28"/>
        <v/>
      </c>
      <c r="AV27" s="306" t="str">
        <f t="shared" si="29"/>
        <v/>
      </c>
      <c r="AW27" s="306" t="str">
        <f t="shared" si="30"/>
        <v/>
      </c>
      <c r="AX27" s="306" t="str">
        <f t="shared" si="31"/>
        <v/>
      </c>
      <c r="AY27" s="306" t="str">
        <f t="shared" si="32"/>
        <v/>
      </c>
      <c r="AZ27" s="306" t="str">
        <f t="shared" si="33"/>
        <v/>
      </c>
      <c r="BA27" s="306" t="str">
        <f t="shared" si="34"/>
        <v/>
      </c>
      <c r="BB27" s="306" t="str">
        <f t="shared" si="35"/>
        <v/>
      </c>
      <c r="BC27" s="306" t="str">
        <f t="shared" si="36"/>
        <v/>
      </c>
      <c r="BD27" s="306" t="str">
        <f t="shared" si="37"/>
        <v/>
      </c>
      <c r="BE27" s="306" t="str">
        <f t="shared" si="38"/>
        <v/>
      </c>
      <c r="BF27" s="306" t="str">
        <f t="shared" si="39"/>
        <v/>
      </c>
      <c r="BG27" s="306" t="str">
        <f t="shared" si="40"/>
        <v/>
      </c>
      <c r="BH27" s="306" t="str">
        <f t="shared" si="41"/>
        <v/>
      </c>
      <c r="BI27" s="306" t="str">
        <f t="shared" si="42"/>
        <v/>
      </c>
      <c r="BJ27" s="306" t="str">
        <f t="shared" si="43"/>
        <v/>
      </c>
      <c r="BK27" s="306" t="str">
        <f t="shared" si="44"/>
        <v/>
      </c>
      <c r="BL27" s="306" t="str">
        <f t="shared" si="45"/>
        <v/>
      </c>
      <c r="BM27" s="306" t="str">
        <f t="shared" si="46"/>
        <v/>
      </c>
      <c r="BN27" s="306" t="str">
        <f t="shared" si="47"/>
        <v/>
      </c>
      <c r="BO27" s="306" t="str">
        <f t="shared" si="48"/>
        <v/>
      </c>
      <c r="BP27" s="306" t="str">
        <f t="shared" si="49"/>
        <v/>
      </c>
      <c r="BQ27" s="306" t="str">
        <f t="shared" si="50"/>
        <v/>
      </c>
      <c r="BR27" s="306" t="str">
        <f t="shared" si="51"/>
        <v/>
      </c>
      <c r="BS27" s="306" t="str">
        <f t="shared" si="52"/>
        <v/>
      </c>
      <c r="BT27" s="306" t="str">
        <f t="shared" si="53"/>
        <v/>
      </c>
      <c r="BU27" s="306" t="str">
        <f t="shared" si="54"/>
        <v/>
      </c>
      <c r="BV27" s="306" t="str">
        <f t="shared" si="55"/>
        <v/>
      </c>
      <c r="BW27" s="306" t="str">
        <f t="shared" si="56"/>
        <v/>
      </c>
      <c r="BX27" s="306" t="str">
        <f t="shared" si="57"/>
        <v/>
      </c>
      <c r="BY27" s="306" t="str">
        <f t="shared" si="58"/>
        <v/>
      </c>
      <c r="BZ27" s="306" t="str">
        <f t="shared" si="59"/>
        <v/>
      </c>
      <c r="CA27" s="306" t="str">
        <f t="shared" si="60"/>
        <v/>
      </c>
      <c r="CB27" s="306" t="str">
        <f t="shared" si="61"/>
        <v/>
      </c>
      <c r="CC27" s="306" t="str">
        <f t="shared" si="62"/>
        <v/>
      </c>
      <c r="CD27" s="306" t="str">
        <f t="shared" si="63"/>
        <v/>
      </c>
      <c r="CE27" s="306" t="str">
        <f t="shared" si="64"/>
        <v/>
      </c>
      <c r="CF27" s="306" t="str">
        <f t="shared" si="65"/>
        <v/>
      </c>
      <c r="CG27" s="306" t="str">
        <f t="shared" si="66"/>
        <v/>
      </c>
      <c r="CH27" s="306" t="str">
        <f t="shared" si="67"/>
        <v/>
      </c>
      <c r="CI27" s="306" t="str">
        <f t="shared" si="68"/>
        <v/>
      </c>
      <c r="CJ27" s="306" t="str">
        <f t="shared" si="69"/>
        <v/>
      </c>
      <c r="CK27" s="306" t="str">
        <f t="shared" si="70"/>
        <v/>
      </c>
      <c r="CL27" s="306" t="str">
        <f t="shared" si="71"/>
        <v/>
      </c>
      <c r="CM27" s="306" t="str">
        <f t="shared" si="72"/>
        <v/>
      </c>
      <c r="CN27" s="306" t="str">
        <f t="shared" si="73"/>
        <v/>
      </c>
      <c r="CO27" s="306" t="str">
        <f t="shared" si="74"/>
        <v/>
      </c>
      <c r="CP27" s="306" t="str">
        <f t="shared" si="75"/>
        <v/>
      </c>
      <c r="CQ27" s="306" t="str">
        <f t="shared" si="76"/>
        <v/>
      </c>
      <c r="CR27" s="306" t="str">
        <f t="shared" si="77"/>
        <v/>
      </c>
      <c r="CS27" s="306" t="str">
        <f t="shared" si="78"/>
        <v/>
      </c>
      <c r="CT27" s="306" t="str">
        <f t="shared" si="79"/>
        <v/>
      </c>
      <c r="CU27" s="306" t="str">
        <f t="shared" si="80"/>
        <v/>
      </c>
      <c r="CV27" s="306" t="str">
        <f t="shared" si="81"/>
        <v/>
      </c>
      <c r="CW27" s="306" t="str">
        <f t="shared" si="82"/>
        <v/>
      </c>
      <c r="CX27" s="306" t="str">
        <f t="shared" si="83"/>
        <v/>
      </c>
      <c r="CY27" s="306" t="str">
        <f t="shared" si="84"/>
        <v/>
      </c>
      <c r="CZ27" s="306" t="str">
        <f t="shared" si="85"/>
        <v/>
      </c>
      <c r="DA27" s="306" t="str">
        <f t="shared" si="86"/>
        <v/>
      </c>
      <c r="DB27" s="306" t="str">
        <f t="shared" si="87"/>
        <v/>
      </c>
      <c r="DC27" s="306" t="str">
        <f t="shared" si="88"/>
        <v/>
      </c>
      <c r="DD27" s="306" t="str">
        <f t="shared" si="89"/>
        <v/>
      </c>
      <c r="DE27" s="306" t="str">
        <f t="shared" si="90"/>
        <v/>
      </c>
      <c r="DF27" s="306" t="str">
        <f t="shared" si="91"/>
        <v/>
      </c>
      <c r="DG27" s="306" t="str">
        <f t="shared" si="92"/>
        <v/>
      </c>
      <c r="DH27" s="306" t="str">
        <f t="shared" si="93"/>
        <v/>
      </c>
      <c r="DI27" s="306" t="str">
        <f t="shared" si="94"/>
        <v/>
      </c>
      <c r="DJ27" s="306" t="str">
        <f t="shared" si="95"/>
        <v/>
      </c>
      <c r="DK27" s="306" t="str">
        <f t="shared" si="96"/>
        <v/>
      </c>
      <c r="DL27" s="306" t="str">
        <f t="shared" si="97"/>
        <v/>
      </c>
      <c r="DM27" s="306" t="str">
        <f t="shared" si="98"/>
        <v/>
      </c>
      <c r="DN27" s="306" t="str">
        <f t="shared" si="99"/>
        <v/>
      </c>
      <c r="DO27" s="306" t="str">
        <f t="shared" si="100"/>
        <v/>
      </c>
      <c r="DP27" s="306" t="str">
        <f t="shared" si="101"/>
        <v/>
      </c>
      <c r="DQ27" s="306" t="str">
        <f t="shared" si="102"/>
        <v/>
      </c>
      <c r="DR27" s="306" t="str">
        <f t="shared" si="103"/>
        <v/>
      </c>
      <c r="DS27" s="306" t="str">
        <f t="shared" si="104"/>
        <v/>
      </c>
      <c r="DT27" s="306" t="str">
        <f t="shared" si="105"/>
        <v/>
      </c>
      <c r="DU27" s="306" t="str">
        <f t="shared" si="106"/>
        <v/>
      </c>
      <c r="DV27" s="306" t="str">
        <f t="shared" si="107"/>
        <v/>
      </c>
      <c r="DW27" s="306" t="str">
        <f t="shared" si="108"/>
        <v/>
      </c>
      <c r="DX27" s="306" t="str">
        <f t="shared" si="109"/>
        <v/>
      </c>
      <c r="DY27" s="306" t="str">
        <f t="shared" si="110"/>
        <v/>
      </c>
      <c r="DZ27" s="306" t="str">
        <f t="shared" si="111"/>
        <v/>
      </c>
      <c r="EA27" s="306" t="str">
        <f t="shared" si="112"/>
        <v/>
      </c>
      <c r="EB27" s="306" t="str">
        <f t="shared" si="113"/>
        <v/>
      </c>
      <c r="EC27" s="306" t="str">
        <f t="shared" si="114"/>
        <v/>
      </c>
      <c r="ED27" s="306" t="str">
        <f t="shared" si="115"/>
        <v/>
      </c>
      <c r="EE27" s="306" t="str">
        <f t="shared" si="116"/>
        <v/>
      </c>
      <c r="EF27" s="306" t="str">
        <f t="shared" si="117"/>
        <v/>
      </c>
      <c r="EG27" s="306" t="str">
        <f t="shared" si="313"/>
        <v/>
      </c>
      <c r="EH27" s="306" t="str">
        <f t="shared" si="118"/>
        <v/>
      </c>
      <c r="EI27" s="306" t="str">
        <f t="shared" si="119"/>
        <v/>
      </c>
      <c r="EJ27" s="306" t="str">
        <f t="shared" si="120"/>
        <v/>
      </c>
      <c r="EK27" s="306" t="str">
        <f t="shared" si="121"/>
        <v/>
      </c>
      <c r="EL27" s="306" t="str">
        <f t="shared" si="122"/>
        <v/>
      </c>
      <c r="EM27" s="306" t="str">
        <f t="shared" si="123"/>
        <v/>
      </c>
      <c r="EN27" s="306" t="str">
        <f t="shared" si="124"/>
        <v/>
      </c>
      <c r="EO27" s="306" t="str">
        <f t="shared" si="125"/>
        <v/>
      </c>
      <c r="EP27" s="306" t="str">
        <f t="shared" si="126"/>
        <v/>
      </c>
      <c r="EQ27" s="306" t="str">
        <f t="shared" si="127"/>
        <v/>
      </c>
      <c r="ER27" s="306" t="str">
        <f t="shared" si="128"/>
        <v/>
      </c>
      <c r="ES27" s="306" t="str">
        <f t="shared" si="129"/>
        <v/>
      </c>
      <c r="ET27" s="306" t="str">
        <f t="shared" si="130"/>
        <v/>
      </c>
      <c r="EU27" s="306" t="str">
        <f t="shared" si="131"/>
        <v/>
      </c>
      <c r="EV27" s="306" t="str">
        <f t="shared" si="132"/>
        <v/>
      </c>
      <c r="EW27" s="306" t="str">
        <f t="shared" si="314"/>
        <v/>
      </c>
      <c r="EX27" s="306" t="str">
        <f t="shared" si="315"/>
        <v/>
      </c>
      <c r="EY27" s="306" t="str">
        <f t="shared" si="316"/>
        <v/>
      </c>
      <c r="EZ27" s="306" t="str">
        <f t="shared" si="317"/>
        <v/>
      </c>
      <c r="FA27" s="306" t="str">
        <f t="shared" si="318"/>
        <v/>
      </c>
      <c r="FB27" s="306" t="str">
        <f t="shared" si="133"/>
        <v/>
      </c>
      <c r="FC27" s="306" t="str">
        <f t="shared" si="134"/>
        <v/>
      </c>
      <c r="FD27" s="306" t="str">
        <f t="shared" si="135"/>
        <v/>
      </c>
      <c r="FE27" s="306" t="str">
        <f t="shared" si="136"/>
        <v/>
      </c>
      <c r="FF27" s="306" t="str">
        <f t="shared" si="137"/>
        <v/>
      </c>
      <c r="FG27" s="306" t="str">
        <f t="shared" si="319"/>
        <v/>
      </c>
      <c r="FH27" s="306" t="str">
        <f t="shared" si="320"/>
        <v/>
      </c>
      <c r="FI27" s="306" t="str">
        <f t="shared" si="321"/>
        <v/>
      </c>
      <c r="FJ27" s="306" t="str">
        <f t="shared" si="322"/>
        <v/>
      </c>
      <c r="FK27" s="306" t="str">
        <f t="shared" si="323"/>
        <v/>
      </c>
      <c r="FL27" s="306" t="str">
        <f t="shared" si="138"/>
        <v/>
      </c>
      <c r="FM27" s="306" t="str">
        <f t="shared" si="139"/>
        <v/>
      </c>
      <c r="FN27" s="306" t="str">
        <f t="shared" si="140"/>
        <v/>
      </c>
      <c r="FO27" s="306" t="str">
        <f t="shared" si="141"/>
        <v/>
      </c>
      <c r="FP27" s="306" t="str">
        <f t="shared" si="142"/>
        <v/>
      </c>
      <c r="FQ27" s="306" t="str">
        <f t="shared" si="143"/>
        <v/>
      </c>
      <c r="FR27" s="306" t="str">
        <f t="shared" si="144"/>
        <v/>
      </c>
      <c r="FS27" s="306" t="str">
        <f t="shared" si="145"/>
        <v/>
      </c>
      <c r="FT27" s="306" t="str">
        <f t="shared" si="146"/>
        <v/>
      </c>
      <c r="FU27" s="306" t="str">
        <f t="shared" si="147"/>
        <v/>
      </c>
      <c r="FV27" s="306" t="str">
        <f t="shared" si="148"/>
        <v/>
      </c>
      <c r="FW27" s="306" t="str">
        <f t="shared" si="149"/>
        <v/>
      </c>
      <c r="FX27" s="306" t="str">
        <f t="shared" si="150"/>
        <v/>
      </c>
      <c r="FY27" s="306" t="str">
        <f t="shared" si="151"/>
        <v/>
      </c>
      <c r="FZ27" s="306" t="str">
        <f t="shared" si="152"/>
        <v/>
      </c>
      <c r="GA27" s="306" t="str">
        <f t="shared" si="153"/>
        <v/>
      </c>
      <c r="GB27" s="306" t="str">
        <f t="shared" si="154"/>
        <v/>
      </c>
      <c r="GC27" s="306" t="str">
        <f t="shared" si="155"/>
        <v/>
      </c>
      <c r="GD27" s="306" t="str">
        <f t="shared" si="156"/>
        <v/>
      </c>
      <c r="GE27" s="306" t="str">
        <f t="shared" si="157"/>
        <v/>
      </c>
      <c r="GF27" s="306" t="str">
        <f t="shared" si="158"/>
        <v/>
      </c>
      <c r="GG27" s="306" t="str">
        <f t="shared" si="159"/>
        <v/>
      </c>
      <c r="GH27" s="306" t="str">
        <f t="shared" si="160"/>
        <v/>
      </c>
      <c r="GI27" s="306" t="str">
        <f t="shared" si="161"/>
        <v/>
      </c>
      <c r="GJ27" s="306" t="str">
        <f t="shared" si="162"/>
        <v/>
      </c>
      <c r="GK27" s="306" t="str">
        <f t="shared" si="163"/>
        <v/>
      </c>
      <c r="GL27" s="306" t="str">
        <f t="shared" si="164"/>
        <v/>
      </c>
      <c r="GM27" s="306" t="str">
        <f t="shared" si="165"/>
        <v/>
      </c>
      <c r="GN27" s="306" t="str">
        <f t="shared" si="166"/>
        <v/>
      </c>
      <c r="GO27" s="306" t="str">
        <f t="shared" si="167"/>
        <v/>
      </c>
      <c r="GP27" s="306" t="str">
        <f t="shared" si="168"/>
        <v/>
      </c>
      <c r="GQ27" s="306" t="str">
        <f t="shared" si="169"/>
        <v/>
      </c>
      <c r="GR27" s="306" t="str">
        <f t="shared" si="170"/>
        <v/>
      </c>
      <c r="GS27" s="306" t="str">
        <f t="shared" si="171"/>
        <v/>
      </c>
      <c r="GT27" s="306" t="str">
        <f t="shared" si="172"/>
        <v/>
      </c>
      <c r="GU27" s="306" t="str">
        <f t="shared" si="173"/>
        <v/>
      </c>
      <c r="GV27" s="306" t="str">
        <f t="shared" si="174"/>
        <v/>
      </c>
      <c r="GW27" s="306" t="str">
        <f t="shared" si="175"/>
        <v/>
      </c>
      <c r="GX27" s="306" t="str">
        <f t="shared" si="176"/>
        <v/>
      </c>
      <c r="GY27" s="306" t="str">
        <f t="shared" si="177"/>
        <v/>
      </c>
      <c r="GZ27" s="306" t="str">
        <f t="shared" si="178"/>
        <v/>
      </c>
      <c r="HA27" s="306" t="str">
        <f t="shared" si="179"/>
        <v/>
      </c>
      <c r="HB27" s="306" t="str">
        <f t="shared" si="180"/>
        <v/>
      </c>
      <c r="HC27" s="306" t="str">
        <f t="shared" si="181"/>
        <v/>
      </c>
      <c r="HD27" s="306" t="str">
        <f t="shared" si="182"/>
        <v/>
      </c>
      <c r="HE27" s="306" t="str">
        <f t="shared" si="183"/>
        <v/>
      </c>
      <c r="HF27" s="306" t="str">
        <f t="shared" si="184"/>
        <v/>
      </c>
      <c r="HG27" s="306" t="str">
        <f t="shared" si="185"/>
        <v/>
      </c>
      <c r="HH27" s="306" t="str">
        <f t="shared" si="186"/>
        <v/>
      </c>
      <c r="HI27" s="306" t="str">
        <f t="shared" si="187"/>
        <v/>
      </c>
      <c r="HJ27" s="306" t="str">
        <f t="shared" si="188"/>
        <v/>
      </c>
      <c r="HK27" s="306" t="str">
        <f t="shared" si="189"/>
        <v/>
      </c>
      <c r="HL27" s="306" t="str">
        <f t="shared" si="190"/>
        <v/>
      </c>
      <c r="HM27" s="306" t="str">
        <f t="shared" si="191"/>
        <v/>
      </c>
      <c r="HN27" s="306" t="str">
        <f t="shared" si="192"/>
        <v/>
      </c>
      <c r="HO27" s="306" t="str">
        <f t="shared" si="193"/>
        <v/>
      </c>
      <c r="HP27" s="306" t="str">
        <f t="shared" si="194"/>
        <v/>
      </c>
      <c r="HQ27" s="306" t="str">
        <f t="shared" si="195"/>
        <v/>
      </c>
      <c r="HR27" s="306" t="str">
        <f t="shared" si="196"/>
        <v/>
      </c>
      <c r="HS27" s="306" t="str">
        <f t="shared" si="197"/>
        <v/>
      </c>
      <c r="HT27" s="306" t="str">
        <f t="shared" si="198"/>
        <v/>
      </c>
      <c r="HU27" s="306" t="str">
        <f t="shared" si="199"/>
        <v/>
      </c>
      <c r="HV27" s="306" t="str">
        <f t="shared" si="200"/>
        <v/>
      </c>
      <c r="HW27" s="306" t="str">
        <f t="shared" si="201"/>
        <v/>
      </c>
      <c r="HX27" s="306" t="str">
        <f t="shared" si="202"/>
        <v/>
      </c>
      <c r="HY27" s="348" t="str">
        <f t="shared" si="203"/>
        <v/>
      </c>
      <c r="HZ27" s="348" t="str">
        <f t="shared" si="204"/>
        <v/>
      </c>
      <c r="IA27" s="348" t="str">
        <f t="shared" si="205"/>
        <v/>
      </c>
      <c r="IB27" s="348" t="str">
        <f t="shared" si="206"/>
        <v/>
      </c>
      <c r="IC27" s="348" t="str">
        <f t="shared" si="207"/>
        <v/>
      </c>
      <c r="ID27" s="348" t="str">
        <f t="shared" si="208"/>
        <v/>
      </c>
      <c r="IE27" s="348" t="str">
        <f t="shared" si="209"/>
        <v/>
      </c>
      <c r="IF27" s="348" t="str">
        <f t="shared" si="210"/>
        <v/>
      </c>
      <c r="IG27" s="348" t="str">
        <f t="shared" si="211"/>
        <v/>
      </c>
      <c r="IH27" s="348" t="str">
        <f t="shared" si="212"/>
        <v/>
      </c>
      <c r="II27" s="348" t="str">
        <f t="shared" si="213"/>
        <v/>
      </c>
      <c r="IJ27" s="348" t="str">
        <f t="shared" si="214"/>
        <v/>
      </c>
      <c r="IK27" s="348" t="str">
        <f t="shared" si="215"/>
        <v/>
      </c>
      <c r="IL27" s="348" t="str">
        <f t="shared" si="216"/>
        <v/>
      </c>
      <c r="IM27" s="348" t="str">
        <f t="shared" si="217"/>
        <v/>
      </c>
      <c r="IN27" s="348" t="str">
        <f t="shared" si="218"/>
        <v/>
      </c>
      <c r="IO27" s="348" t="str">
        <f t="shared" si="219"/>
        <v/>
      </c>
      <c r="IP27" s="348" t="str">
        <f t="shared" si="220"/>
        <v/>
      </c>
      <c r="IQ27" s="348" t="str">
        <f t="shared" si="221"/>
        <v/>
      </c>
      <c r="IR27" s="348" t="str">
        <f t="shared" si="222"/>
        <v/>
      </c>
      <c r="IS27" s="348" t="str">
        <f t="shared" si="223"/>
        <v/>
      </c>
      <c r="IT27" s="348" t="str">
        <f t="shared" si="224"/>
        <v/>
      </c>
      <c r="IU27" s="348" t="str">
        <f t="shared" si="225"/>
        <v/>
      </c>
      <c r="IV27" s="348" t="str">
        <f t="shared" si="226"/>
        <v/>
      </c>
      <c r="IW27" s="348" t="str">
        <f t="shared" si="227"/>
        <v/>
      </c>
      <c r="IX27" s="348" t="str">
        <f t="shared" si="228"/>
        <v/>
      </c>
      <c r="IY27" s="348" t="str">
        <f t="shared" si="229"/>
        <v/>
      </c>
      <c r="IZ27" s="348" t="str">
        <f t="shared" si="230"/>
        <v/>
      </c>
      <c r="JA27" s="348" t="str">
        <f t="shared" si="231"/>
        <v/>
      </c>
      <c r="JB27" s="348" t="str">
        <f t="shared" si="232"/>
        <v/>
      </c>
      <c r="JC27" s="348" t="str">
        <f t="shared" si="233"/>
        <v/>
      </c>
      <c r="JD27" s="348" t="str">
        <f t="shared" si="234"/>
        <v/>
      </c>
      <c r="JE27" s="348" t="str">
        <f t="shared" si="235"/>
        <v/>
      </c>
      <c r="JF27" s="348" t="str">
        <f t="shared" si="236"/>
        <v/>
      </c>
      <c r="JG27" s="348" t="str">
        <f t="shared" si="237"/>
        <v/>
      </c>
      <c r="JH27" s="348" t="str">
        <f t="shared" si="238"/>
        <v/>
      </c>
      <c r="JI27" s="348" t="str">
        <f t="shared" si="239"/>
        <v/>
      </c>
      <c r="JJ27" s="348" t="str">
        <f t="shared" si="240"/>
        <v/>
      </c>
      <c r="JK27" s="348" t="str">
        <f t="shared" si="241"/>
        <v/>
      </c>
      <c r="JL27" s="348" t="str">
        <f t="shared" si="242"/>
        <v/>
      </c>
      <c r="JM27" s="348" t="str">
        <f t="shared" si="243"/>
        <v/>
      </c>
      <c r="JN27" s="348" t="str">
        <f t="shared" si="244"/>
        <v/>
      </c>
      <c r="JO27" s="348" t="str">
        <f t="shared" si="245"/>
        <v/>
      </c>
      <c r="JP27" s="348" t="str">
        <f t="shared" si="246"/>
        <v/>
      </c>
      <c r="JQ27" s="348" t="str">
        <f t="shared" si="247"/>
        <v/>
      </c>
      <c r="JR27" s="348" t="str">
        <f t="shared" si="248"/>
        <v/>
      </c>
      <c r="JS27" s="348" t="str">
        <f t="shared" si="249"/>
        <v/>
      </c>
      <c r="JT27" s="348" t="str">
        <f t="shared" si="250"/>
        <v/>
      </c>
      <c r="JU27" s="348" t="str">
        <f t="shared" si="251"/>
        <v/>
      </c>
      <c r="JV27" s="348" t="str">
        <f t="shared" si="252"/>
        <v/>
      </c>
      <c r="JW27" s="348" t="str">
        <f t="shared" si="253"/>
        <v/>
      </c>
      <c r="JX27" s="348" t="str">
        <f t="shared" si="254"/>
        <v/>
      </c>
      <c r="JY27" s="348" t="str">
        <f t="shared" si="255"/>
        <v/>
      </c>
      <c r="JZ27" s="348" t="str">
        <f t="shared" si="256"/>
        <v/>
      </c>
      <c r="KA27" s="348" t="str">
        <f t="shared" si="257"/>
        <v/>
      </c>
      <c r="KB27" s="348" t="str">
        <f t="shared" si="258"/>
        <v/>
      </c>
      <c r="KC27" s="348" t="str">
        <f t="shared" si="259"/>
        <v/>
      </c>
      <c r="KD27" s="348" t="str">
        <f t="shared" si="260"/>
        <v/>
      </c>
      <c r="KE27" s="348" t="str">
        <f t="shared" si="261"/>
        <v/>
      </c>
      <c r="KF27" s="348" t="str">
        <f t="shared" si="262"/>
        <v/>
      </c>
      <c r="KG27" s="348" t="str">
        <f t="shared" si="263"/>
        <v/>
      </c>
      <c r="KH27" s="348" t="str">
        <f t="shared" si="264"/>
        <v/>
      </c>
      <c r="KI27" s="348" t="str">
        <f t="shared" si="265"/>
        <v/>
      </c>
      <c r="KJ27" s="348" t="str">
        <f t="shared" si="266"/>
        <v/>
      </c>
      <c r="KK27" s="348" t="str">
        <f t="shared" si="267"/>
        <v/>
      </c>
      <c r="KL27" s="348" t="str">
        <f t="shared" si="268"/>
        <v/>
      </c>
      <c r="KM27" s="348" t="str">
        <f t="shared" si="269"/>
        <v/>
      </c>
      <c r="KN27" s="348" t="str">
        <f t="shared" si="270"/>
        <v/>
      </c>
      <c r="KO27" s="348" t="str">
        <f t="shared" si="271"/>
        <v/>
      </c>
      <c r="KP27" s="348" t="str">
        <f t="shared" si="272"/>
        <v/>
      </c>
      <c r="KQ27" s="348" t="str">
        <f t="shared" si="273"/>
        <v/>
      </c>
      <c r="KR27" s="348" t="str">
        <f t="shared" si="274"/>
        <v/>
      </c>
      <c r="KS27" s="348" t="str">
        <f t="shared" si="275"/>
        <v/>
      </c>
      <c r="KT27" s="348" t="str">
        <f t="shared" si="276"/>
        <v/>
      </c>
      <c r="KU27" s="348" t="str">
        <f t="shared" si="277"/>
        <v/>
      </c>
      <c r="KV27" s="348" t="str">
        <f t="shared" si="278"/>
        <v/>
      </c>
      <c r="KW27" s="348" t="str">
        <f t="shared" si="279"/>
        <v/>
      </c>
      <c r="KX27" s="348" t="str">
        <f t="shared" si="280"/>
        <v/>
      </c>
      <c r="KY27" s="348" t="str">
        <f t="shared" si="281"/>
        <v/>
      </c>
      <c r="KZ27" s="348" t="str">
        <f t="shared" si="282"/>
        <v/>
      </c>
      <c r="LA27" s="348" t="str">
        <f t="shared" si="283"/>
        <v/>
      </c>
      <c r="LB27" s="348" t="str">
        <f t="shared" si="284"/>
        <v/>
      </c>
      <c r="LC27" s="348" t="str">
        <f t="shared" si="285"/>
        <v/>
      </c>
      <c r="LD27" s="348" t="str">
        <f t="shared" si="286"/>
        <v/>
      </c>
      <c r="LE27" s="348" t="str">
        <f t="shared" si="287"/>
        <v/>
      </c>
      <c r="LF27" s="349" t="str">
        <f t="shared" si="288"/>
        <v/>
      </c>
      <c r="LG27" s="349" t="str">
        <f t="shared" si="289"/>
        <v/>
      </c>
      <c r="LH27" s="349" t="str">
        <f t="shared" si="290"/>
        <v/>
      </c>
      <c r="LI27" s="349" t="str">
        <f t="shared" si="291"/>
        <v/>
      </c>
      <c r="LJ27" s="349" t="str">
        <f t="shared" si="292"/>
        <v/>
      </c>
      <c r="LK27" s="306" t="str">
        <f t="shared" si="293"/>
        <v/>
      </c>
      <c r="LL27" s="306" t="str">
        <f t="shared" si="294"/>
        <v/>
      </c>
      <c r="LM27" s="306" t="str">
        <f t="shared" si="295"/>
        <v/>
      </c>
      <c r="LN27" s="306" t="str">
        <f t="shared" si="296"/>
        <v/>
      </c>
      <c r="LO27" s="306" t="str">
        <f t="shared" si="297"/>
        <v/>
      </c>
      <c r="LP27" s="306" t="str">
        <f t="shared" si="298"/>
        <v/>
      </c>
      <c r="LQ27" s="306" t="str">
        <f t="shared" si="299"/>
        <v/>
      </c>
      <c r="LR27" s="306" t="str">
        <f t="shared" si="300"/>
        <v/>
      </c>
      <c r="LS27" s="306" t="str">
        <f t="shared" si="301"/>
        <v/>
      </c>
      <c r="LT27" s="306" t="str">
        <f t="shared" si="302"/>
        <v/>
      </c>
      <c r="LU27" s="306" t="str">
        <f t="shared" si="303"/>
        <v/>
      </c>
      <c r="LV27" s="306" t="str">
        <f t="shared" si="304"/>
        <v/>
      </c>
      <c r="LW27" s="306" t="str">
        <f t="shared" si="305"/>
        <v/>
      </c>
      <c r="LX27" s="306" t="str">
        <f t="shared" si="306"/>
        <v/>
      </c>
      <c r="LY27" s="306" t="str">
        <f t="shared" si="307"/>
        <v/>
      </c>
      <c r="LZ27" s="306" t="str">
        <f t="shared" si="308"/>
        <v/>
      </c>
      <c r="MA27" s="306" t="str">
        <f t="shared" si="309"/>
        <v/>
      </c>
      <c r="MB27" s="306" t="str">
        <f t="shared" si="310"/>
        <v/>
      </c>
      <c r="MC27" s="306" t="str">
        <f t="shared" si="311"/>
        <v/>
      </c>
      <c r="MD27" s="306" t="str">
        <f t="shared" si="312"/>
        <v/>
      </c>
      <c r="ME27" s="327">
        <f t="shared" si="324"/>
        <v>0</v>
      </c>
      <c r="MF27" s="327">
        <f t="shared" si="325"/>
        <v>0</v>
      </c>
      <c r="MG27" s="327">
        <f t="shared" si="326"/>
        <v>0</v>
      </c>
      <c r="MH27" s="327">
        <f t="shared" si="327"/>
        <v>0</v>
      </c>
      <c r="MI27" s="327">
        <f t="shared" si="328"/>
        <v>0</v>
      </c>
      <c r="MJ27" s="327">
        <f t="shared" si="329"/>
        <v>0</v>
      </c>
      <c r="MK27" s="327">
        <f t="shared" si="330"/>
        <v>0</v>
      </c>
      <c r="ML27" s="327">
        <f t="shared" si="331"/>
        <v>0</v>
      </c>
      <c r="MM27" s="327">
        <f t="shared" si="332"/>
        <v>0</v>
      </c>
      <c r="MN27" s="327">
        <f t="shared" si="333"/>
        <v>0</v>
      </c>
      <c r="MO27" s="327">
        <f t="shared" si="334"/>
        <v>0</v>
      </c>
      <c r="MP27" s="327">
        <f t="shared" si="335"/>
        <v>0</v>
      </c>
      <c r="MQ27" s="327">
        <f t="shared" si="336"/>
        <v>0</v>
      </c>
      <c r="MR27" s="327">
        <f t="shared" si="337"/>
        <v>0</v>
      </c>
      <c r="MS27" s="327">
        <f t="shared" si="338"/>
        <v>0</v>
      </c>
    </row>
    <row r="28" spans="1:357" ht="12" customHeight="1" x14ac:dyDescent="0.2">
      <c r="A28" s="334" t="str">
        <f t="shared" si="0"/>
        <v/>
      </c>
      <c r="B28" s="381">
        <v>50</v>
      </c>
      <c r="C28" s="351"/>
      <c r="D28" s="352"/>
      <c r="E28" s="353"/>
      <c r="F28" s="353"/>
      <c r="G28" s="353"/>
      <c r="H28" s="353"/>
      <c r="I28" s="354"/>
      <c r="J28" s="355"/>
      <c r="K28" s="356">
        <f t="shared" si="1"/>
        <v>0</v>
      </c>
      <c r="L28" s="356">
        <f t="shared" si="2"/>
        <v>0</v>
      </c>
      <c r="M28" s="357"/>
      <c r="N28" s="357"/>
      <c r="O28" s="357"/>
      <c r="P28" s="358"/>
      <c r="Q28" s="359" t="str">
        <f t="shared" si="3"/>
        <v/>
      </c>
      <c r="R28" s="360"/>
      <c r="S28" s="361"/>
      <c r="T28" s="362"/>
      <c r="U28" s="967"/>
      <c r="V28" s="969"/>
      <c r="W28" s="306" t="str">
        <f t="shared" si="4"/>
        <v/>
      </c>
      <c r="X28" s="306" t="str">
        <f t="shared" si="5"/>
        <v/>
      </c>
      <c r="Y28" s="306" t="str">
        <f t="shared" si="6"/>
        <v/>
      </c>
      <c r="Z28" s="306" t="str">
        <f t="shared" si="7"/>
        <v/>
      </c>
      <c r="AA28" s="306" t="str">
        <f t="shared" si="8"/>
        <v/>
      </c>
      <c r="AB28" s="306" t="str">
        <f t="shared" si="9"/>
        <v/>
      </c>
      <c r="AC28" s="306" t="str">
        <f t="shared" si="10"/>
        <v/>
      </c>
      <c r="AD28" s="306" t="str">
        <f t="shared" si="11"/>
        <v/>
      </c>
      <c r="AE28" s="306" t="str">
        <f t="shared" si="12"/>
        <v/>
      </c>
      <c r="AF28" s="306" t="str">
        <f t="shared" si="13"/>
        <v/>
      </c>
      <c r="AG28" s="306" t="str">
        <f t="shared" si="14"/>
        <v/>
      </c>
      <c r="AH28" s="306" t="str">
        <f t="shared" si="15"/>
        <v/>
      </c>
      <c r="AI28" s="306" t="str">
        <f t="shared" si="16"/>
        <v/>
      </c>
      <c r="AJ28" s="306" t="str">
        <f t="shared" si="17"/>
        <v/>
      </c>
      <c r="AK28" s="306" t="str">
        <f t="shared" si="18"/>
        <v/>
      </c>
      <c r="AL28" s="306" t="str">
        <f t="shared" si="19"/>
        <v/>
      </c>
      <c r="AM28" s="306" t="str">
        <f t="shared" si="20"/>
        <v/>
      </c>
      <c r="AN28" s="306" t="str">
        <f t="shared" si="21"/>
        <v/>
      </c>
      <c r="AO28" s="306" t="str">
        <f t="shared" si="22"/>
        <v/>
      </c>
      <c r="AP28" s="306" t="str">
        <f t="shared" si="23"/>
        <v/>
      </c>
      <c r="AQ28" s="306" t="str">
        <f t="shared" si="24"/>
        <v/>
      </c>
      <c r="AR28" s="306" t="str">
        <f t="shared" si="25"/>
        <v/>
      </c>
      <c r="AS28" s="306" t="str">
        <f t="shared" si="26"/>
        <v/>
      </c>
      <c r="AT28" s="306" t="str">
        <f t="shared" si="27"/>
        <v/>
      </c>
      <c r="AU28" s="306" t="str">
        <f t="shared" si="28"/>
        <v/>
      </c>
      <c r="AV28" s="306" t="str">
        <f t="shared" si="29"/>
        <v/>
      </c>
      <c r="AW28" s="306" t="str">
        <f t="shared" si="30"/>
        <v/>
      </c>
      <c r="AX28" s="306" t="str">
        <f t="shared" si="31"/>
        <v/>
      </c>
      <c r="AY28" s="306" t="str">
        <f t="shared" si="32"/>
        <v/>
      </c>
      <c r="AZ28" s="306" t="str">
        <f t="shared" si="33"/>
        <v/>
      </c>
      <c r="BA28" s="306" t="str">
        <f t="shared" si="34"/>
        <v/>
      </c>
      <c r="BB28" s="306" t="str">
        <f t="shared" si="35"/>
        <v/>
      </c>
      <c r="BC28" s="306" t="str">
        <f t="shared" si="36"/>
        <v/>
      </c>
      <c r="BD28" s="306" t="str">
        <f t="shared" si="37"/>
        <v/>
      </c>
      <c r="BE28" s="306" t="str">
        <f t="shared" si="38"/>
        <v/>
      </c>
      <c r="BF28" s="306" t="str">
        <f t="shared" si="39"/>
        <v/>
      </c>
      <c r="BG28" s="306" t="str">
        <f t="shared" si="40"/>
        <v/>
      </c>
      <c r="BH28" s="306" t="str">
        <f t="shared" si="41"/>
        <v/>
      </c>
      <c r="BI28" s="306" t="str">
        <f t="shared" si="42"/>
        <v/>
      </c>
      <c r="BJ28" s="306" t="str">
        <f t="shared" si="43"/>
        <v/>
      </c>
      <c r="BK28" s="306" t="str">
        <f t="shared" si="44"/>
        <v/>
      </c>
      <c r="BL28" s="306" t="str">
        <f t="shared" si="45"/>
        <v/>
      </c>
      <c r="BM28" s="306" t="str">
        <f t="shared" si="46"/>
        <v/>
      </c>
      <c r="BN28" s="306" t="str">
        <f t="shared" si="47"/>
        <v/>
      </c>
      <c r="BO28" s="306" t="str">
        <f t="shared" si="48"/>
        <v/>
      </c>
      <c r="BP28" s="306" t="str">
        <f t="shared" si="49"/>
        <v/>
      </c>
      <c r="BQ28" s="306" t="str">
        <f t="shared" si="50"/>
        <v/>
      </c>
      <c r="BR28" s="306" t="str">
        <f t="shared" si="51"/>
        <v/>
      </c>
      <c r="BS28" s="306" t="str">
        <f t="shared" si="52"/>
        <v/>
      </c>
      <c r="BT28" s="306" t="str">
        <f t="shared" si="53"/>
        <v/>
      </c>
      <c r="BU28" s="306" t="str">
        <f t="shared" si="54"/>
        <v/>
      </c>
      <c r="BV28" s="306" t="str">
        <f t="shared" si="55"/>
        <v/>
      </c>
      <c r="BW28" s="306" t="str">
        <f t="shared" si="56"/>
        <v/>
      </c>
      <c r="BX28" s="306" t="str">
        <f t="shared" si="57"/>
        <v/>
      </c>
      <c r="BY28" s="306" t="str">
        <f t="shared" si="58"/>
        <v/>
      </c>
      <c r="BZ28" s="306" t="str">
        <f t="shared" si="59"/>
        <v/>
      </c>
      <c r="CA28" s="306" t="str">
        <f t="shared" si="60"/>
        <v/>
      </c>
      <c r="CB28" s="306" t="str">
        <f t="shared" si="61"/>
        <v/>
      </c>
      <c r="CC28" s="306" t="str">
        <f t="shared" si="62"/>
        <v/>
      </c>
      <c r="CD28" s="306" t="str">
        <f t="shared" si="63"/>
        <v/>
      </c>
      <c r="CE28" s="306" t="str">
        <f t="shared" si="64"/>
        <v/>
      </c>
      <c r="CF28" s="306" t="str">
        <f t="shared" si="65"/>
        <v/>
      </c>
      <c r="CG28" s="306" t="str">
        <f t="shared" si="66"/>
        <v/>
      </c>
      <c r="CH28" s="306" t="str">
        <f t="shared" si="67"/>
        <v/>
      </c>
      <c r="CI28" s="306" t="str">
        <f t="shared" si="68"/>
        <v/>
      </c>
      <c r="CJ28" s="306" t="str">
        <f t="shared" si="69"/>
        <v/>
      </c>
      <c r="CK28" s="306" t="str">
        <f t="shared" si="70"/>
        <v/>
      </c>
      <c r="CL28" s="306" t="str">
        <f t="shared" si="71"/>
        <v/>
      </c>
      <c r="CM28" s="306" t="str">
        <f t="shared" si="72"/>
        <v/>
      </c>
      <c r="CN28" s="306" t="str">
        <f t="shared" si="73"/>
        <v/>
      </c>
      <c r="CO28" s="306" t="str">
        <f t="shared" si="74"/>
        <v/>
      </c>
      <c r="CP28" s="306" t="str">
        <f t="shared" si="75"/>
        <v/>
      </c>
      <c r="CQ28" s="306" t="str">
        <f t="shared" si="76"/>
        <v/>
      </c>
      <c r="CR28" s="306" t="str">
        <f t="shared" si="77"/>
        <v/>
      </c>
      <c r="CS28" s="306" t="str">
        <f t="shared" si="78"/>
        <v/>
      </c>
      <c r="CT28" s="306" t="str">
        <f t="shared" si="79"/>
        <v/>
      </c>
      <c r="CU28" s="306" t="str">
        <f t="shared" si="80"/>
        <v/>
      </c>
      <c r="CV28" s="306" t="str">
        <f t="shared" si="81"/>
        <v/>
      </c>
      <c r="CW28" s="306" t="str">
        <f t="shared" si="82"/>
        <v/>
      </c>
      <c r="CX28" s="306" t="str">
        <f t="shared" si="83"/>
        <v/>
      </c>
      <c r="CY28" s="306" t="str">
        <f t="shared" si="84"/>
        <v/>
      </c>
      <c r="CZ28" s="306" t="str">
        <f t="shared" si="85"/>
        <v/>
      </c>
      <c r="DA28" s="306" t="str">
        <f t="shared" si="86"/>
        <v/>
      </c>
      <c r="DB28" s="306" t="str">
        <f t="shared" si="87"/>
        <v/>
      </c>
      <c r="DC28" s="306" t="str">
        <f t="shared" si="88"/>
        <v/>
      </c>
      <c r="DD28" s="306" t="str">
        <f t="shared" si="89"/>
        <v/>
      </c>
      <c r="DE28" s="306" t="str">
        <f t="shared" si="90"/>
        <v/>
      </c>
      <c r="DF28" s="306" t="str">
        <f t="shared" si="91"/>
        <v/>
      </c>
      <c r="DG28" s="306" t="str">
        <f t="shared" si="92"/>
        <v/>
      </c>
      <c r="DH28" s="306" t="str">
        <f t="shared" si="93"/>
        <v/>
      </c>
      <c r="DI28" s="306" t="str">
        <f t="shared" si="94"/>
        <v/>
      </c>
      <c r="DJ28" s="306" t="str">
        <f t="shared" si="95"/>
        <v/>
      </c>
      <c r="DK28" s="306" t="str">
        <f t="shared" si="96"/>
        <v/>
      </c>
      <c r="DL28" s="306" t="str">
        <f t="shared" si="97"/>
        <v/>
      </c>
      <c r="DM28" s="306" t="str">
        <f t="shared" si="98"/>
        <v/>
      </c>
      <c r="DN28" s="306" t="str">
        <f t="shared" si="99"/>
        <v/>
      </c>
      <c r="DO28" s="306" t="str">
        <f t="shared" si="100"/>
        <v/>
      </c>
      <c r="DP28" s="306" t="str">
        <f t="shared" si="101"/>
        <v/>
      </c>
      <c r="DQ28" s="306" t="str">
        <f t="shared" si="102"/>
        <v/>
      </c>
      <c r="DR28" s="306" t="str">
        <f t="shared" si="103"/>
        <v/>
      </c>
      <c r="DS28" s="306" t="str">
        <f t="shared" si="104"/>
        <v/>
      </c>
      <c r="DT28" s="306" t="str">
        <f t="shared" si="105"/>
        <v/>
      </c>
      <c r="DU28" s="306" t="str">
        <f t="shared" si="106"/>
        <v/>
      </c>
      <c r="DV28" s="306" t="str">
        <f t="shared" si="107"/>
        <v/>
      </c>
      <c r="DW28" s="306" t="str">
        <f t="shared" si="108"/>
        <v/>
      </c>
      <c r="DX28" s="306" t="str">
        <f t="shared" si="109"/>
        <v/>
      </c>
      <c r="DY28" s="306" t="str">
        <f t="shared" si="110"/>
        <v/>
      </c>
      <c r="DZ28" s="306" t="str">
        <f t="shared" si="111"/>
        <v/>
      </c>
      <c r="EA28" s="306" t="str">
        <f t="shared" si="112"/>
        <v/>
      </c>
      <c r="EB28" s="306" t="str">
        <f t="shared" si="113"/>
        <v/>
      </c>
      <c r="EC28" s="306" t="str">
        <f t="shared" si="114"/>
        <v/>
      </c>
      <c r="ED28" s="306" t="str">
        <f t="shared" si="115"/>
        <v/>
      </c>
      <c r="EE28" s="306" t="str">
        <f t="shared" si="116"/>
        <v/>
      </c>
      <c r="EF28" s="306" t="str">
        <f t="shared" si="117"/>
        <v/>
      </c>
      <c r="EG28" s="306" t="str">
        <f t="shared" si="313"/>
        <v/>
      </c>
      <c r="EH28" s="306" t="str">
        <f t="shared" si="118"/>
        <v/>
      </c>
      <c r="EI28" s="306" t="str">
        <f t="shared" si="119"/>
        <v/>
      </c>
      <c r="EJ28" s="306" t="str">
        <f t="shared" si="120"/>
        <v/>
      </c>
      <c r="EK28" s="306" t="str">
        <f t="shared" si="121"/>
        <v/>
      </c>
      <c r="EL28" s="306" t="str">
        <f t="shared" si="122"/>
        <v/>
      </c>
      <c r="EM28" s="306" t="str">
        <f t="shared" si="123"/>
        <v/>
      </c>
      <c r="EN28" s="306" t="str">
        <f t="shared" si="124"/>
        <v/>
      </c>
      <c r="EO28" s="306" t="str">
        <f t="shared" si="125"/>
        <v/>
      </c>
      <c r="EP28" s="306" t="str">
        <f t="shared" si="126"/>
        <v/>
      </c>
      <c r="EQ28" s="306" t="str">
        <f t="shared" si="127"/>
        <v/>
      </c>
      <c r="ER28" s="306" t="str">
        <f t="shared" si="128"/>
        <v/>
      </c>
      <c r="ES28" s="306" t="str">
        <f t="shared" si="129"/>
        <v/>
      </c>
      <c r="ET28" s="306" t="str">
        <f t="shared" si="130"/>
        <v/>
      </c>
      <c r="EU28" s="306" t="str">
        <f t="shared" si="131"/>
        <v/>
      </c>
      <c r="EV28" s="306" t="str">
        <f t="shared" si="132"/>
        <v/>
      </c>
      <c r="EW28" s="306" t="str">
        <f t="shared" si="314"/>
        <v/>
      </c>
      <c r="EX28" s="306" t="str">
        <f t="shared" si="315"/>
        <v/>
      </c>
      <c r="EY28" s="306" t="str">
        <f t="shared" si="316"/>
        <v/>
      </c>
      <c r="EZ28" s="306" t="str">
        <f t="shared" si="317"/>
        <v/>
      </c>
      <c r="FA28" s="306" t="str">
        <f t="shared" si="318"/>
        <v/>
      </c>
      <c r="FB28" s="306" t="str">
        <f t="shared" si="133"/>
        <v/>
      </c>
      <c r="FC28" s="306" t="str">
        <f t="shared" si="134"/>
        <v/>
      </c>
      <c r="FD28" s="306" t="str">
        <f t="shared" si="135"/>
        <v/>
      </c>
      <c r="FE28" s="306" t="str">
        <f t="shared" si="136"/>
        <v/>
      </c>
      <c r="FF28" s="306" t="str">
        <f t="shared" si="137"/>
        <v/>
      </c>
      <c r="FG28" s="306" t="str">
        <f t="shared" si="319"/>
        <v/>
      </c>
      <c r="FH28" s="306" t="str">
        <f t="shared" si="320"/>
        <v/>
      </c>
      <c r="FI28" s="306" t="str">
        <f t="shared" si="321"/>
        <v/>
      </c>
      <c r="FJ28" s="306" t="str">
        <f t="shared" si="322"/>
        <v/>
      </c>
      <c r="FK28" s="306" t="str">
        <f t="shared" si="323"/>
        <v/>
      </c>
      <c r="FL28" s="306" t="str">
        <f t="shared" si="138"/>
        <v/>
      </c>
      <c r="FM28" s="306" t="str">
        <f t="shared" si="139"/>
        <v/>
      </c>
      <c r="FN28" s="306" t="str">
        <f t="shared" si="140"/>
        <v/>
      </c>
      <c r="FO28" s="306" t="str">
        <f t="shared" si="141"/>
        <v/>
      </c>
      <c r="FP28" s="306" t="str">
        <f t="shared" si="142"/>
        <v/>
      </c>
      <c r="FQ28" s="306" t="str">
        <f t="shared" si="143"/>
        <v/>
      </c>
      <c r="FR28" s="306" t="str">
        <f t="shared" si="144"/>
        <v/>
      </c>
      <c r="FS28" s="306" t="str">
        <f t="shared" si="145"/>
        <v/>
      </c>
      <c r="FT28" s="306" t="str">
        <f t="shared" si="146"/>
        <v/>
      </c>
      <c r="FU28" s="306" t="str">
        <f t="shared" si="147"/>
        <v/>
      </c>
      <c r="FV28" s="306" t="str">
        <f t="shared" si="148"/>
        <v/>
      </c>
      <c r="FW28" s="306" t="str">
        <f t="shared" si="149"/>
        <v/>
      </c>
      <c r="FX28" s="306" t="str">
        <f t="shared" si="150"/>
        <v/>
      </c>
      <c r="FY28" s="306" t="str">
        <f t="shared" si="151"/>
        <v/>
      </c>
      <c r="FZ28" s="306" t="str">
        <f t="shared" si="152"/>
        <v/>
      </c>
      <c r="GA28" s="306" t="str">
        <f t="shared" si="153"/>
        <v/>
      </c>
      <c r="GB28" s="306" t="str">
        <f t="shared" si="154"/>
        <v/>
      </c>
      <c r="GC28" s="306" t="str">
        <f t="shared" si="155"/>
        <v/>
      </c>
      <c r="GD28" s="306" t="str">
        <f t="shared" si="156"/>
        <v/>
      </c>
      <c r="GE28" s="306" t="str">
        <f t="shared" si="157"/>
        <v/>
      </c>
      <c r="GF28" s="306" t="str">
        <f t="shared" si="158"/>
        <v/>
      </c>
      <c r="GG28" s="306" t="str">
        <f t="shared" si="159"/>
        <v/>
      </c>
      <c r="GH28" s="306" t="str">
        <f t="shared" si="160"/>
        <v/>
      </c>
      <c r="GI28" s="306" t="str">
        <f t="shared" si="161"/>
        <v/>
      </c>
      <c r="GJ28" s="306" t="str">
        <f t="shared" si="162"/>
        <v/>
      </c>
      <c r="GK28" s="306" t="str">
        <f t="shared" si="163"/>
        <v/>
      </c>
      <c r="GL28" s="306" t="str">
        <f t="shared" si="164"/>
        <v/>
      </c>
      <c r="GM28" s="306" t="str">
        <f t="shared" si="165"/>
        <v/>
      </c>
      <c r="GN28" s="306" t="str">
        <f t="shared" si="166"/>
        <v/>
      </c>
      <c r="GO28" s="306" t="str">
        <f t="shared" si="167"/>
        <v/>
      </c>
      <c r="GP28" s="306" t="str">
        <f t="shared" si="168"/>
        <v/>
      </c>
      <c r="GQ28" s="306" t="str">
        <f t="shared" si="169"/>
        <v/>
      </c>
      <c r="GR28" s="306" t="str">
        <f t="shared" si="170"/>
        <v/>
      </c>
      <c r="GS28" s="306" t="str">
        <f t="shared" si="171"/>
        <v/>
      </c>
      <c r="GT28" s="306" t="str">
        <f t="shared" si="172"/>
        <v/>
      </c>
      <c r="GU28" s="306" t="str">
        <f t="shared" si="173"/>
        <v/>
      </c>
      <c r="GV28" s="306" t="str">
        <f t="shared" si="174"/>
        <v/>
      </c>
      <c r="GW28" s="306" t="str">
        <f t="shared" si="175"/>
        <v/>
      </c>
      <c r="GX28" s="306" t="str">
        <f t="shared" si="176"/>
        <v/>
      </c>
      <c r="GY28" s="306" t="str">
        <f t="shared" si="177"/>
        <v/>
      </c>
      <c r="GZ28" s="306" t="str">
        <f t="shared" si="178"/>
        <v/>
      </c>
      <c r="HA28" s="306" t="str">
        <f t="shared" si="179"/>
        <v/>
      </c>
      <c r="HB28" s="306" t="str">
        <f t="shared" si="180"/>
        <v/>
      </c>
      <c r="HC28" s="306" t="str">
        <f t="shared" si="181"/>
        <v/>
      </c>
      <c r="HD28" s="306" t="str">
        <f t="shared" si="182"/>
        <v/>
      </c>
      <c r="HE28" s="306" t="str">
        <f t="shared" si="183"/>
        <v/>
      </c>
      <c r="HF28" s="306" t="str">
        <f t="shared" si="184"/>
        <v/>
      </c>
      <c r="HG28" s="306" t="str">
        <f t="shared" si="185"/>
        <v/>
      </c>
      <c r="HH28" s="306" t="str">
        <f t="shared" si="186"/>
        <v/>
      </c>
      <c r="HI28" s="306" t="str">
        <f t="shared" si="187"/>
        <v/>
      </c>
      <c r="HJ28" s="306" t="str">
        <f t="shared" si="188"/>
        <v/>
      </c>
      <c r="HK28" s="306" t="str">
        <f t="shared" si="189"/>
        <v/>
      </c>
      <c r="HL28" s="306" t="str">
        <f t="shared" si="190"/>
        <v/>
      </c>
      <c r="HM28" s="306" t="str">
        <f t="shared" si="191"/>
        <v/>
      </c>
      <c r="HN28" s="306" t="str">
        <f t="shared" si="192"/>
        <v/>
      </c>
      <c r="HO28" s="306" t="str">
        <f t="shared" si="193"/>
        <v/>
      </c>
      <c r="HP28" s="306" t="str">
        <f t="shared" si="194"/>
        <v/>
      </c>
      <c r="HQ28" s="306" t="str">
        <f t="shared" si="195"/>
        <v/>
      </c>
      <c r="HR28" s="306" t="str">
        <f t="shared" si="196"/>
        <v/>
      </c>
      <c r="HS28" s="306" t="str">
        <f t="shared" si="197"/>
        <v/>
      </c>
      <c r="HT28" s="306" t="str">
        <f t="shared" si="198"/>
        <v/>
      </c>
      <c r="HU28" s="306" t="str">
        <f t="shared" si="199"/>
        <v/>
      </c>
      <c r="HV28" s="306" t="str">
        <f t="shared" si="200"/>
        <v/>
      </c>
      <c r="HW28" s="306" t="str">
        <f t="shared" si="201"/>
        <v/>
      </c>
      <c r="HX28" s="306" t="str">
        <f t="shared" si="202"/>
        <v/>
      </c>
      <c r="HY28" s="348" t="str">
        <f t="shared" si="203"/>
        <v/>
      </c>
      <c r="HZ28" s="348" t="str">
        <f t="shared" si="204"/>
        <v/>
      </c>
      <c r="IA28" s="348" t="str">
        <f t="shared" si="205"/>
        <v/>
      </c>
      <c r="IB28" s="348" t="str">
        <f t="shared" si="206"/>
        <v/>
      </c>
      <c r="IC28" s="348" t="str">
        <f t="shared" si="207"/>
        <v/>
      </c>
      <c r="ID28" s="348" t="str">
        <f t="shared" si="208"/>
        <v/>
      </c>
      <c r="IE28" s="348" t="str">
        <f t="shared" si="209"/>
        <v/>
      </c>
      <c r="IF28" s="348" t="str">
        <f t="shared" si="210"/>
        <v/>
      </c>
      <c r="IG28" s="348" t="str">
        <f t="shared" si="211"/>
        <v/>
      </c>
      <c r="IH28" s="348" t="str">
        <f t="shared" si="212"/>
        <v/>
      </c>
      <c r="II28" s="348" t="str">
        <f t="shared" si="213"/>
        <v/>
      </c>
      <c r="IJ28" s="348" t="str">
        <f t="shared" si="214"/>
        <v/>
      </c>
      <c r="IK28" s="348" t="str">
        <f t="shared" si="215"/>
        <v/>
      </c>
      <c r="IL28" s="348" t="str">
        <f t="shared" si="216"/>
        <v/>
      </c>
      <c r="IM28" s="348" t="str">
        <f t="shared" si="217"/>
        <v/>
      </c>
      <c r="IN28" s="348" t="str">
        <f t="shared" si="218"/>
        <v/>
      </c>
      <c r="IO28" s="348" t="str">
        <f t="shared" si="219"/>
        <v/>
      </c>
      <c r="IP28" s="348" t="str">
        <f t="shared" si="220"/>
        <v/>
      </c>
      <c r="IQ28" s="348" t="str">
        <f t="shared" si="221"/>
        <v/>
      </c>
      <c r="IR28" s="348" t="str">
        <f t="shared" si="222"/>
        <v/>
      </c>
      <c r="IS28" s="348" t="str">
        <f t="shared" si="223"/>
        <v/>
      </c>
      <c r="IT28" s="348" t="str">
        <f t="shared" si="224"/>
        <v/>
      </c>
      <c r="IU28" s="348" t="str">
        <f t="shared" si="225"/>
        <v/>
      </c>
      <c r="IV28" s="348" t="str">
        <f t="shared" si="226"/>
        <v/>
      </c>
      <c r="IW28" s="348" t="str">
        <f t="shared" si="227"/>
        <v/>
      </c>
      <c r="IX28" s="348" t="str">
        <f t="shared" si="228"/>
        <v/>
      </c>
      <c r="IY28" s="348" t="str">
        <f t="shared" si="229"/>
        <v/>
      </c>
      <c r="IZ28" s="348" t="str">
        <f t="shared" si="230"/>
        <v/>
      </c>
      <c r="JA28" s="348" t="str">
        <f t="shared" si="231"/>
        <v/>
      </c>
      <c r="JB28" s="348" t="str">
        <f t="shared" si="232"/>
        <v/>
      </c>
      <c r="JC28" s="348" t="str">
        <f t="shared" si="233"/>
        <v/>
      </c>
      <c r="JD28" s="348" t="str">
        <f t="shared" si="234"/>
        <v/>
      </c>
      <c r="JE28" s="348" t="str">
        <f t="shared" si="235"/>
        <v/>
      </c>
      <c r="JF28" s="348" t="str">
        <f t="shared" si="236"/>
        <v/>
      </c>
      <c r="JG28" s="348" t="str">
        <f t="shared" si="237"/>
        <v/>
      </c>
      <c r="JH28" s="348" t="str">
        <f t="shared" si="238"/>
        <v/>
      </c>
      <c r="JI28" s="348" t="str">
        <f t="shared" si="239"/>
        <v/>
      </c>
      <c r="JJ28" s="348" t="str">
        <f t="shared" si="240"/>
        <v/>
      </c>
      <c r="JK28" s="348" t="str">
        <f t="shared" si="241"/>
        <v/>
      </c>
      <c r="JL28" s="348" t="str">
        <f t="shared" si="242"/>
        <v/>
      </c>
      <c r="JM28" s="348" t="str">
        <f t="shared" si="243"/>
        <v/>
      </c>
      <c r="JN28" s="348" t="str">
        <f t="shared" si="244"/>
        <v/>
      </c>
      <c r="JO28" s="348" t="str">
        <f t="shared" si="245"/>
        <v/>
      </c>
      <c r="JP28" s="348" t="str">
        <f t="shared" si="246"/>
        <v/>
      </c>
      <c r="JQ28" s="348" t="str">
        <f t="shared" si="247"/>
        <v/>
      </c>
      <c r="JR28" s="348" t="str">
        <f t="shared" si="248"/>
        <v/>
      </c>
      <c r="JS28" s="348" t="str">
        <f t="shared" si="249"/>
        <v/>
      </c>
      <c r="JT28" s="348" t="str">
        <f t="shared" si="250"/>
        <v/>
      </c>
      <c r="JU28" s="348" t="str">
        <f t="shared" si="251"/>
        <v/>
      </c>
      <c r="JV28" s="348" t="str">
        <f t="shared" si="252"/>
        <v/>
      </c>
      <c r="JW28" s="348" t="str">
        <f t="shared" si="253"/>
        <v/>
      </c>
      <c r="JX28" s="348" t="str">
        <f t="shared" si="254"/>
        <v/>
      </c>
      <c r="JY28" s="348" t="str">
        <f t="shared" si="255"/>
        <v/>
      </c>
      <c r="JZ28" s="348" t="str">
        <f t="shared" si="256"/>
        <v/>
      </c>
      <c r="KA28" s="348" t="str">
        <f t="shared" si="257"/>
        <v/>
      </c>
      <c r="KB28" s="348" t="str">
        <f t="shared" si="258"/>
        <v/>
      </c>
      <c r="KC28" s="348" t="str">
        <f t="shared" si="259"/>
        <v/>
      </c>
      <c r="KD28" s="348" t="str">
        <f t="shared" si="260"/>
        <v/>
      </c>
      <c r="KE28" s="348" t="str">
        <f t="shared" si="261"/>
        <v/>
      </c>
      <c r="KF28" s="348" t="str">
        <f t="shared" si="262"/>
        <v/>
      </c>
      <c r="KG28" s="348" t="str">
        <f t="shared" si="263"/>
        <v/>
      </c>
      <c r="KH28" s="348" t="str">
        <f t="shared" si="264"/>
        <v/>
      </c>
      <c r="KI28" s="348" t="str">
        <f t="shared" si="265"/>
        <v/>
      </c>
      <c r="KJ28" s="348" t="str">
        <f t="shared" si="266"/>
        <v/>
      </c>
      <c r="KK28" s="348" t="str">
        <f t="shared" si="267"/>
        <v/>
      </c>
      <c r="KL28" s="348" t="str">
        <f t="shared" si="268"/>
        <v/>
      </c>
      <c r="KM28" s="348" t="str">
        <f t="shared" si="269"/>
        <v/>
      </c>
      <c r="KN28" s="348" t="str">
        <f t="shared" si="270"/>
        <v/>
      </c>
      <c r="KO28" s="348" t="str">
        <f t="shared" si="271"/>
        <v/>
      </c>
      <c r="KP28" s="348" t="str">
        <f t="shared" si="272"/>
        <v/>
      </c>
      <c r="KQ28" s="348" t="str">
        <f t="shared" si="273"/>
        <v/>
      </c>
      <c r="KR28" s="348" t="str">
        <f t="shared" si="274"/>
        <v/>
      </c>
      <c r="KS28" s="348" t="str">
        <f t="shared" si="275"/>
        <v/>
      </c>
      <c r="KT28" s="348" t="str">
        <f t="shared" si="276"/>
        <v/>
      </c>
      <c r="KU28" s="348" t="str">
        <f t="shared" si="277"/>
        <v/>
      </c>
      <c r="KV28" s="348" t="str">
        <f t="shared" si="278"/>
        <v/>
      </c>
      <c r="KW28" s="348" t="str">
        <f t="shared" si="279"/>
        <v/>
      </c>
      <c r="KX28" s="348" t="str">
        <f t="shared" si="280"/>
        <v/>
      </c>
      <c r="KY28" s="348" t="str">
        <f t="shared" si="281"/>
        <v/>
      </c>
      <c r="KZ28" s="348" t="str">
        <f t="shared" si="282"/>
        <v/>
      </c>
      <c r="LA28" s="348" t="str">
        <f t="shared" si="283"/>
        <v/>
      </c>
      <c r="LB28" s="348" t="str">
        <f t="shared" si="284"/>
        <v/>
      </c>
      <c r="LC28" s="348" t="str">
        <f t="shared" si="285"/>
        <v/>
      </c>
      <c r="LD28" s="348" t="str">
        <f t="shared" si="286"/>
        <v/>
      </c>
      <c r="LE28" s="348" t="str">
        <f t="shared" si="287"/>
        <v/>
      </c>
      <c r="LF28" s="349" t="str">
        <f t="shared" si="288"/>
        <v/>
      </c>
      <c r="LG28" s="349" t="str">
        <f t="shared" si="289"/>
        <v/>
      </c>
      <c r="LH28" s="349" t="str">
        <f t="shared" si="290"/>
        <v/>
      </c>
      <c r="LI28" s="349" t="str">
        <f t="shared" si="291"/>
        <v/>
      </c>
      <c r="LJ28" s="349" t="str">
        <f t="shared" si="292"/>
        <v/>
      </c>
      <c r="LK28" s="306" t="str">
        <f t="shared" si="293"/>
        <v/>
      </c>
      <c r="LL28" s="306" t="str">
        <f t="shared" si="294"/>
        <v/>
      </c>
      <c r="LM28" s="306" t="str">
        <f t="shared" si="295"/>
        <v/>
      </c>
      <c r="LN28" s="306" t="str">
        <f t="shared" si="296"/>
        <v/>
      </c>
      <c r="LO28" s="306" t="str">
        <f t="shared" si="297"/>
        <v/>
      </c>
      <c r="LP28" s="306" t="str">
        <f t="shared" si="298"/>
        <v/>
      </c>
      <c r="LQ28" s="306" t="str">
        <f t="shared" si="299"/>
        <v/>
      </c>
      <c r="LR28" s="306" t="str">
        <f t="shared" si="300"/>
        <v/>
      </c>
      <c r="LS28" s="306" t="str">
        <f t="shared" si="301"/>
        <v/>
      </c>
      <c r="LT28" s="306" t="str">
        <f t="shared" si="302"/>
        <v/>
      </c>
      <c r="LU28" s="306" t="str">
        <f t="shared" si="303"/>
        <v/>
      </c>
      <c r="LV28" s="306" t="str">
        <f t="shared" si="304"/>
        <v/>
      </c>
      <c r="LW28" s="306" t="str">
        <f t="shared" si="305"/>
        <v/>
      </c>
      <c r="LX28" s="306" t="str">
        <f t="shared" si="306"/>
        <v/>
      </c>
      <c r="LY28" s="306" t="str">
        <f t="shared" si="307"/>
        <v/>
      </c>
      <c r="LZ28" s="306" t="str">
        <f t="shared" si="308"/>
        <v/>
      </c>
      <c r="MA28" s="306" t="str">
        <f t="shared" si="309"/>
        <v/>
      </c>
      <c r="MB28" s="306" t="str">
        <f t="shared" si="310"/>
        <v/>
      </c>
      <c r="MC28" s="306" t="str">
        <f t="shared" si="311"/>
        <v/>
      </c>
      <c r="MD28" s="306" t="str">
        <f t="shared" si="312"/>
        <v/>
      </c>
      <c r="ME28" s="327">
        <f t="shared" si="324"/>
        <v>0</v>
      </c>
      <c r="MF28" s="327">
        <f t="shared" si="325"/>
        <v>0</v>
      </c>
      <c r="MG28" s="327">
        <f t="shared" si="326"/>
        <v>0</v>
      </c>
      <c r="MH28" s="327">
        <f t="shared" si="327"/>
        <v>0</v>
      </c>
      <c r="MI28" s="327">
        <f t="shared" si="328"/>
        <v>0</v>
      </c>
      <c r="MJ28" s="327">
        <f t="shared" si="329"/>
        <v>0</v>
      </c>
      <c r="MK28" s="327">
        <f t="shared" si="330"/>
        <v>0</v>
      </c>
      <c r="ML28" s="327">
        <f t="shared" si="331"/>
        <v>0</v>
      </c>
      <c r="MM28" s="327">
        <f t="shared" si="332"/>
        <v>0</v>
      </c>
      <c r="MN28" s="327">
        <f t="shared" si="333"/>
        <v>0</v>
      </c>
      <c r="MO28" s="327">
        <f t="shared" si="334"/>
        <v>0</v>
      </c>
      <c r="MP28" s="327">
        <f t="shared" si="335"/>
        <v>0</v>
      </c>
      <c r="MQ28" s="327">
        <f t="shared" si="336"/>
        <v>0</v>
      </c>
      <c r="MR28" s="327">
        <f t="shared" si="337"/>
        <v>0</v>
      </c>
      <c r="MS28" s="327">
        <f t="shared" si="338"/>
        <v>0</v>
      </c>
    </row>
    <row r="29" spans="1:357" ht="12" customHeight="1" x14ac:dyDescent="0.2">
      <c r="A29" s="334" t="str">
        <f t="shared" si="0"/>
        <v/>
      </c>
      <c r="B29" s="381">
        <v>50</v>
      </c>
      <c r="C29" s="351"/>
      <c r="D29" s="352"/>
      <c r="E29" s="353"/>
      <c r="F29" s="353"/>
      <c r="G29" s="353"/>
      <c r="H29" s="353"/>
      <c r="I29" s="354"/>
      <c r="J29" s="355"/>
      <c r="K29" s="356">
        <f t="shared" si="1"/>
        <v>0</v>
      </c>
      <c r="L29" s="356">
        <f t="shared" si="2"/>
        <v>0</v>
      </c>
      <c r="M29" s="357"/>
      <c r="N29" s="357"/>
      <c r="O29" s="357"/>
      <c r="P29" s="358"/>
      <c r="Q29" s="359" t="str">
        <f t="shared" si="3"/>
        <v/>
      </c>
      <c r="R29" s="360"/>
      <c r="S29" s="361"/>
      <c r="T29" s="362"/>
      <c r="U29" s="967"/>
      <c r="V29" s="969"/>
      <c r="W29" s="306" t="str">
        <f t="shared" si="4"/>
        <v/>
      </c>
      <c r="X29" s="306" t="str">
        <f t="shared" si="5"/>
        <v/>
      </c>
      <c r="Y29" s="306" t="str">
        <f t="shared" si="6"/>
        <v/>
      </c>
      <c r="Z29" s="306" t="str">
        <f t="shared" si="7"/>
        <v/>
      </c>
      <c r="AA29" s="306" t="str">
        <f t="shared" si="8"/>
        <v/>
      </c>
      <c r="AB29" s="306" t="str">
        <f t="shared" si="9"/>
        <v/>
      </c>
      <c r="AC29" s="306" t="str">
        <f t="shared" si="10"/>
        <v/>
      </c>
      <c r="AD29" s="306" t="str">
        <f t="shared" si="11"/>
        <v/>
      </c>
      <c r="AE29" s="306" t="str">
        <f t="shared" si="12"/>
        <v/>
      </c>
      <c r="AF29" s="306" t="str">
        <f t="shared" si="13"/>
        <v/>
      </c>
      <c r="AG29" s="306" t="str">
        <f t="shared" si="14"/>
        <v/>
      </c>
      <c r="AH29" s="306" t="str">
        <f t="shared" si="15"/>
        <v/>
      </c>
      <c r="AI29" s="306" t="str">
        <f t="shared" si="16"/>
        <v/>
      </c>
      <c r="AJ29" s="306" t="str">
        <f t="shared" si="17"/>
        <v/>
      </c>
      <c r="AK29" s="306" t="str">
        <f t="shared" si="18"/>
        <v/>
      </c>
      <c r="AL29" s="306" t="str">
        <f t="shared" si="19"/>
        <v/>
      </c>
      <c r="AM29" s="306" t="str">
        <f t="shared" si="20"/>
        <v/>
      </c>
      <c r="AN29" s="306" t="str">
        <f t="shared" si="21"/>
        <v/>
      </c>
      <c r="AO29" s="306" t="str">
        <f t="shared" si="22"/>
        <v/>
      </c>
      <c r="AP29" s="306" t="str">
        <f t="shared" si="23"/>
        <v/>
      </c>
      <c r="AQ29" s="306" t="str">
        <f t="shared" si="24"/>
        <v/>
      </c>
      <c r="AR29" s="306" t="str">
        <f t="shared" si="25"/>
        <v/>
      </c>
      <c r="AS29" s="306" t="str">
        <f t="shared" si="26"/>
        <v/>
      </c>
      <c r="AT29" s="306" t="str">
        <f t="shared" si="27"/>
        <v/>
      </c>
      <c r="AU29" s="306" t="str">
        <f t="shared" si="28"/>
        <v/>
      </c>
      <c r="AV29" s="306" t="str">
        <f t="shared" si="29"/>
        <v/>
      </c>
      <c r="AW29" s="306" t="str">
        <f t="shared" si="30"/>
        <v/>
      </c>
      <c r="AX29" s="306" t="str">
        <f t="shared" si="31"/>
        <v/>
      </c>
      <c r="AY29" s="306" t="str">
        <f t="shared" si="32"/>
        <v/>
      </c>
      <c r="AZ29" s="306" t="str">
        <f t="shared" si="33"/>
        <v/>
      </c>
      <c r="BA29" s="306" t="str">
        <f t="shared" si="34"/>
        <v/>
      </c>
      <c r="BB29" s="306" t="str">
        <f t="shared" si="35"/>
        <v/>
      </c>
      <c r="BC29" s="306" t="str">
        <f t="shared" si="36"/>
        <v/>
      </c>
      <c r="BD29" s="306" t="str">
        <f t="shared" si="37"/>
        <v/>
      </c>
      <c r="BE29" s="306" t="str">
        <f t="shared" si="38"/>
        <v/>
      </c>
      <c r="BF29" s="306" t="str">
        <f t="shared" si="39"/>
        <v/>
      </c>
      <c r="BG29" s="306" t="str">
        <f t="shared" si="40"/>
        <v/>
      </c>
      <c r="BH29" s="306" t="str">
        <f t="shared" si="41"/>
        <v/>
      </c>
      <c r="BI29" s="306" t="str">
        <f t="shared" si="42"/>
        <v/>
      </c>
      <c r="BJ29" s="306" t="str">
        <f t="shared" si="43"/>
        <v/>
      </c>
      <c r="BK29" s="306" t="str">
        <f t="shared" si="44"/>
        <v/>
      </c>
      <c r="BL29" s="306" t="str">
        <f t="shared" si="45"/>
        <v/>
      </c>
      <c r="BM29" s="306" t="str">
        <f t="shared" si="46"/>
        <v/>
      </c>
      <c r="BN29" s="306" t="str">
        <f t="shared" si="47"/>
        <v/>
      </c>
      <c r="BO29" s="306" t="str">
        <f t="shared" si="48"/>
        <v/>
      </c>
      <c r="BP29" s="306" t="str">
        <f t="shared" si="49"/>
        <v/>
      </c>
      <c r="BQ29" s="306" t="str">
        <f t="shared" si="50"/>
        <v/>
      </c>
      <c r="BR29" s="306" t="str">
        <f t="shared" si="51"/>
        <v/>
      </c>
      <c r="BS29" s="306" t="str">
        <f t="shared" si="52"/>
        <v/>
      </c>
      <c r="BT29" s="306" t="str">
        <f t="shared" si="53"/>
        <v/>
      </c>
      <c r="BU29" s="306" t="str">
        <f t="shared" si="54"/>
        <v/>
      </c>
      <c r="BV29" s="306" t="str">
        <f t="shared" si="55"/>
        <v/>
      </c>
      <c r="BW29" s="306" t="str">
        <f t="shared" si="56"/>
        <v/>
      </c>
      <c r="BX29" s="306" t="str">
        <f t="shared" si="57"/>
        <v/>
      </c>
      <c r="BY29" s="306" t="str">
        <f t="shared" si="58"/>
        <v/>
      </c>
      <c r="BZ29" s="306" t="str">
        <f t="shared" si="59"/>
        <v/>
      </c>
      <c r="CA29" s="306" t="str">
        <f t="shared" si="60"/>
        <v/>
      </c>
      <c r="CB29" s="306" t="str">
        <f t="shared" si="61"/>
        <v/>
      </c>
      <c r="CC29" s="306" t="str">
        <f t="shared" si="62"/>
        <v/>
      </c>
      <c r="CD29" s="306" t="str">
        <f t="shared" si="63"/>
        <v/>
      </c>
      <c r="CE29" s="306" t="str">
        <f t="shared" si="64"/>
        <v/>
      </c>
      <c r="CF29" s="306" t="str">
        <f t="shared" si="65"/>
        <v/>
      </c>
      <c r="CG29" s="306" t="str">
        <f t="shared" si="66"/>
        <v/>
      </c>
      <c r="CH29" s="306" t="str">
        <f t="shared" si="67"/>
        <v/>
      </c>
      <c r="CI29" s="306" t="str">
        <f t="shared" si="68"/>
        <v/>
      </c>
      <c r="CJ29" s="306" t="str">
        <f t="shared" si="69"/>
        <v/>
      </c>
      <c r="CK29" s="306" t="str">
        <f t="shared" si="70"/>
        <v/>
      </c>
      <c r="CL29" s="306" t="str">
        <f t="shared" si="71"/>
        <v/>
      </c>
      <c r="CM29" s="306" t="str">
        <f t="shared" si="72"/>
        <v/>
      </c>
      <c r="CN29" s="306" t="str">
        <f t="shared" si="73"/>
        <v/>
      </c>
      <c r="CO29" s="306" t="str">
        <f t="shared" si="74"/>
        <v/>
      </c>
      <c r="CP29" s="306" t="str">
        <f t="shared" si="75"/>
        <v/>
      </c>
      <c r="CQ29" s="306" t="str">
        <f t="shared" si="76"/>
        <v/>
      </c>
      <c r="CR29" s="306" t="str">
        <f t="shared" si="77"/>
        <v/>
      </c>
      <c r="CS29" s="306" t="str">
        <f t="shared" si="78"/>
        <v/>
      </c>
      <c r="CT29" s="306" t="str">
        <f t="shared" si="79"/>
        <v/>
      </c>
      <c r="CU29" s="306" t="str">
        <f t="shared" si="80"/>
        <v/>
      </c>
      <c r="CV29" s="306" t="str">
        <f t="shared" si="81"/>
        <v/>
      </c>
      <c r="CW29" s="306" t="str">
        <f t="shared" si="82"/>
        <v/>
      </c>
      <c r="CX29" s="306" t="str">
        <f t="shared" si="83"/>
        <v/>
      </c>
      <c r="CY29" s="306" t="str">
        <f t="shared" si="84"/>
        <v/>
      </c>
      <c r="CZ29" s="306" t="str">
        <f t="shared" si="85"/>
        <v/>
      </c>
      <c r="DA29" s="306" t="str">
        <f t="shared" si="86"/>
        <v/>
      </c>
      <c r="DB29" s="306" t="str">
        <f t="shared" si="87"/>
        <v/>
      </c>
      <c r="DC29" s="306" t="str">
        <f t="shared" si="88"/>
        <v/>
      </c>
      <c r="DD29" s="306" t="str">
        <f t="shared" si="89"/>
        <v/>
      </c>
      <c r="DE29" s="306" t="str">
        <f t="shared" si="90"/>
        <v/>
      </c>
      <c r="DF29" s="306" t="str">
        <f t="shared" si="91"/>
        <v/>
      </c>
      <c r="DG29" s="306" t="str">
        <f t="shared" si="92"/>
        <v/>
      </c>
      <c r="DH29" s="306" t="str">
        <f t="shared" si="93"/>
        <v/>
      </c>
      <c r="DI29" s="306" t="str">
        <f t="shared" si="94"/>
        <v/>
      </c>
      <c r="DJ29" s="306" t="str">
        <f t="shared" si="95"/>
        <v/>
      </c>
      <c r="DK29" s="306" t="str">
        <f t="shared" si="96"/>
        <v/>
      </c>
      <c r="DL29" s="306" t="str">
        <f t="shared" si="97"/>
        <v/>
      </c>
      <c r="DM29" s="306" t="str">
        <f t="shared" si="98"/>
        <v/>
      </c>
      <c r="DN29" s="306" t="str">
        <f t="shared" si="99"/>
        <v/>
      </c>
      <c r="DO29" s="306" t="str">
        <f t="shared" si="100"/>
        <v/>
      </c>
      <c r="DP29" s="306" t="str">
        <f t="shared" si="101"/>
        <v/>
      </c>
      <c r="DQ29" s="306" t="str">
        <f t="shared" si="102"/>
        <v/>
      </c>
      <c r="DR29" s="306" t="str">
        <f t="shared" si="103"/>
        <v/>
      </c>
      <c r="DS29" s="306" t="str">
        <f t="shared" si="104"/>
        <v/>
      </c>
      <c r="DT29" s="306" t="str">
        <f t="shared" si="105"/>
        <v/>
      </c>
      <c r="DU29" s="306" t="str">
        <f t="shared" si="106"/>
        <v/>
      </c>
      <c r="DV29" s="306" t="str">
        <f t="shared" si="107"/>
        <v/>
      </c>
      <c r="DW29" s="306" t="str">
        <f t="shared" si="108"/>
        <v/>
      </c>
      <c r="DX29" s="306" t="str">
        <f t="shared" si="109"/>
        <v/>
      </c>
      <c r="DY29" s="306" t="str">
        <f t="shared" si="110"/>
        <v/>
      </c>
      <c r="DZ29" s="306" t="str">
        <f t="shared" si="111"/>
        <v/>
      </c>
      <c r="EA29" s="306" t="str">
        <f t="shared" si="112"/>
        <v/>
      </c>
      <c r="EB29" s="306" t="str">
        <f t="shared" si="113"/>
        <v/>
      </c>
      <c r="EC29" s="306" t="str">
        <f t="shared" si="114"/>
        <v/>
      </c>
      <c r="ED29" s="306" t="str">
        <f t="shared" si="115"/>
        <v/>
      </c>
      <c r="EE29" s="306" t="str">
        <f t="shared" si="116"/>
        <v/>
      </c>
      <c r="EF29" s="306" t="str">
        <f t="shared" si="117"/>
        <v/>
      </c>
      <c r="EG29" s="306" t="str">
        <f t="shared" si="313"/>
        <v/>
      </c>
      <c r="EH29" s="306" t="str">
        <f t="shared" si="118"/>
        <v/>
      </c>
      <c r="EI29" s="306" t="str">
        <f t="shared" si="119"/>
        <v/>
      </c>
      <c r="EJ29" s="306" t="str">
        <f t="shared" si="120"/>
        <v/>
      </c>
      <c r="EK29" s="306" t="str">
        <f t="shared" si="121"/>
        <v/>
      </c>
      <c r="EL29" s="306" t="str">
        <f t="shared" si="122"/>
        <v/>
      </c>
      <c r="EM29" s="306" t="str">
        <f t="shared" si="123"/>
        <v/>
      </c>
      <c r="EN29" s="306" t="str">
        <f t="shared" si="124"/>
        <v/>
      </c>
      <c r="EO29" s="306" t="str">
        <f t="shared" si="125"/>
        <v/>
      </c>
      <c r="EP29" s="306" t="str">
        <f t="shared" si="126"/>
        <v/>
      </c>
      <c r="EQ29" s="306" t="str">
        <f t="shared" si="127"/>
        <v/>
      </c>
      <c r="ER29" s="306" t="str">
        <f t="shared" si="128"/>
        <v/>
      </c>
      <c r="ES29" s="306" t="str">
        <f t="shared" si="129"/>
        <v/>
      </c>
      <c r="ET29" s="306" t="str">
        <f t="shared" si="130"/>
        <v/>
      </c>
      <c r="EU29" s="306" t="str">
        <f t="shared" si="131"/>
        <v/>
      </c>
      <c r="EV29" s="306" t="str">
        <f t="shared" si="132"/>
        <v/>
      </c>
      <c r="EW29" s="306" t="str">
        <f t="shared" si="314"/>
        <v/>
      </c>
      <c r="EX29" s="306" t="str">
        <f t="shared" si="315"/>
        <v/>
      </c>
      <c r="EY29" s="306" t="str">
        <f t="shared" si="316"/>
        <v/>
      </c>
      <c r="EZ29" s="306" t="str">
        <f t="shared" si="317"/>
        <v/>
      </c>
      <c r="FA29" s="306" t="str">
        <f t="shared" si="318"/>
        <v/>
      </c>
      <c r="FB29" s="306" t="str">
        <f t="shared" si="133"/>
        <v/>
      </c>
      <c r="FC29" s="306" t="str">
        <f t="shared" si="134"/>
        <v/>
      </c>
      <c r="FD29" s="306" t="str">
        <f t="shared" si="135"/>
        <v/>
      </c>
      <c r="FE29" s="306" t="str">
        <f t="shared" si="136"/>
        <v/>
      </c>
      <c r="FF29" s="306" t="str">
        <f t="shared" si="137"/>
        <v/>
      </c>
      <c r="FG29" s="306" t="str">
        <f t="shared" si="319"/>
        <v/>
      </c>
      <c r="FH29" s="306" t="str">
        <f t="shared" si="320"/>
        <v/>
      </c>
      <c r="FI29" s="306" t="str">
        <f t="shared" si="321"/>
        <v/>
      </c>
      <c r="FJ29" s="306" t="str">
        <f t="shared" si="322"/>
        <v/>
      </c>
      <c r="FK29" s="306" t="str">
        <f t="shared" si="323"/>
        <v/>
      </c>
      <c r="FL29" s="306" t="str">
        <f t="shared" si="138"/>
        <v/>
      </c>
      <c r="FM29" s="306" t="str">
        <f t="shared" si="139"/>
        <v/>
      </c>
      <c r="FN29" s="306" t="str">
        <f t="shared" si="140"/>
        <v/>
      </c>
      <c r="FO29" s="306" t="str">
        <f t="shared" si="141"/>
        <v/>
      </c>
      <c r="FP29" s="306" t="str">
        <f t="shared" si="142"/>
        <v/>
      </c>
      <c r="FQ29" s="306" t="str">
        <f t="shared" si="143"/>
        <v/>
      </c>
      <c r="FR29" s="306" t="str">
        <f t="shared" si="144"/>
        <v/>
      </c>
      <c r="FS29" s="306" t="str">
        <f t="shared" si="145"/>
        <v/>
      </c>
      <c r="FT29" s="306" t="str">
        <f t="shared" si="146"/>
        <v/>
      </c>
      <c r="FU29" s="306" t="str">
        <f t="shared" si="147"/>
        <v/>
      </c>
      <c r="FV29" s="306" t="str">
        <f t="shared" si="148"/>
        <v/>
      </c>
      <c r="FW29" s="306" t="str">
        <f t="shared" si="149"/>
        <v/>
      </c>
      <c r="FX29" s="306" t="str">
        <f t="shared" si="150"/>
        <v/>
      </c>
      <c r="FY29" s="306" t="str">
        <f t="shared" si="151"/>
        <v/>
      </c>
      <c r="FZ29" s="306" t="str">
        <f t="shared" si="152"/>
        <v/>
      </c>
      <c r="GA29" s="306" t="str">
        <f t="shared" si="153"/>
        <v/>
      </c>
      <c r="GB29" s="306" t="str">
        <f t="shared" si="154"/>
        <v/>
      </c>
      <c r="GC29" s="306" t="str">
        <f t="shared" si="155"/>
        <v/>
      </c>
      <c r="GD29" s="306" t="str">
        <f t="shared" si="156"/>
        <v/>
      </c>
      <c r="GE29" s="306" t="str">
        <f t="shared" si="157"/>
        <v/>
      </c>
      <c r="GF29" s="306" t="str">
        <f t="shared" si="158"/>
        <v/>
      </c>
      <c r="GG29" s="306" t="str">
        <f t="shared" si="159"/>
        <v/>
      </c>
      <c r="GH29" s="306" t="str">
        <f t="shared" si="160"/>
        <v/>
      </c>
      <c r="GI29" s="306" t="str">
        <f t="shared" si="161"/>
        <v/>
      </c>
      <c r="GJ29" s="306" t="str">
        <f t="shared" si="162"/>
        <v/>
      </c>
      <c r="GK29" s="306" t="str">
        <f t="shared" si="163"/>
        <v/>
      </c>
      <c r="GL29" s="306" t="str">
        <f t="shared" si="164"/>
        <v/>
      </c>
      <c r="GM29" s="306" t="str">
        <f t="shared" si="165"/>
        <v/>
      </c>
      <c r="GN29" s="306" t="str">
        <f t="shared" si="166"/>
        <v/>
      </c>
      <c r="GO29" s="306" t="str">
        <f t="shared" si="167"/>
        <v/>
      </c>
      <c r="GP29" s="306" t="str">
        <f t="shared" si="168"/>
        <v/>
      </c>
      <c r="GQ29" s="306" t="str">
        <f t="shared" si="169"/>
        <v/>
      </c>
      <c r="GR29" s="306" t="str">
        <f t="shared" si="170"/>
        <v/>
      </c>
      <c r="GS29" s="306" t="str">
        <f t="shared" si="171"/>
        <v/>
      </c>
      <c r="GT29" s="306" t="str">
        <f t="shared" si="172"/>
        <v/>
      </c>
      <c r="GU29" s="306" t="str">
        <f t="shared" si="173"/>
        <v/>
      </c>
      <c r="GV29" s="306" t="str">
        <f t="shared" si="174"/>
        <v/>
      </c>
      <c r="GW29" s="306" t="str">
        <f t="shared" si="175"/>
        <v/>
      </c>
      <c r="GX29" s="306" t="str">
        <f t="shared" si="176"/>
        <v/>
      </c>
      <c r="GY29" s="306" t="str">
        <f t="shared" si="177"/>
        <v/>
      </c>
      <c r="GZ29" s="306" t="str">
        <f t="shared" si="178"/>
        <v/>
      </c>
      <c r="HA29" s="306" t="str">
        <f t="shared" si="179"/>
        <v/>
      </c>
      <c r="HB29" s="306" t="str">
        <f t="shared" si="180"/>
        <v/>
      </c>
      <c r="HC29" s="306" t="str">
        <f t="shared" si="181"/>
        <v/>
      </c>
      <c r="HD29" s="306" t="str">
        <f t="shared" si="182"/>
        <v/>
      </c>
      <c r="HE29" s="306" t="str">
        <f t="shared" si="183"/>
        <v/>
      </c>
      <c r="HF29" s="306" t="str">
        <f t="shared" si="184"/>
        <v/>
      </c>
      <c r="HG29" s="306" t="str">
        <f t="shared" si="185"/>
        <v/>
      </c>
      <c r="HH29" s="306" t="str">
        <f t="shared" si="186"/>
        <v/>
      </c>
      <c r="HI29" s="306" t="str">
        <f t="shared" si="187"/>
        <v/>
      </c>
      <c r="HJ29" s="306" t="str">
        <f t="shared" si="188"/>
        <v/>
      </c>
      <c r="HK29" s="306" t="str">
        <f t="shared" si="189"/>
        <v/>
      </c>
      <c r="HL29" s="306" t="str">
        <f t="shared" si="190"/>
        <v/>
      </c>
      <c r="HM29" s="306" t="str">
        <f t="shared" si="191"/>
        <v/>
      </c>
      <c r="HN29" s="306" t="str">
        <f t="shared" si="192"/>
        <v/>
      </c>
      <c r="HO29" s="306" t="str">
        <f t="shared" si="193"/>
        <v/>
      </c>
      <c r="HP29" s="306" t="str">
        <f t="shared" si="194"/>
        <v/>
      </c>
      <c r="HQ29" s="306" t="str">
        <f t="shared" si="195"/>
        <v/>
      </c>
      <c r="HR29" s="306" t="str">
        <f t="shared" si="196"/>
        <v/>
      </c>
      <c r="HS29" s="306" t="str">
        <f t="shared" si="197"/>
        <v/>
      </c>
      <c r="HT29" s="306" t="str">
        <f t="shared" si="198"/>
        <v/>
      </c>
      <c r="HU29" s="306" t="str">
        <f t="shared" si="199"/>
        <v/>
      </c>
      <c r="HV29" s="306" t="str">
        <f t="shared" si="200"/>
        <v/>
      </c>
      <c r="HW29" s="306" t="str">
        <f t="shared" si="201"/>
        <v/>
      </c>
      <c r="HX29" s="306" t="str">
        <f t="shared" si="202"/>
        <v/>
      </c>
      <c r="HY29" s="348" t="str">
        <f t="shared" si="203"/>
        <v/>
      </c>
      <c r="HZ29" s="348" t="str">
        <f t="shared" si="204"/>
        <v/>
      </c>
      <c r="IA29" s="348" t="str">
        <f t="shared" si="205"/>
        <v/>
      </c>
      <c r="IB29" s="348" t="str">
        <f t="shared" si="206"/>
        <v/>
      </c>
      <c r="IC29" s="348" t="str">
        <f t="shared" si="207"/>
        <v/>
      </c>
      <c r="ID29" s="348" t="str">
        <f t="shared" si="208"/>
        <v/>
      </c>
      <c r="IE29" s="348" t="str">
        <f t="shared" si="209"/>
        <v/>
      </c>
      <c r="IF29" s="348" t="str">
        <f t="shared" si="210"/>
        <v/>
      </c>
      <c r="IG29" s="348" t="str">
        <f t="shared" si="211"/>
        <v/>
      </c>
      <c r="IH29" s="348" t="str">
        <f t="shared" si="212"/>
        <v/>
      </c>
      <c r="II29" s="348" t="str">
        <f t="shared" si="213"/>
        <v/>
      </c>
      <c r="IJ29" s="348" t="str">
        <f t="shared" si="214"/>
        <v/>
      </c>
      <c r="IK29" s="348" t="str">
        <f t="shared" si="215"/>
        <v/>
      </c>
      <c r="IL29" s="348" t="str">
        <f t="shared" si="216"/>
        <v/>
      </c>
      <c r="IM29" s="348" t="str">
        <f t="shared" si="217"/>
        <v/>
      </c>
      <c r="IN29" s="348" t="str">
        <f t="shared" si="218"/>
        <v/>
      </c>
      <c r="IO29" s="348" t="str">
        <f t="shared" si="219"/>
        <v/>
      </c>
      <c r="IP29" s="348" t="str">
        <f t="shared" si="220"/>
        <v/>
      </c>
      <c r="IQ29" s="348" t="str">
        <f t="shared" si="221"/>
        <v/>
      </c>
      <c r="IR29" s="348" t="str">
        <f t="shared" si="222"/>
        <v/>
      </c>
      <c r="IS29" s="348" t="str">
        <f t="shared" si="223"/>
        <v/>
      </c>
      <c r="IT29" s="348" t="str">
        <f t="shared" si="224"/>
        <v/>
      </c>
      <c r="IU29" s="348" t="str">
        <f t="shared" si="225"/>
        <v/>
      </c>
      <c r="IV29" s="348" t="str">
        <f t="shared" si="226"/>
        <v/>
      </c>
      <c r="IW29" s="348" t="str">
        <f t="shared" si="227"/>
        <v/>
      </c>
      <c r="IX29" s="348" t="str">
        <f t="shared" si="228"/>
        <v/>
      </c>
      <c r="IY29" s="348" t="str">
        <f t="shared" si="229"/>
        <v/>
      </c>
      <c r="IZ29" s="348" t="str">
        <f t="shared" si="230"/>
        <v/>
      </c>
      <c r="JA29" s="348" t="str">
        <f t="shared" si="231"/>
        <v/>
      </c>
      <c r="JB29" s="348" t="str">
        <f t="shared" si="232"/>
        <v/>
      </c>
      <c r="JC29" s="348" t="str">
        <f t="shared" si="233"/>
        <v/>
      </c>
      <c r="JD29" s="348" t="str">
        <f t="shared" si="234"/>
        <v/>
      </c>
      <c r="JE29" s="348" t="str">
        <f t="shared" si="235"/>
        <v/>
      </c>
      <c r="JF29" s="348" t="str">
        <f t="shared" si="236"/>
        <v/>
      </c>
      <c r="JG29" s="348" t="str">
        <f t="shared" si="237"/>
        <v/>
      </c>
      <c r="JH29" s="348" t="str">
        <f t="shared" si="238"/>
        <v/>
      </c>
      <c r="JI29" s="348" t="str">
        <f t="shared" si="239"/>
        <v/>
      </c>
      <c r="JJ29" s="348" t="str">
        <f t="shared" si="240"/>
        <v/>
      </c>
      <c r="JK29" s="348" t="str">
        <f t="shared" si="241"/>
        <v/>
      </c>
      <c r="JL29" s="348" t="str">
        <f t="shared" si="242"/>
        <v/>
      </c>
      <c r="JM29" s="348" t="str">
        <f t="shared" si="243"/>
        <v/>
      </c>
      <c r="JN29" s="348" t="str">
        <f t="shared" si="244"/>
        <v/>
      </c>
      <c r="JO29" s="348" t="str">
        <f t="shared" si="245"/>
        <v/>
      </c>
      <c r="JP29" s="348" t="str">
        <f t="shared" si="246"/>
        <v/>
      </c>
      <c r="JQ29" s="348" t="str">
        <f t="shared" si="247"/>
        <v/>
      </c>
      <c r="JR29" s="348" t="str">
        <f t="shared" si="248"/>
        <v/>
      </c>
      <c r="JS29" s="348" t="str">
        <f t="shared" si="249"/>
        <v/>
      </c>
      <c r="JT29" s="348" t="str">
        <f t="shared" si="250"/>
        <v/>
      </c>
      <c r="JU29" s="348" t="str">
        <f t="shared" si="251"/>
        <v/>
      </c>
      <c r="JV29" s="348" t="str">
        <f t="shared" si="252"/>
        <v/>
      </c>
      <c r="JW29" s="348" t="str">
        <f t="shared" si="253"/>
        <v/>
      </c>
      <c r="JX29" s="348" t="str">
        <f t="shared" si="254"/>
        <v/>
      </c>
      <c r="JY29" s="348" t="str">
        <f t="shared" si="255"/>
        <v/>
      </c>
      <c r="JZ29" s="348" t="str">
        <f t="shared" si="256"/>
        <v/>
      </c>
      <c r="KA29" s="348" t="str">
        <f t="shared" si="257"/>
        <v/>
      </c>
      <c r="KB29" s="348" t="str">
        <f t="shared" si="258"/>
        <v/>
      </c>
      <c r="KC29" s="348" t="str">
        <f t="shared" si="259"/>
        <v/>
      </c>
      <c r="KD29" s="348" t="str">
        <f t="shared" si="260"/>
        <v/>
      </c>
      <c r="KE29" s="348" t="str">
        <f t="shared" si="261"/>
        <v/>
      </c>
      <c r="KF29" s="348" t="str">
        <f t="shared" si="262"/>
        <v/>
      </c>
      <c r="KG29" s="348" t="str">
        <f t="shared" si="263"/>
        <v/>
      </c>
      <c r="KH29" s="348" t="str">
        <f t="shared" si="264"/>
        <v/>
      </c>
      <c r="KI29" s="348" t="str">
        <f t="shared" si="265"/>
        <v/>
      </c>
      <c r="KJ29" s="348" t="str">
        <f t="shared" si="266"/>
        <v/>
      </c>
      <c r="KK29" s="348" t="str">
        <f t="shared" si="267"/>
        <v/>
      </c>
      <c r="KL29" s="348" t="str">
        <f t="shared" si="268"/>
        <v/>
      </c>
      <c r="KM29" s="348" t="str">
        <f t="shared" si="269"/>
        <v/>
      </c>
      <c r="KN29" s="348" t="str">
        <f t="shared" si="270"/>
        <v/>
      </c>
      <c r="KO29" s="348" t="str">
        <f t="shared" si="271"/>
        <v/>
      </c>
      <c r="KP29" s="348" t="str">
        <f t="shared" si="272"/>
        <v/>
      </c>
      <c r="KQ29" s="348" t="str">
        <f t="shared" si="273"/>
        <v/>
      </c>
      <c r="KR29" s="348" t="str">
        <f t="shared" si="274"/>
        <v/>
      </c>
      <c r="KS29" s="348" t="str">
        <f t="shared" si="275"/>
        <v/>
      </c>
      <c r="KT29" s="348" t="str">
        <f t="shared" si="276"/>
        <v/>
      </c>
      <c r="KU29" s="348" t="str">
        <f t="shared" si="277"/>
        <v/>
      </c>
      <c r="KV29" s="348" t="str">
        <f t="shared" si="278"/>
        <v/>
      </c>
      <c r="KW29" s="348" t="str">
        <f t="shared" si="279"/>
        <v/>
      </c>
      <c r="KX29" s="348" t="str">
        <f t="shared" si="280"/>
        <v/>
      </c>
      <c r="KY29" s="348" t="str">
        <f t="shared" si="281"/>
        <v/>
      </c>
      <c r="KZ29" s="348" t="str">
        <f t="shared" si="282"/>
        <v/>
      </c>
      <c r="LA29" s="348" t="str">
        <f t="shared" si="283"/>
        <v/>
      </c>
      <c r="LB29" s="348" t="str">
        <f t="shared" si="284"/>
        <v/>
      </c>
      <c r="LC29" s="348" t="str">
        <f t="shared" si="285"/>
        <v/>
      </c>
      <c r="LD29" s="348" t="str">
        <f t="shared" si="286"/>
        <v/>
      </c>
      <c r="LE29" s="348" t="str">
        <f t="shared" si="287"/>
        <v/>
      </c>
      <c r="LF29" s="349" t="str">
        <f t="shared" si="288"/>
        <v/>
      </c>
      <c r="LG29" s="349" t="str">
        <f t="shared" si="289"/>
        <v/>
      </c>
      <c r="LH29" s="349" t="str">
        <f t="shared" si="290"/>
        <v/>
      </c>
      <c r="LI29" s="349" t="str">
        <f t="shared" si="291"/>
        <v/>
      </c>
      <c r="LJ29" s="349" t="str">
        <f t="shared" si="292"/>
        <v/>
      </c>
      <c r="LK29" s="306" t="str">
        <f t="shared" si="293"/>
        <v/>
      </c>
      <c r="LL29" s="306" t="str">
        <f t="shared" si="294"/>
        <v/>
      </c>
      <c r="LM29" s="306" t="str">
        <f t="shared" si="295"/>
        <v/>
      </c>
      <c r="LN29" s="306" t="str">
        <f t="shared" si="296"/>
        <v/>
      </c>
      <c r="LO29" s="306" t="str">
        <f t="shared" si="297"/>
        <v/>
      </c>
      <c r="LP29" s="306" t="str">
        <f t="shared" si="298"/>
        <v/>
      </c>
      <c r="LQ29" s="306" t="str">
        <f t="shared" si="299"/>
        <v/>
      </c>
      <c r="LR29" s="306" t="str">
        <f t="shared" si="300"/>
        <v/>
      </c>
      <c r="LS29" s="306" t="str">
        <f t="shared" si="301"/>
        <v/>
      </c>
      <c r="LT29" s="306" t="str">
        <f t="shared" si="302"/>
        <v/>
      </c>
      <c r="LU29" s="306" t="str">
        <f t="shared" si="303"/>
        <v/>
      </c>
      <c r="LV29" s="306" t="str">
        <f t="shared" si="304"/>
        <v/>
      </c>
      <c r="LW29" s="306" t="str">
        <f t="shared" si="305"/>
        <v/>
      </c>
      <c r="LX29" s="306" t="str">
        <f t="shared" si="306"/>
        <v/>
      </c>
      <c r="LY29" s="306" t="str">
        <f t="shared" si="307"/>
        <v/>
      </c>
      <c r="LZ29" s="306" t="str">
        <f t="shared" si="308"/>
        <v/>
      </c>
      <c r="MA29" s="306" t="str">
        <f t="shared" si="309"/>
        <v/>
      </c>
      <c r="MB29" s="306" t="str">
        <f t="shared" si="310"/>
        <v/>
      </c>
      <c r="MC29" s="306" t="str">
        <f t="shared" si="311"/>
        <v/>
      </c>
      <c r="MD29" s="306" t="str">
        <f t="shared" si="312"/>
        <v/>
      </c>
      <c r="ME29" s="327">
        <f t="shared" si="324"/>
        <v>0</v>
      </c>
      <c r="MF29" s="327">
        <f t="shared" si="325"/>
        <v>0</v>
      </c>
      <c r="MG29" s="327">
        <f t="shared" si="326"/>
        <v>0</v>
      </c>
      <c r="MH29" s="327">
        <f t="shared" si="327"/>
        <v>0</v>
      </c>
      <c r="MI29" s="327">
        <f t="shared" si="328"/>
        <v>0</v>
      </c>
      <c r="MJ29" s="327">
        <f t="shared" si="329"/>
        <v>0</v>
      </c>
      <c r="MK29" s="327">
        <f t="shared" si="330"/>
        <v>0</v>
      </c>
      <c r="ML29" s="327">
        <f t="shared" si="331"/>
        <v>0</v>
      </c>
      <c r="MM29" s="327">
        <f t="shared" si="332"/>
        <v>0</v>
      </c>
      <c r="MN29" s="327">
        <f t="shared" si="333"/>
        <v>0</v>
      </c>
      <c r="MO29" s="327">
        <f t="shared" si="334"/>
        <v>0</v>
      </c>
      <c r="MP29" s="327">
        <f t="shared" si="335"/>
        <v>0</v>
      </c>
      <c r="MQ29" s="327">
        <f t="shared" si="336"/>
        <v>0</v>
      </c>
      <c r="MR29" s="327">
        <f t="shared" si="337"/>
        <v>0</v>
      </c>
      <c r="MS29" s="327">
        <f t="shared" si="338"/>
        <v>0</v>
      </c>
    </row>
    <row r="30" spans="1:357" ht="12" customHeight="1" x14ac:dyDescent="0.2">
      <c r="A30" s="334" t="str">
        <f t="shared" si="0"/>
        <v/>
      </c>
      <c r="B30" s="381">
        <v>60</v>
      </c>
      <c r="C30" s="351"/>
      <c r="D30" s="352"/>
      <c r="E30" s="353"/>
      <c r="F30" s="353"/>
      <c r="G30" s="353"/>
      <c r="H30" s="353"/>
      <c r="I30" s="354"/>
      <c r="J30" s="355"/>
      <c r="K30" s="356">
        <f t="shared" si="1"/>
        <v>0</v>
      </c>
      <c r="L30" s="356">
        <f t="shared" si="2"/>
        <v>0</v>
      </c>
      <c r="M30" s="357"/>
      <c r="N30" s="357"/>
      <c r="O30" s="357"/>
      <c r="P30" s="358"/>
      <c r="Q30" s="359" t="str">
        <f t="shared" si="3"/>
        <v/>
      </c>
      <c r="R30" s="360"/>
      <c r="S30" s="361"/>
      <c r="T30" s="362"/>
      <c r="U30" s="967"/>
      <c r="V30" s="969"/>
      <c r="W30" s="306" t="str">
        <f t="shared" si="4"/>
        <v/>
      </c>
      <c r="X30" s="306" t="str">
        <f t="shared" si="5"/>
        <v/>
      </c>
      <c r="Y30" s="306" t="str">
        <f t="shared" si="6"/>
        <v/>
      </c>
      <c r="Z30" s="306" t="str">
        <f t="shared" si="7"/>
        <v/>
      </c>
      <c r="AA30" s="306" t="str">
        <f t="shared" si="8"/>
        <v/>
      </c>
      <c r="AB30" s="306" t="str">
        <f t="shared" si="9"/>
        <v/>
      </c>
      <c r="AC30" s="306" t="str">
        <f t="shared" si="10"/>
        <v/>
      </c>
      <c r="AD30" s="306" t="str">
        <f t="shared" si="11"/>
        <v/>
      </c>
      <c r="AE30" s="306" t="str">
        <f t="shared" si="12"/>
        <v/>
      </c>
      <c r="AF30" s="306" t="str">
        <f t="shared" si="13"/>
        <v/>
      </c>
      <c r="AG30" s="306" t="str">
        <f t="shared" si="14"/>
        <v/>
      </c>
      <c r="AH30" s="306" t="str">
        <f t="shared" si="15"/>
        <v/>
      </c>
      <c r="AI30" s="306" t="str">
        <f t="shared" si="16"/>
        <v/>
      </c>
      <c r="AJ30" s="306" t="str">
        <f t="shared" si="17"/>
        <v/>
      </c>
      <c r="AK30" s="306" t="str">
        <f t="shared" si="18"/>
        <v/>
      </c>
      <c r="AL30" s="306" t="str">
        <f t="shared" si="19"/>
        <v/>
      </c>
      <c r="AM30" s="306" t="str">
        <f t="shared" si="20"/>
        <v/>
      </c>
      <c r="AN30" s="306" t="str">
        <f t="shared" si="21"/>
        <v/>
      </c>
      <c r="AO30" s="306" t="str">
        <f t="shared" si="22"/>
        <v/>
      </c>
      <c r="AP30" s="306" t="str">
        <f t="shared" si="23"/>
        <v/>
      </c>
      <c r="AQ30" s="306" t="str">
        <f t="shared" si="24"/>
        <v/>
      </c>
      <c r="AR30" s="306" t="str">
        <f t="shared" si="25"/>
        <v/>
      </c>
      <c r="AS30" s="306" t="str">
        <f t="shared" si="26"/>
        <v/>
      </c>
      <c r="AT30" s="306" t="str">
        <f t="shared" si="27"/>
        <v/>
      </c>
      <c r="AU30" s="306" t="str">
        <f t="shared" si="28"/>
        <v/>
      </c>
      <c r="AV30" s="306" t="str">
        <f t="shared" si="29"/>
        <v/>
      </c>
      <c r="AW30" s="306" t="str">
        <f t="shared" si="30"/>
        <v/>
      </c>
      <c r="AX30" s="306" t="str">
        <f t="shared" si="31"/>
        <v/>
      </c>
      <c r="AY30" s="306" t="str">
        <f t="shared" si="32"/>
        <v/>
      </c>
      <c r="AZ30" s="306" t="str">
        <f t="shared" si="33"/>
        <v/>
      </c>
      <c r="BA30" s="306" t="str">
        <f t="shared" si="34"/>
        <v/>
      </c>
      <c r="BB30" s="306" t="str">
        <f t="shared" si="35"/>
        <v/>
      </c>
      <c r="BC30" s="306" t="str">
        <f t="shared" si="36"/>
        <v/>
      </c>
      <c r="BD30" s="306" t="str">
        <f t="shared" si="37"/>
        <v/>
      </c>
      <c r="BE30" s="306" t="str">
        <f t="shared" si="38"/>
        <v/>
      </c>
      <c r="BF30" s="306" t="str">
        <f t="shared" si="39"/>
        <v/>
      </c>
      <c r="BG30" s="306" t="str">
        <f t="shared" si="40"/>
        <v/>
      </c>
      <c r="BH30" s="306" t="str">
        <f t="shared" si="41"/>
        <v/>
      </c>
      <c r="BI30" s="306" t="str">
        <f t="shared" si="42"/>
        <v/>
      </c>
      <c r="BJ30" s="306" t="str">
        <f t="shared" si="43"/>
        <v/>
      </c>
      <c r="BK30" s="306" t="str">
        <f t="shared" si="44"/>
        <v/>
      </c>
      <c r="BL30" s="306" t="str">
        <f t="shared" si="45"/>
        <v/>
      </c>
      <c r="BM30" s="306" t="str">
        <f t="shared" si="46"/>
        <v/>
      </c>
      <c r="BN30" s="306" t="str">
        <f t="shared" si="47"/>
        <v/>
      </c>
      <c r="BO30" s="306" t="str">
        <f t="shared" si="48"/>
        <v/>
      </c>
      <c r="BP30" s="306" t="str">
        <f t="shared" si="49"/>
        <v/>
      </c>
      <c r="BQ30" s="306" t="str">
        <f t="shared" si="50"/>
        <v/>
      </c>
      <c r="BR30" s="306" t="str">
        <f t="shared" si="51"/>
        <v/>
      </c>
      <c r="BS30" s="306" t="str">
        <f t="shared" si="52"/>
        <v/>
      </c>
      <c r="BT30" s="306" t="str">
        <f t="shared" si="53"/>
        <v/>
      </c>
      <c r="BU30" s="306" t="str">
        <f t="shared" si="54"/>
        <v/>
      </c>
      <c r="BV30" s="306" t="str">
        <f t="shared" si="55"/>
        <v/>
      </c>
      <c r="BW30" s="306" t="str">
        <f t="shared" si="56"/>
        <v/>
      </c>
      <c r="BX30" s="306" t="str">
        <f t="shared" si="57"/>
        <v/>
      </c>
      <c r="BY30" s="306" t="str">
        <f t="shared" si="58"/>
        <v/>
      </c>
      <c r="BZ30" s="306" t="str">
        <f t="shared" si="59"/>
        <v/>
      </c>
      <c r="CA30" s="306" t="str">
        <f t="shared" si="60"/>
        <v/>
      </c>
      <c r="CB30" s="306" t="str">
        <f t="shared" si="61"/>
        <v/>
      </c>
      <c r="CC30" s="306" t="str">
        <f t="shared" si="62"/>
        <v/>
      </c>
      <c r="CD30" s="306" t="str">
        <f t="shared" si="63"/>
        <v/>
      </c>
      <c r="CE30" s="306" t="str">
        <f t="shared" si="64"/>
        <v/>
      </c>
      <c r="CF30" s="306" t="str">
        <f t="shared" si="65"/>
        <v/>
      </c>
      <c r="CG30" s="306" t="str">
        <f t="shared" si="66"/>
        <v/>
      </c>
      <c r="CH30" s="306" t="str">
        <f t="shared" si="67"/>
        <v/>
      </c>
      <c r="CI30" s="306" t="str">
        <f t="shared" si="68"/>
        <v/>
      </c>
      <c r="CJ30" s="306" t="str">
        <f t="shared" si="69"/>
        <v/>
      </c>
      <c r="CK30" s="306" t="str">
        <f t="shared" si="70"/>
        <v/>
      </c>
      <c r="CL30" s="306" t="str">
        <f t="shared" si="71"/>
        <v/>
      </c>
      <c r="CM30" s="306" t="str">
        <f t="shared" si="72"/>
        <v/>
      </c>
      <c r="CN30" s="306" t="str">
        <f t="shared" si="73"/>
        <v/>
      </c>
      <c r="CO30" s="306" t="str">
        <f t="shared" si="74"/>
        <v/>
      </c>
      <c r="CP30" s="306" t="str">
        <f t="shared" si="75"/>
        <v/>
      </c>
      <c r="CQ30" s="306" t="str">
        <f t="shared" si="76"/>
        <v/>
      </c>
      <c r="CR30" s="306" t="str">
        <f t="shared" si="77"/>
        <v/>
      </c>
      <c r="CS30" s="306" t="str">
        <f t="shared" si="78"/>
        <v/>
      </c>
      <c r="CT30" s="306" t="str">
        <f t="shared" si="79"/>
        <v/>
      </c>
      <c r="CU30" s="306" t="str">
        <f t="shared" si="80"/>
        <v/>
      </c>
      <c r="CV30" s="306" t="str">
        <f t="shared" si="81"/>
        <v/>
      </c>
      <c r="CW30" s="306" t="str">
        <f t="shared" si="82"/>
        <v/>
      </c>
      <c r="CX30" s="306" t="str">
        <f t="shared" si="83"/>
        <v/>
      </c>
      <c r="CY30" s="306" t="str">
        <f t="shared" si="84"/>
        <v/>
      </c>
      <c r="CZ30" s="306" t="str">
        <f t="shared" si="85"/>
        <v/>
      </c>
      <c r="DA30" s="306" t="str">
        <f t="shared" si="86"/>
        <v/>
      </c>
      <c r="DB30" s="306" t="str">
        <f t="shared" si="87"/>
        <v/>
      </c>
      <c r="DC30" s="306" t="str">
        <f t="shared" si="88"/>
        <v/>
      </c>
      <c r="DD30" s="306" t="str">
        <f t="shared" si="89"/>
        <v/>
      </c>
      <c r="DE30" s="306" t="str">
        <f t="shared" si="90"/>
        <v/>
      </c>
      <c r="DF30" s="306" t="str">
        <f t="shared" si="91"/>
        <v/>
      </c>
      <c r="DG30" s="306" t="str">
        <f t="shared" si="92"/>
        <v/>
      </c>
      <c r="DH30" s="306" t="str">
        <f t="shared" si="93"/>
        <v/>
      </c>
      <c r="DI30" s="306" t="str">
        <f t="shared" si="94"/>
        <v/>
      </c>
      <c r="DJ30" s="306" t="str">
        <f t="shared" si="95"/>
        <v/>
      </c>
      <c r="DK30" s="306" t="str">
        <f t="shared" si="96"/>
        <v/>
      </c>
      <c r="DL30" s="306" t="str">
        <f t="shared" si="97"/>
        <v/>
      </c>
      <c r="DM30" s="306" t="str">
        <f t="shared" si="98"/>
        <v/>
      </c>
      <c r="DN30" s="306" t="str">
        <f t="shared" si="99"/>
        <v/>
      </c>
      <c r="DO30" s="306" t="str">
        <f t="shared" si="100"/>
        <v/>
      </c>
      <c r="DP30" s="306" t="str">
        <f t="shared" si="101"/>
        <v/>
      </c>
      <c r="DQ30" s="306" t="str">
        <f t="shared" si="102"/>
        <v/>
      </c>
      <c r="DR30" s="306" t="str">
        <f t="shared" si="103"/>
        <v/>
      </c>
      <c r="DS30" s="306" t="str">
        <f t="shared" si="104"/>
        <v/>
      </c>
      <c r="DT30" s="306" t="str">
        <f t="shared" si="105"/>
        <v/>
      </c>
      <c r="DU30" s="306" t="str">
        <f t="shared" si="106"/>
        <v/>
      </c>
      <c r="DV30" s="306" t="str">
        <f t="shared" si="107"/>
        <v/>
      </c>
      <c r="DW30" s="306" t="str">
        <f t="shared" si="108"/>
        <v/>
      </c>
      <c r="DX30" s="306" t="str">
        <f t="shared" si="109"/>
        <v/>
      </c>
      <c r="DY30" s="306" t="str">
        <f t="shared" si="110"/>
        <v/>
      </c>
      <c r="DZ30" s="306" t="str">
        <f t="shared" si="111"/>
        <v/>
      </c>
      <c r="EA30" s="306" t="str">
        <f t="shared" si="112"/>
        <v/>
      </c>
      <c r="EB30" s="306" t="str">
        <f t="shared" si="113"/>
        <v/>
      </c>
      <c r="EC30" s="306" t="str">
        <f t="shared" si="114"/>
        <v/>
      </c>
      <c r="ED30" s="306" t="str">
        <f t="shared" si="115"/>
        <v/>
      </c>
      <c r="EE30" s="306" t="str">
        <f t="shared" si="116"/>
        <v/>
      </c>
      <c r="EF30" s="306" t="str">
        <f t="shared" si="117"/>
        <v/>
      </c>
      <c r="EG30" s="306" t="str">
        <f t="shared" si="313"/>
        <v/>
      </c>
      <c r="EH30" s="306" t="str">
        <f t="shared" si="118"/>
        <v/>
      </c>
      <c r="EI30" s="306" t="str">
        <f t="shared" si="119"/>
        <v/>
      </c>
      <c r="EJ30" s="306" t="str">
        <f t="shared" si="120"/>
        <v/>
      </c>
      <c r="EK30" s="306" t="str">
        <f t="shared" si="121"/>
        <v/>
      </c>
      <c r="EL30" s="306" t="str">
        <f t="shared" si="122"/>
        <v/>
      </c>
      <c r="EM30" s="306" t="str">
        <f t="shared" si="123"/>
        <v/>
      </c>
      <c r="EN30" s="306" t="str">
        <f t="shared" si="124"/>
        <v/>
      </c>
      <c r="EO30" s="306" t="str">
        <f t="shared" si="125"/>
        <v/>
      </c>
      <c r="EP30" s="306" t="str">
        <f t="shared" si="126"/>
        <v/>
      </c>
      <c r="EQ30" s="306" t="str">
        <f t="shared" si="127"/>
        <v/>
      </c>
      <c r="ER30" s="306" t="str">
        <f t="shared" si="128"/>
        <v/>
      </c>
      <c r="ES30" s="306" t="str">
        <f t="shared" si="129"/>
        <v/>
      </c>
      <c r="ET30" s="306" t="str">
        <f t="shared" si="130"/>
        <v/>
      </c>
      <c r="EU30" s="306" t="str">
        <f t="shared" si="131"/>
        <v/>
      </c>
      <c r="EV30" s="306" t="str">
        <f t="shared" si="132"/>
        <v/>
      </c>
      <c r="EW30" s="306" t="str">
        <f t="shared" si="314"/>
        <v/>
      </c>
      <c r="EX30" s="306" t="str">
        <f t="shared" si="315"/>
        <v/>
      </c>
      <c r="EY30" s="306" t="str">
        <f t="shared" si="316"/>
        <v/>
      </c>
      <c r="EZ30" s="306" t="str">
        <f t="shared" si="317"/>
        <v/>
      </c>
      <c r="FA30" s="306" t="str">
        <f t="shared" si="318"/>
        <v/>
      </c>
      <c r="FB30" s="306" t="str">
        <f t="shared" si="133"/>
        <v/>
      </c>
      <c r="FC30" s="306" t="str">
        <f t="shared" si="134"/>
        <v/>
      </c>
      <c r="FD30" s="306" t="str">
        <f t="shared" si="135"/>
        <v/>
      </c>
      <c r="FE30" s="306" t="str">
        <f t="shared" si="136"/>
        <v/>
      </c>
      <c r="FF30" s="306" t="str">
        <f t="shared" si="137"/>
        <v/>
      </c>
      <c r="FG30" s="306" t="str">
        <f t="shared" si="319"/>
        <v/>
      </c>
      <c r="FH30" s="306" t="str">
        <f t="shared" si="320"/>
        <v/>
      </c>
      <c r="FI30" s="306" t="str">
        <f t="shared" si="321"/>
        <v/>
      </c>
      <c r="FJ30" s="306" t="str">
        <f t="shared" si="322"/>
        <v/>
      </c>
      <c r="FK30" s="306" t="str">
        <f t="shared" si="323"/>
        <v/>
      </c>
      <c r="FL30" s="306" t="str">
        <f t="shared" si="138"/>
        <v/>
      </c>
      <c r="FM30" s="306" t="str">
        <f t="shared" si="139"/>
        <v/>
      </c>
      <c r="FN30" s="306" t="str">
        <f t="shared" si="140"/>
        <v/>
      </c>
      <c r="FO30" s="306" t="str">
        <f t="shared" si="141"/>
        <v/>
      </c>
      <c r="FP30" s="306" t="str">
        <f t="shared" si="142"/>
        <v/>
      </c>
      <c r="FQ30" s="306" t="str">
        <f t="shared" si="143"/>
        <v/>
      </c>
      <c r="FR30" s="306" t="str">
        <f t="shared" si="144"/>
        <v/>
      </c>
      <c r="FS30" s="306" t="str">
        <f t="shared" si="145"/>
        <v/>
      </c>
      <c r="FT30" s="306" t="str">
        <f t="shared" si="146"/>
        <v/>
      </c>
      <c r="FU30" s="306" t="str">
        <f t="shared" si="147"/>
        <v/>
      </c>
      <c r="FV30" s="306" t="str">
        <f t="shared" si="148"/>
        <v/>
      </c>
      <c r="FW30" s="306" t="str">
        <f t="shared" si="149"/>
        <v/>
      </c>
      <c r="FX30" s="306" t="str">
        <f t="shared" si="150"/>
        <v/>
      </c>
      <c r="FY30" s="306" t="str">
        <f t="shared" si="151"/>
        <v/>
      </c>
      <c r="FZ30" s="306" t="str">
        <f t="shared" si="152"/>
        <v/>
      </c>
      <c r="GA30" s="306" t="str">
        <f t="shared" si="153"/>
        <v/>
      </c>
      <c r="GB30" s="306" t="str">
        <f t="shared" si="154"/>
        <v/>
      </c>
      <c r="GC30" s="306" t="str">
        <f t="shared" si="155"/>
        <v/>
      </c>
      <c r="GD30" s="306" t="str">
        <f t="shared" si="156"/>
        <v/>
      </c>
      <c r="GE30" s="306" t="str">
        <f t="shared" si="157"/>
        <v/>
      </c>
      <c r="GF30" s="306" t="str">
        <f t="shared" si="158"/>
        <v/>
      </c>
      <c r="GG30" s="306" t="str">
        <f t="shared" si="159"/>
        <v/>
      </c>
      <c r="GH30" s="306" t="str">
        <f t="shared" si="160"/>
        <v/>
      </c>
      <c r="GI30" s="306" t="str">
        <f t="shared" si="161"/>
        <v/>
      </c>
      <c r="GJ30" s="306" t="str">
        <f t="shared" si="162"/>
        <v/>
      </c>
      <c r="GK30" s="306" t="str">
        <f t="shared" si="163"/>
        <v/>
      </c>
      <c r="GL30" s="306" t="str">
        <f t="shared" si="164"/>
        <v/>
      </c>
      <c r="GM30" s="306" t="str">
        <f t="shared" si="165"/>
        <v/>
      </c>
      <c r="GN30" s="306" t="str">
        <f t="shared" si="166"/>
        <v/>
      </c>
      <c r="GO30" s="306" t="str">
        <f t="shared" si="167"/>
        <v/>
      </c>
      <c r="GP30" s="306" t="str">
        <f t="shared" si="168"/>
        <v/>
      </c>
      <c r="GQ30" s="306" t="str">
        <f t="shared" si="169"/>
        <v/>
      </c>
      <c r="GR30" s="306" t="str">
        <f t="shared" si="170"/>
        <v/>
      </c>
      <c r="GS30" s="306" t="str">
        <f t="shared" si="171"/>
        <v/>
      </c>
      <c r="GT30" s="306" t="str">
        <f t="shared" si="172"/>
        <v/>
      </c>
      <c r="GU30" s="306" t="str">
        <f t="shared" si="173"/>
        <v/>
      </c>
      <c r="GV30" s="306" t="str">
        <f t="shared" si="174"/>
        <v/>
      </c>
      <c r="GW30" s="306" t="str">
        <f t="shared" si="175"/>
        <v/>
      </c>
      <c r="GX30" s="306" t="str">
        <f t="shared" si="176"/>
        <v/>
      </c>
      <c r="GY30" s="306" t="str">
        <f t="shared" si="177"/>
        <v/>
      </c>
      <c r="GZ30" s="306" t="str">
        <f t="shared" si="178"/>
        <v/>
      </c>
      <c r="HA30" s="306" t="str">
        <f t="shared" si="179"/>
        <v/>
      </c>
      <c r="HB30" s="306" t="str">
        <f t="shared" si="180"/>
        <v/>
      </c>
      <c r="HC30" s="306" t="str">
        <f t="shared" si="181"/>
        <v/>
      </c>
      <c r="HD30" s="306" t="str">
        <f t="shared" si="182"/>
        <v/>
      </c>
      <c r="HE30" s="306" t="str">
        <f t="shared" si="183"/>
        <v/>
      </c>
      <c r="HF30" s="306" t="str">
        <f t="shared" si="184"/>
        <v/>
      </c>
      <c r="HG30" s="306" t="str">
        <f t="shared" si="185"/>
        <v/>
      </c>
      <c r="HH30" s="306" t="str">
        <f t="shared" si="186"/>
        <v/>
      </c>
      <c r="HI30" s="306" t="str">
        <f t="shared" si="187"/>
        <v/>
      </c>
      <c r="HJ30" s="306" t="str">
        <f t="shared" si="188"/>
        <v/>
      </c>
      <c r="HK30" s="306" t="str">
        <f t="shared" si="189"/>
        <v/>
      </c>
      <c r="HL30" s="306" t="str">
        <f t="shared" si="190"/>
        <v/>
      </c>
      <c r="HM30" s="306" t="str">
        <f t="shared" si="191"/>
        <v/>
      </c>
      <c r="HN30" s="306" t="str">
        <f t="shared" si="192"/>
        <v/>
      </c>
      <c r="HO30" s="306" t="str">
        <f t="shared" si="193"/>
        <v/>
      </c>
      <c r="HP30" s="306" t="str">
        <f t="shared" si="194"/>
        <v/>
      </c>
      <c r="HQ30" s="306" t="str">
        <f t="shared" si="195"/>
        <v/>
      </c>
      <c r="HR30" s="306" t="str">
        <f t="shared" si="196"/>
        <v/>
      </c>
      <c r="HS30" s="306" t="str">
        <f t="shared" si="197"/>
        <v/>
      </c>
      <c r="HT30" s="306" t="str">
        <f t="shared" si="198"/>
        <v/>
      </c>
      <c r="HU30" s="306" t="str">
        <f t="shared" si="199"/>
        <v/>
      </c>
      <c r="HV30" s="306" t="str">
        <f t="shared" si="200"/>
        <v/>
      </c>
      <c r="HW30" s="306" t="str">
        <f t="shared" si="201"/>
        <v/>
      </c>
      <c r="HX30" s="306" t="str">
        <f t="shared" si="202"/>
        <v/>
      </c>
      <c r="HY30" s="348" t="str">
        <f t="shared" si="203"/>
        <v/>
      </c>
      <c r="HZ30" s="348" t="str">
        <f t="shared" si="204"/>
        <v/>
      </c>
      <c r="IA30" s="348" t="str">
        <f t="shared" si="205"/>
        <v/>
      </c>
      <c r="IB30" s="348" t="str">
        <f t="shared" si="206"/>
        <v/>
      </c>
      <c r="IC30" s="348" t="str">
        <f t="shared" si="207"/>
        <v/>
      </c>
      <c r="ID30" s="348" t="str">
        <f t="shared" si="208"/>
        <v/>
      </c>
      <c r="IE30" s="348" t="str">
        <f t="shared" si="209"/>
        <v/>
      </c>
      <c r="IF30" s="348" t="str">
        <f t="shared" si="210"/>
        <v/>
      </c>
      <c r="IG30" s="348" t="str">
        <f t="shared" si="211"/>
        <v/>
      </c>
      <c r="IH30" s="348" t="str">
        <f t="shared" si="212"/>
        <v/>
      </c>
      <c r="II30" s="348" t="str">
        <f t="shared" si="213"/>
        <v/>
      </c>
      <c r="IJ30" s="348" t="str">
        <f t="shared" si="214"/>
        <v/>
      </c>
      <c r="IK30" s="348" t="str">
        <f t="shared" si="215"/>
        <v/>
      </c>
      <c r="IL30" s="348" t="str">
        <f t="shared" si="216"/>
        <v/>
      </c>
      <c r="IM30" s="348" t="str">
        <f t="shared" si="217"/>
        <v/>
      </c>
      <c r="IN30" s="348" t="str">
        <f t="shared" si="218"/>
        <v/>
      </c>
      <c r="IO30" s="348" t="str">
        <f t="shared" si="219"/>
        <v/>
      </c>
      <c r="IP30" s="348" t="str">
        <f t="shared" si="220"/>
        <v/>
      </c>
      <c r="IQ30" s="348" t="str">
        <f t="shared" si="221"/>
        <v/>
      </c>
      <c r="IR30" s="348" t="str">
        <f t="shared" si="222"/>
        <v/>
      </c>
      <c r="IS30" s="348" t="str">
        <f t="shared" si="223"/>
        <v/>
      </c>
      <c r="IT30" s="348" t="str">
        <f t="shared" si="224"/>
        <v/>
      </c>
      <c r="IU30" s="348" t="str">
        <f t="shared" si="225"/>
        <v/>
      </c>
      <c r="IV30" s="348" t="str">
        <f t="shared" si="226"/>
        <v/>
      </c>
      <c r="IW30" s="348" t="str">
        <f t="shared" si="227"/>
        <v/>
      </c>
      <c r="IX30" s="348" t="str">
        <f t="shared" si="228"/>
        <v/>
      </c>
      <c r="IY30" s="348" t="str">
        <f t="shared" si="229"/>
        <v/>
      </c>
      <c r="IZ30" s="348" t="str">
        <f t="shared" si="230"/>
        <v/>
      </c>
      <c r="JA30" s="348" t="str">
        <f t="shared" si="231"/>
        <v/>
      </c>
      <c r="JB30" s="348" t="str">
        <f t="shared" si="232"/>
        <v/>
      </c>
      <c r="JC30" s="348" t="str">
        <f t="shared" si="233"/>
        <v/>
      </c>
      <c r="JD30" s="348" t="str">
        <f t="shared" si="234"/>
        <v/>
      </c>
      <c r="JE30" s="348" t="str">
        <f t="shared" si="235"/>
        <v/>
      </c>
      <c r="JF30" s="348" t="str">
        <f t="shared" si="236"/>
        <v/>
      </c>
      <c r="JG30" s="348" t="str">
        <f t="shared" si="237"/>
        <v/>
      </c>
      <c r="JH30" s="348" t="str">
        <f t="shared" si="238"/>
        <v/>
      </c>
      <c r="JI30" s="348" t="str">
        <f t="shared" si="239"/>
        <v/>
      </c>
      <c r="JJ30" s="348" t="str">
        <f t="shared" si="240"/>
        <v/>
      </c>
      <c r="JK30" s="348" t="str">
        <f t="shared" si="241"/>
        <v/>
      </c>
      <c r="JL30" s="348" t="str">
        <f t="shared" si="242"/>
        <v/>
      </c>
      <c r="JM30" s="348" t="str">
        <f t="shared" si="243"/>
        <v/>
      </c>
      <c r="JN30" s="348" t="str">
        <f t="shared" si="244"/>
        <v/>
      </c>
      <c r="JO30" s="348" t="str">
        <f t="shared" si="245"/>
        <v/>
      </c>
      <c r="JP30" s="348" t="str">
        <f t="shared" si="246"/>
        <v/>
      </c>
      <c r="JQ30" s="348" t="str">
        <f t="shared" si="247"/>
        <v/>
      </c>
      <c r="JR30" s="348" t="str">
        <f t="shared" si="248"/>
        <v/>
      </c>
      <c r="JS30" s="348" t="str">
        <f t="shared" si="249"/>
        <v/>
      </c>
      <c r="JT30" s="348" t="str">
        <f t="shared" si="250"/>
        <v/>
      </c>
      <c r="JU30" s="348" t="str">
        <f t="shared" si="251"/>
        <v/>
      </c>
      <c r="JV30" s="348" t="str">
        <f t="shared" si="252"/>
        <v/>
      </c>
      <c r="JW30" s="348" t="str">
        <f t="shared" si="253"/>
        <v/>
      </c>
      <c r="JX30" s="348" t="str">
        <f t="shared" si="254"/>
        <v/>
      </c>
      <c r="JY30" s="348" t="str">
        <f t="shared" si="255"/>
        <v/>
      </c>
      <c r="JZ30" s="348" t="str">
        <f t="shared" si="256"/>
        <v/>
      </c>
      <c r="KA30" s="348" t="str">
        <f t="shared" si="257"/>
        <v/>
      </c>
      <c r="KB30" s="348" t="str">
        <f t="shared" si="258"/>
        <v/>
      </c>
      <c r="KC30" s="348" t="str">
        <f t="shared" si="259"/>
        <v/>
      </c>
      <c r="KD30" s="348" t="str">
        <f t="shared" si="260"/>
        <v/>
      </c>
      <c r="KE30" s="348" t="str">
        <f t="shared" si="261"/>
        <v/>
      </c>
      <c r="KF30" s="348" t="str">
        <f t="shared" si="262"/>
        <v/>
      </c>
      <c r="KG30" s="348" t="str">
        <f t="shared" si="263"/>
        <v/>
      </c>
      <c r="KH30" s="348" t="str">
        <f t="shared" si="264"/>
        <v/>
      </c>
      <c r="KI30" s="348" t="str">
        <f t="shared" si="265"/>
        <v/>
      </c>
      <c r="KJ30" s="348" t="str">
        <f t="shared" si="266"/>
        <v/>
      </c>
      <c r="KK30" s="348" t="str">
        <f t="shared" si="267"/>
        <v/>
      </c>
      <c r="KL30" s="348" t="str">
        <f t="shared" si="268"/>
        <v/>
      </c>
      <c r="KM30" s="348" t="str">
        <f t="shared" si="269"/>
        <v/>
      </c>
      <c r="KN30" s="348" t="str">
        <f t="shared" si="270"/>
        <v/>
      </c>
      <c r="KO30" s="348" t="str">
        <f t="shared" si="271"/>
        <v/>
      </c>
      <c r="KP30" s="348" t="str">
        <f t="shared" si="272"/>
        <v/>
      </c>
      <c r="KQ30" s="348" t="str">
        <f t="shared" si="273"/>
        <v/>
      </c>
      <c r="KR30" s="348" t="str">
        <f t="shared" si="274"/>
        <v/>
      </c>
      <c r="KS30" s="348" t="str">
        <f t="shared" si="275"/>
        <v/>
      </c>
      <c r="KT30" s="348" t="str">
        <f t="shared" si="276"/>
        <v/>
      </c>
      <c r="KU30" s="348" t="str">
        <f t="shared" si="277"/>
        <v/>
      </c>
      <c r="KV30" s="348" t="str">
        <f t="shared" si="278"/>
        <v/>
      </c>
      <c r="KW30" s="348" t="str">
        <f t="shared" si="279"/>
        <v/>
      </c>
      <c r="KX30" s="348" t="str">
        <f t="shared" si="280"/>
        <v/>
      </c>
      <c r="KY30" s="348" t="str">
        <f t="shared" si="281"/>
        <v/>
      </c>
      <c r="KZ30" s="348" t="str">
        <f t="shared" si="282"/>
        <v/>
      </c>
      <c r="LA30" s="348" t="str">
        <f t="shared" si="283"/>
        <v/>
      </c>
      <c r="LB30" s="348" t="str">
        <f t="shared" si="284"/>
        <v/>
      </c>
      <c r="LC30" s="348" t="str">
        <f t="shared" si="285"/>
        <v/>
      </c>
      <c r="LD30" s="348" t="str">
        <f t="shared" si="286"/>
        <v/>
      </c>
      <c r="LE30" s="348" t="str">
        <f t="shared" si="287"/>
        <v/>
      </c>
      <c r="LF30" s="349" t="str">
        <f t="shared" si="288"/>
        <v/>
      </c>
      <c r="LG30" s="349" t="str">
        <f t="shared" si="289"/>
        <v/>
      </c>
      <c r="LH30" s="349" t="str">
        <f t="shared" si="290"/>
        <v/>
      </c>
      <c r="LI30" s="349" t="str">
        <f t="shared" si="291"/>
        <v/>
      </c>
      <c r="LJ30" s="349" t="str">
        <f t="shared" si="292"/>
        <v/>
      </c>
      <c r="LK30" s="306" t="str">
        <f t="shared" si="293"/>
        <v/>
      </c>
      <c r="LL30" s="306" t="str">
        <f t="shared" si="294"/>
        <v/>
      </c>
      <c r="LM30" s="306" t="str">
        <f t="shared" si="295"/>
        <v/>
      </c>
      <c r="LN30" s="306" t="str">
        <f t="shared" si="296"/>
        <v/>
      </c>
      <c r="LO30" s="306" t="str">
        <f t="shared" si="297"/>
        <v/>
      </c>
      <c r="LP30" s="306" t="str">
        <f t="shared" si="298"/>
        <v/>
      </c>
      <c r="LQ30" s="306" t="str">
        <f t="shared" si="299"/>
        <v/>
      </c>
      <c r="LR30" s="306" t="str">
        <f t="shared" si="300"/>
        <v/>
      </c>
      <c r="LS30" s="306" t="str">
        <f t="shared" si="301"/>
        <v/>
      </c>
      <c r="LT30" s="306" t="str">
        <f t="shared" si="302"/>
        <v/>
      </c>
      <c r="LU30" s="306" t="str">
        <f t="shared" si="303"/>
        <v/>
      </c>
      <c r="LV30" s="306" t="str">
        <f t="shared" si="304"/>
        <v/>
      </c>
      <c r="LW30" s="306" t="str">
        <f t="shared" si="305"/>
        <v/>
      </c>
      <c r="LX30" s="306" t="str">
        <f t="shared" si="306"/>
        <v/>
      </c>
      <c r="LY30" s="306" t="str">
        <f t="shared" si="307"/>
        <v/>
      </c>
      <c r="LZ30" s="306" t="str">
        <f t="shared" si="308"/>
        <v/>
      </c>
      <c r="MA30" s="306" t="str">
        <f t="shared" si="309"/>
        <v/>
      </c>
      <c r="MB30" s="306" t="str">
        <f t="shared" si="310"/>
        <v/>
      </c>
      <c r="MC30" s="306" t="str">
        <f t="shared" si="311"/>
        <v/>
      </c>
      <c r="MD30" s="306" t="str">
        <f t="shared" si="312"/>
        <v/>
      </c>
      <c r="ME30" s="327">
        <f t="shared" si="324"/>
        <v>0</v>
      </c>
      <c r="MF30" s="327">
        <f t="shared" si="325"/>
        <v>0</v>
      </c>
      <c r="MG30" s="327">
        <f t="shared" si="326"/>
        <v>0</v>
      </c>
      <c r="MH30" s="327">
        <f t="shared" si="327"/>
        <v>0</v>
      </c>
      <c r="MI30" s="327">
        <f t="shared" si="328"/>
        <v>0</v>
      </c>
      <c r="MJ30" s="327">
        <f t="shared" si="329"/>
        <v>0</v>
      </c>
      <c r="MK30" s="327">
        <f t="shared" si="330"/>
        <v>0</v>
      </c>
      <c r="ML30" s="327">
        <f t="shared" si="331"/>
        <v>0</v>
      </c>
      <c r="MM30" s="327">
        <f t="shared" si="332"/>
        <v>0</v>
      </c>
      <c r="MN30" s="327">
        <f t="shared" si="333"/>
        <v>0</v>
      </c>
      <c r="MO30" s="327">
        <f t="shared" si="334"/>
        <v>0</v>
      </c>
      <c r="MP30" s="327">
        <f t="shared" si="335"/>
        <v>0</v>
      </c>
      <c r="MQ30" s="327">
        <f t="shared" si="336"/>
        <v>0</v>
      </c>
      <c r="MR30" s="327">
        <f t="shared" si="337"/>
        <v>0</v>
      </c>
      <c r="MS30" s="327">
        <f t="shared" si="338"/>
        <v>0</v>
      </c>
    </row>
    <row r="31" spans="1:357" ht="12" customHeight="1" x14ac:dyDescent="0.2">
      <c r="A31" s="334" t="str">
        <f t="shared" si="0"/>
        <v/>
      </c>
      <c r="B31" s="381">
        <v>60</v>
      </c>
      <c r="C31" s="351"/>
      <c r="D31" s="352"/>
      <c r="E31" s="353"/>
      <c r="F31" s="353"/>
      <c r="G31" s="353"/>
      <c r="H31" s="353"/>
      <c r="I31" s="354"/>
      <c r="J31" s="355"/>
      <c r="K31" s="356">
        <f t="shared" si="1"/>
        <v>0</v>
      </c>
      <c r="L31" s="356">
        <f t="shared" si="2"/>
        <v>0</v>
      </c>
      <c r="M31" s="357"/>
      <c r="N31" s="357"/>
      <c r="O31" s="357"/>
      <c r="P31" s="358"/>
      <c r="Q31" s="359" t="str">
        <f t="shared" si="3"/>
        <v/>
      </c>
      <c r="R31" s="360"/>
      <c r="S31" s="361"/>
      <c r="T31" s="362"/>
      <c r="U31" s="967"/>
      <c r="V31" s="969"/>
      <c r="W31" s="306" t="str">
        <f t="shared" si="4"/>
        <v/>
      </c>
      <c r="X31" s="306" t="str">
        <f t="shared" si="5"/>
        <v/>
      </c>
      <c r="Y31" s="306" t="str">
        <f t="shared" si="6"/>
        <v/>
      </c>
      <c r="Z31" s="306" t="str">
        <f t="shared" si="7"/>
        <v/>
      </c>
      <c r="AA31" s="306" t="str">
        <f t="shared" si="8"/>
        <v/>
      </c>
      <c r="AB31" s="306" t="str">
        <f t="shared" si="9"/>
        <v/>
      </c>
      <c r="AC31" s="306" t="str">
        <f t="shared" si="10"/>
        <v/>
      </c>
      <c r="AD31" s="306" t="str">
        <f t="shared" si="11"/>
        <v/>
      </c>
      <c r="AE31" s="306" t="str">
        <f t="shared" si="12"/>
        <v/>
      </c>
      <c r="AF31" s="306" t="str">
        <f t="shared" si="13"/>
        <v/>
      </c>
      <c r="AG31" s="306" t="str">
        <f t="shared" si="14"/>
        <v/>
      </c>
      <c r="AH31" s="306" t="str">
        <f t="shared" si="15"/>
        <v/>
      </c>
      <c r="AI31" s="306" t="str">
        <f t="shared" si="16"/>
        <v/>
      </c>
      <c r="AJ31" s="306" t="str">
        <f t="shared" si="17"/>
        <v/>
      </c>
      <c r="AK31" s="306" t="str">
        <f t="shared" si="18"/>
        <v/>
      </c>
      <c r="AL31" s="306" t="str">
        <f t="shared" si="19"/>
        <v/>
      </c>
      <c r="AM31" s="306" t="str">
        <f t="shared" si="20"/>
        <v/>
      </c>
      <c r="AN31" s="306" t="str">
        <f t="shared" si="21"/>
        <v/>
      </c>
      <c r="AO31" s="306" t="str">
        <f t="shared" si="22"/>
        <v/>
      </c>
      <c r="AP31" s="306" t="str">
        <f t="shared" si="23"/>
        <v/>
      </c>
      <c r="AQ31" s="306" t="str">
        <f t="shared" si="24"/>
        <v/>
      </c>
      <c r="AR31" s="306" t="str">
        <f t="shared" si="25"/>
        <v/>
      </c>
      <c r="AS31" s="306" t="str">
        <f t="shared" si="26"/>
        <v/>
      </c>
      <c r="AT31" s="306" t="str">
        <f t="shared" si="27"/>
        <v/>
      </c>
      <c r="AU31" s="306" t="str">
        <f t="shared" si="28"/>
        <v/>
      </c>
      <c r="AV31" s="306" t="str">
        <f t="shared" si="29"/>
        <v/>
      </c>
      <c r="AW31" s="306" t="str">
        <f t="shared" si="30"/>
        <v/>
      </c>
      <c r="AX31" s="306" t="str">
        <f t="shared" si="31"/>
        <v/>
      </c>
      <c r="AY31" s="306" t="str">
        <f t="shared" si="32"/>
        <v/>
      </c>
      <c r="AZ31" s="306" t="str">
        <f t="shared" si="33"/>
        <v/>
      </c>
      <c r="BA31" s="306" t="str">
        <f t="shared" si="34"/>
        <v/>
      </c>
      <c r="BB31" s="306" t="str">
        <f t="shared" si="35"/>
        <v/>
      </c>
      <c r="BC31" s="306" t="str">
        <f t="shared" si="36"/>
        <v/>
      </c>
      <c r="BD31" s="306" t="str">
        <f t="shared" si="37"/>
        <v/>
      </c>
      <c r="BE31" s="306" t="str">
        <f t="shared" si="38"/>
        <v/>
      </c>
      <c r="BF31" s="306" t="str">
        <f t="shared" si="39"/>
        <v/>
      </c>
      <c r="BG31" s="306" t="str">
        <f t="shared" si="40"/>
        <v/>
      </c>
      <c r="BH31" s="306" t="str">
        <f t="shared" si="41"/>
        <v/>
      </c>
      <c r="BI31" s="306" t="str">
        <f t="shared" si="42"/>
        <v/>
      </c>
      <c r="BJ31" s="306" t="str">
        <f t="shared" si="43"/>
        <v/>
      </c>
      <c r="BK31" s="306" t="str">
        <f t="shared" si="44"/>
        <v/>
      </c>
      <c r="BL31" s="306" t="str">
        <f t="shared" si="45"/>
        <v/>
      </c>
      <c r="BM31" s="306" t="str">
        <f t="shared" si="46"/>
        <v/>
      </c>
      <c r="BN31" s="306" t="str">
        <f t="shared" si="47"/>
        <v/>
      </c>
      <c r="BO31" s="306" t="str">
        <f t="shared" si="48"/>
        <v/>
      </c>
      <c r="BP31" s="306" t="str">
        <f t="shared" si="49"/>
        <v/>
      </c>
      <c r="BQ31" s="306" t="str">
        <f t="shared" si="50"/>
        <v/>
      </c>
      <c r="BR31" s="306" t="str">
        <f t="shared" si="51"/>
        <v/>
      </c>
      <c r="BS31" s="306" t="str">
        <f t="shared" si="52"/>
        <v/>
      </c>
      <c r="BT31" s="306" t="str">
        <f t="shared" si="53"/>
        <v/>
      </c>
      <c r="BU31" s="306" t="str">
        <f t="shared" si="54"/>
        <v/>
      </c>
      <c r="BV31" s="306" t="str">
        <f t="shared" si="55"/>
        <v/>
      </c>
      <c r="BW31" s="306" t="str">
        <f t="shared" si="56"/>
        <v/>
      </c>
      <c r="BX31" s="306" t="str">
        <f t="shared" si="57"/>
        <v/>
      </c>
      <c r="BY31" s="306" t="str">
        <f t="shared" si="58"/>
        <v/>
      </c>
      <c r="BZ31" s="306" t="str">
        <f t="shared" si="59"/>
        <v/>
      </c>
      <c r="CA31" s="306" t="str">
        <f t="shared" si="60"/>
        <v/>
      </c>
      <c r="CB31" s="306" t="str">
        <f t="shared" si="61"/>
        <v/>
      </c>
      <c r="CC31" s="306" t="str">
        <f t="shared" si="62"/>
        <v/>
      </c>
      <c r="CD31" s="306" t="str">
        <f t="shared" si="63"/>
        <v/>
      </c>
      <c r="CE31" s="306" t="str">
        <f t="shared" si="64"/>
        <v/>
      </c>
      <c r="CF31" s="306" t="str">
        <f t="shared" si="65"/>
        <v/>
      </c>
      <c r="CG31" s="306" t="str">
        <f t="shared" si="66"/>
        <v/>
      </c>
      <c r="CH31" s="306" t="str">
        <f t="shared" si="67"/>
        <v/>
      </c>
      <c r="CI31" s="306" t="str">
        <f t="shared" si="68"/>
        <v/>
      </c>
      <c r="CJ31" s="306" t="str">
        <f t="shared" si="69"/>
        <v/>
      </c>
      <c r="CK31" s="306" t="str">
        <f t="shared" si="70"/>
        <v/>
      </c>
      <c r="CL31" s="306" t="str">
        <f t="shared" si="71"/>
        <v/>
      </c>
      <c r="CM31" s="306" t="str">
        <f t="shared" si="72"/>
        <v/>
      </c>
      <c r="CN31" s="306" t="str">
        <f t="shared" si="73"/>
        <v/>
      </c>
      <c r="CO31" s="306" t="str">
        <f t="shared" si="74"/>
        <v/>
      </c>
      <c r="CP31" s="306" t="str">
        <f t="shared" si="75"/>
        <v/>
      </c>
      <c r="CQ31" s="306" t="str">
        <f t="shared" si="76"/>
        <v/>
      </c>
      <c r="CR31" s="306" t="str">
        <f t="shared" si="77"/>
        <v/>
      </c>
      <c r="CS31" s="306" t="str">
        <f t="shared" si="78"/>
        <v/>
      </c>
      <c r="CT31" s="306" t="str">
        <f t="shared" si="79"/>
        <v/>
      </c>
      <c r="CU31" s="306" t="str">
        <f t="shared" si="80"/>
        <v/>
      </c>
      <c r="CV31" s="306" t="str">
        <f t="shared" si="81"/>
        <v/>
      </c>
      <c r="CW31" s="306" t="str">
        <f t="shared" si="82"/>
        <v/>
      </c>
      <c r="CX31" s="306" t="str">
        <f t="shared" si="83"/>
        <v/>
      </c>
      <c r="CY31" s="306" t="str">
        <f t="shared" si="84"/>
        <v/>
      </c>
      <c r="CZ31" s="306" t="str">
        <f t="shared" si="85"/>
        <v/>
      </c>
      <c r="DA31" s="306" t="str">
        <f t="shared" si="86"/>
        <v/>
      </c>
      <c r="DB31" s="306" t="str">
        <f t="shared" si="87"/>
        <v/>
      </c>
      <c r="DC31" s="306" t="str">
        <f t="shared" si="88"/>
        <v/>
      </c>
      <c r="DD31" s="306" t="str">
        <f t="shared" si="89"/>
        <v/>
      </c>
      <c r="DE31" s="306" t="str">
        <f t="shared" si="90"/>
        <v/>
      </c>
      <c r="DF31" s="306" t="str">
        <f t="shared" si="91"/>
        <v/>
      </c>
      <c r="DG31" s="306" t="str">
        <f t="shared" si="92"/>
        <v/>
      </c>
      <c r="DH31" s="306" t="str">
        <f t="shared" si="93"/>
        <v/>
      </c>
      <c r="DI31" s="306" t="str">
        <f t="shared" si="94"/>
        <v/>
      </c>
      <c r="DJ31" s="306" t="str">
        <f t="shared" si="95"/>
        <v/>
      </c>
      <c r="DK31" s="306" t="str">
        <f t="shared" si="96"/>
        <v/>
      </c>
      <c r="DL31" s="306" t="str">
        <f t="shared" si="97"/>
        <v/>
      </c>
      <c r="DM31" s="306" t="str">
        <f t="shared" si="98"/>
        <v/>
      </c>
      <c r="DN31" s="306" t="str">
        <f t="shared" si="99"/>
        <v/>
      </c>
      <c r="DO31" s="306" t="str">
        <f t="shared" si="100"/>
        <v/>
      </c>
      <c r="DP31" s="306" t="str">
        <f t="shared" si="101"/>
        <v/>
      </c>
      <c r="DQ31" s="306" t="str">
        <f t="shared" si="102"/>
        <v/>
      </c>
      <c r="DR31" s="306" t="str">
        <f t="shared" si="103"/>
        <v/>
      </c>
      <c r="DS31" s="306" t="str">
        <f t="shared" si="104"/>
        <v/>
      </c>
      <c r="DT31" s="306" t="str">
        <f t="shared" si="105"/>
        <v/>
      </c>
      <c r="DU31" s="306" t="str">
        <f t="shared" si="106"/>
        <v/>
      </c>
      <c r="DV31" s="306" t="str">
        <f t="shared" si="107"/>
        <v/>
      </c>
      <c r="DW31" s="306" t="str">
        <f t="shared" si="108"/>
        <v/>
      </c>
      <c r="DX31" s="306" t="str">
        <f t="shared" si="109"/>
        <v/>
      </c>
      <c r="DY31" s="306" t="str">
        <f t="shared" si="110"/>
        <v/>
      </c>
      <c r="DZ31" s="306" t="str">
        <f t="shared" si="111"/>
        <v/>
      </c>
      <c r="EA31" s="306" t="str">
        <f t="shared" si="112"/>
        <v/>
      </c>
      <c r="EB31" s="306" t="str">
        <f t="shared" si="113"/>
        <v/>
      </c>
      <c r="EC31" s="306" t="str">
        <f t="shared" si="114"/>
        <v/>
      </c>
      <c r="ED31" s="306" t="str">
        <f t="shared" si="115"/>
        <v/>
      </c>
      <c r="EE31" s="306" t="str">
        <f t="shared" si="116"/>
        <v/>
      </c>
      <c r="EF31" s="306" t="str">
        <f t="shared" si="117"/>
        <v/>
      </c>
      <c r="EG31" s="306" t="str">
        <f t="shared" si="313"/>
        <v/>
      </c>
      <c r="EH31" s="306" t="str">
        <f t="shared" si="118"/>
        <v/>
      </c>
      <c r="EI31" s="306" t="str">
        <f t="shared" si="119"/>
        <v/>
      </c>
      <c r="EJ31" s="306" t="str">
        <f t="shared" si="120"/>
        <v/>
      </c>
      <c r="EK31" s="306" t="str">
        <f t="shared" si="121"/>
        <v/>
      </c>
      <c r="EL31" s="306" t="str">
        <f t="shared" si="122"/>
        <v/>
      </c>
      <c r="EM31" s="306" t="str">
        <f t="shared" si="123"/>
        <v/>
      </c>
      <c r="EN31" s="306" t="str">
        <f t="shared" si="124"/>
        <v/>
      </c>
      <c r="EO31" s="306" t="str">
        <f t="shared" si="125"/>
        <v/>
      </c>
      <c r="EP31" s="306" t="str">
        <f t="shared" si="126"/>
        <v/>
      </c>
      <c r="EQ31" s="306" t="str">
        <f t="shared" si="127"/>
        <v/>
      </c>
      <c r="ER31" s="306" t="str">
        <f t="shared" si="128"/>
        <v/>
      </c>
      <c r="ES31" s="306" t="str">
        <f t="shared" si="129"/>
        <v/>
      </c>
      <c r="ET31" s="306" t="str">
        <f t="shared" si="130"/>
        <v/>
      </c>
      <c r="EU31" s="306" t="str">
        <f t="shared" si="131"/>
        <v/>
      </c>
      <c r="EV31" s="306" t="str">
        <f t="shared" si="132"/>
        <v/>
      </c>
      <c r="EW31" s="306" t="str">
        <f t="shared" si="314"/>
        <v/>
      </c>
      <c r="EX31" s="306" t="str">
        <f t="shared" si="315"/>
        <v/>
      </c>
      <c r="EY31" s="306" t="str">
        <f t="shared" si="316"/>
        <v/>
      </c>
      <c r="EZ31" s="306" t="str">
        <f t="shared" si="317"/>
        <v/>
      </c>
      <c r="FA31" s="306" t="str">
        <f t="shared" si="318"/>
        <v/>
      </c>
      <c r="FB31" s="306" t="str">
        <f t="shared" si="133"/>
        <v/>
      </c>
      <c r="FC31" s="306" t="str">
        <f t="shared" si="134"/>
        <v/>
      </c>
      <c r="FD31" s="306" t="str">
        <f t="shared" si="135"/>
        <v/>
      </c>
      <c r="FE31" s="306" t="str">
        <f t="shared" si="136"/>
        <v/>
      </c>
      <c r="FF31" s="306" t="str">
        <f t="shared" si="137"/>
        <v/>
      </c>
      <c r="FG31" s="306" t="str">
        <f t="shared" si="319"/>
        <v/>
      </c>
      <c r="FH31" s="306" t="str">
        <f t="shared" si="320"/>
        <v/>
      </c>
      <c r="FI31" s="306" t="str">
        <f t="shared" si="321"/>
        <v/>
      </c>
      <c r="FJ31" s="306" t="str">
        <f t="shared" si="322"/>
        <v/>
      </c>
      <c r="FK31" s="306" t="str">
        <f t="shared" si="323"/>
        <v/>
      </c>
      <c r="FL31" s="306" t="str">
        <f t="shared" si="138"/>
        <v/>
      </c>
      <c r="FM31" s="306" t="str">
        <f t="shared" si="139"/>
        <v/>
      </c>
      <c r="FN31" s="306" t="str">
        <f t="shared" si="140"/>
        <v/>
      </c>
      <c r="FO31" s="306" t="str">
        <f t="shared" si="141"/>
        <v/>
      </c>
      <c r="FP31" s="306" t="str">
        <f t="shared" si="142"/>
        <v/>
      </c>
      <c r="FQ31" s="306" t="str">
        <f t="shared" si="143"/>
        <v/>
      </c>
      <c r="FR31" s="306" t="str">
        <f t="shared" si="144"/>
        <v/>
      </c>
      <c r="FS31" s="306" t="str">
        <f t="shared" si="145"/>
        <v/>
      </c>
      <c r="FT31" s="306" t="str">
        <f t="shared" si="146"/>
        <v/>
      </c>
      <c r="FU31" s="306" t="str">
        <f t="shared" si="147"/>
        <v/>
      </c>
      <c r="FV31" s="306" t="str">
        <f t="shared" si="148"/>
        <v/>
      </c>
      <c r="FW31" s="306" t="str">
        <f t="shared" si="149"/>
        <v/>
      </c>
      <c r="FX31" s="306" t="str">
        <f t="shared" si="150"/>
        <v/>
      </c>
      <c r="FY31" s="306" t="str">
        <f t="shared" si="151"/>
        <v/>
      </c>
      <c r="FZ31" s="306" t="str">
        <f t="shared" si="152"/>
        <v/>
      </c>
      <c r="GA31" s="306" t="str">
        <f t="shared" si="153"/>
        <v/>
      </c>
      <c r="GB31" s="306" t="str">
        <f t="shared" si="154"/>
        <v/>
      </c>
      <c r="GC31" s="306" t="str">
        <f t="shared" si="155"/>
        <v/>
      </c>
      <c r="GD31" s="306" t="str">
        <f t="shared" si="156"/>
        <v/>
      </c>
      <c r="GE31" s="306" t="str">
        <f t="shared" si="157"/>
        <v/>
      </c>
      <c r="GF31" s="306" t="str">
        <f t="shared" si="158"/>
        <v/>
      </c>
      <c r="GG31" s="306" t="str">
        <f t="shared" si="159"/>
        <v/>
      </c>
      <c r="GH31" s="306" t="str">
        <f t="shared" si="160"/>
        <v/>
      </c>
      <c r="GI31" s="306" t="str">
        <f t="shared" si="161"/>
        <v/>
      </c>
      <c r="GJ31" s="306" t="str">
        <f t="shared" si="162"/>
        <v/>
      </c>
      <c r="GK31" s="306" t="str">
        <f t="shared" si="163"/>
        <v/>
      </c>
      <c r="GL31" s="306" t="str">
        <f t="shared" si="164"/>
        <v/>
      </c>
      <c r="GM31" s="306" t="str">
        <f t="shared" si="165"/>
        <v/>
      </c>
      <c r="GN31" s="306" t="str">
        <f t="shared" si="166"/>
        <v/>
      </c>
      <c r="GO31" s="306" t="str">
        <f t="shared" si="167"/>
        <v/>
      </c>
      <c r="GP31" s="306" t="str">
        <f t="shared" si="168"/>
        <v/>
      </c>
      <c r="GQ31" s="306" t="str">
        <f t="shared" si="169"/>
        <v/>
      </c>
      <c r="GR31" s="306" t="str">
        <f t="shared" si="170"/>
        <v/>
      </c>
      <c r="GS31" s="306" t="str">
        <f t="shared" si="171"/>
        <v/>
      </c>
      <c r="GT31" s="306" t="str">
        <f t="shared" si="172"/>
        <v/>
      </c>
      <c r="GU31" s="306" t="str">
        <f t="shared" si="173"/>
        <v/>
      </c>
      <c r="GV31" s="306" t="str">
        <f t="shared" si="174"/>
        <v/>
      </c>
      <c r="GW31" s="306" t="str">
        <f t="shared" si="175"/>
        <v/>
      </c>
      <c r="GX31" s="306" t="str">
        <f t="shared" si="176"/>
        <v/>
      </c>
      <c r="GY31" s="306" t="str">
        <f t="shared" si="177"/>
        <v/>
      </c>
      <c r="GZ31" s="306" t="str">
        <f t="shared" si="178"/>
        <v/>
      </c>
      <c r="HA31" s="306" t="str">
        <f t="shared" si="179"/>
        <v/>
      </c>
      <c r="HB31" s="306" t="str">
        <f t="shared" si="180"/>
        <v/>
      </c>
      <c r="HC31" s="306" t="str">
        <f t="shared" si="181"/>
        <v/>
      </c>
      <c r="HD31" s="306" t="str">
        <f t="shared" si="182"/>
        <v/>
      </c>
      <c r="HE31" s="306" t="str">
        <f t="shared" si="183"/>
        <v/>
      </c>
      <c r="HF31" s="306" t="str">
        <f t="shared" si="184"/>
        <v/>
      </c>
      <c r="HG31" s="306" t="str">
        <f t="shared" si="185"/>
        <v/>
      </c>
      <c r="HH31" s="306" t="str">
        <f t="shared" si="186"/>
        <v/>
      </c>
      <c r="HI31" s="306" t="str">
        <f t="shared" si="187"/>
        <v/>
      </c>
      <c r="HJ31" s="306" t="str">
        <f t="shared" si="188"/>
        <v/>
      </c>
      <c r="HK31" s="306" t="str">
        <f t="shared" si="189"/>
        <v/>
      </c>
      <c r="HL31" s="306" t="str">
        <f t="shared" si="190"/>
        <v/>
      </c>
      <c r="HM31" s="306" t="str">
        <f t="shared" si="191"/>
        <v/>
      </c>
      <c r="HN31" s="306" t="str">
        <f t="shared" si="192"/>
        <v/>
      </c>
      <c r="HO31" s="306" t="str">
        <f t="shared" si="193"/>
        <v/>
      </c>
      <c r="HP31" s="306" t="str">
        <f t="shared" si="194"/>
        <v/>
      </c>
      <c r="HQ31" s="306" t="str">
        <f t="shared" si="195"/>
        <v/>
      </c>
      <c r="HR31" s="306" t="str">
        <f t="shared" si="196"/>
        <v/>
      </c>
      <c r="HS31" s="306" t="str">
        <f t="shared" si="197"/>
        <v/>
      </c>
      <c r="HT31" s="306" t="str">
        <f t="shared" si="198"/>
        <v/>
      </c>
      <c r="HU31" s="306" t="str">
        <f t="shared" si="199"/>
        <v/>
      </c>
      <c r="HV31" s="306" t="str">
        <f t="shared" si="200"/>
        <v/>
      </c>
      <c r="HW31" s="306" t="str">
        <f t="shared" si="201"/>
        <v/>
      </c>
      <c r="HX31" s="306" t="str">
        <f t="shared" si="202"/>
        <v/>
      </c>
      <c r="HY31" s="348" t="str">
        <f t="shared" si="203"/>
        <v/>
      </c>
      <c r="HZ31" s="348" t="str">
        <f t="shared" si="204"/>
        <v/>
      </c>
      <c r="IA31" s="348" t="str">
        <f t="shared" si="205"/>
        <v/>
      </c>
      <c r="IB31" s="348" t="str">
        <f t="shared" si="206"/>
        <v/>
      </c>
      <c r="IC31" s="348" t="str">
        <f t="shared" si="207"/>
        <v/>
      </c>
      <c r="ID31" s="348" t="str">
        <f t="shared" si="208"/>
        <v/>
      </c>
      <c r="IE31" s="348" t="str">
        <f t="shared" si="209"/>
        <v/>
      </c>
      <c r="IF31" s="348" t="str">
        <f t="shared" si="210"/>
        <v/>
      </c>
      <c r="IG31" s="348" t="str">
        <f t="shared" si="211"/>
        <v/>
      </c>
      <c r="IH31" s="348" t="str">
        <f t="shared" si="212"/>
        <v/>
      </c>
      <c r="II31" s="348" t="str">
        <f t="shared" si="213"/>
        <v/>
      </c>
      <c r="IJ31" s="348" t="str">
        <f t="shared" si="214"/>
        <v/>
      </c>
      <c r="IK31" s="348" t="str">
        <f t="shared" si="215"/>
        <v/>
      </c>
      <c r="IL31" s="348" t="str">
        <f t="shared" si="216"/>
        <v/>
      </c>
      <c r="IM31" s="348" t="str">
        <f t="shared" si="217"/>
        <v/>
      </c>
      <c r="IN31" s="348" t="str">
        <f t="shared" si="218"/>
        <v/>
      </c>
      <c r="IO31" s="348" t="str">
        <f t="shared" si="219"/>
        <v/>
      </c>
      <c r="IP31" s="348" t="str">
        <f t="shared" si="220"/>
        <v/>
      </c>
      <c r="IQ31" s="348" t="str">
        <f t="shared" si="221"/>
        <v/>
      </c>
      <c r="IR31" s="348" t="str">
        <f t="shared" si="222"/>
        <v/>
      </c>
      <c r="IS31" s="348" t="str">
        <f t="shared" si="223"/>
        <v/>
      </c>
      <c r="IT31" s="348" t="str">
        <f t="shared" si="224"/>
        <v/>
      </c>
      <c r="IU31" s="348" t="str">
        <f t="shared" si="225"/>
        <v/>
      </c>
      <c r="IV31" s="348" t="str">
        <f t="shared" si="226"/>
        <v/>
      </c>
      <c r="IW31" s="348" t="str">
        <f t="shared" si="227"/>
        <v/>
      </c>
      <c r="IX31" s="348" t="str">
        <f t="shared" si="228"/>
        <v/>
      </c>
      <c r="IY31" s="348" t="str">
        <f t="shared" si="229"/>
        <v/>
      </c>
      <c r="IZ31" s="348" t="str">
        <f t="shared" si="230"/>
        <v/>
      </c>
      <c r="JA31" s="348" t="str">
        <f t="shared" si="231"/>
        <v/>
      </c>
      <c r="JB31" s="348" t="str">
        <f t="shared" si="232"/>
        <v/>
      </c>
      <c r="JC31" s="348" t="str">
        <f t="shared" si="233"/>
        <v/>
      </c>
      <c r="JD31" s="348" t="str">
        <f t="shared" si="234"/>
        <v/>
      </c>
      <c r="JE31" s="348" t="str">
        <f t="shared" si="235"/>
        <v/>
      </c>
      <c r="JF31" s="348" t="str">
        <f t="shared" si="236"/>
        <v/>
      </c>
      <c r="JG31" s="348" t="str">
        <f t="shared" si="237"/>
        <v/>
      </c>
      <c r="JH31" s="348" t="str">
        <f t="shared" si="238"/>
        <v/>
      </c>
      <c r="JI31" s="348" t="str">
        <f t="shared" si="239"/>
        <v/>
      </c>
      <c r="JJ31" s="348" t="str">
        <f t="shared" si="240"/>
        <v/>
      </c>
      <c r="JK31" s="348" t="str">
        <f t="shared" si="241"/>
        <v/>
      </c>
      <c r="JL31" s="348" t="str">
        <f t="shared" si="242"/>
        <v/>
      </c>
      <c r="JM31" s="348" t="str">
        <f t="shared" si="243"/>
        <v/>
      </c>
      <c r="JN31" s="348" t="str">
        <f t="shared" si="244"/>
        <v/>
      </c>
      <c r="JO31" s="348" t="str">
        <f t="shared" si="245"/>
        <v/>
      </c>
      <c r="JP31" s="348" t="str">
        <f t="shared" si="246"/>
        <v/>
      </c>
      <c r="JQ31" s="348" t="str">
        <f t="shared" si="247"/>
        <v/>
      </c>
      <c r="JR31" s="348" t="str">
        <f t="shared" si="248"/>
        <v/>
      </c>
      <c r="JS31" s="348" t="str">
        <f t="shared" si="249"/>
        <v/>
      </c>
      <c r="JT31" s="348" t="str">
        <f t="shared" si="250"/>
        <v/>
      </c>
      <c r="JU31" s="348" t="str">
        <f t="shared" si="251"/>
        <v/>
      </c>
      <c r="JV31" s="348" t="str">
        <f t="shared" si="252"/>
        <v/>
      </c>
      <c r="JW31" s="348" t="str">
        <f t="shared" si="253"/>
        <v/>
      </c>
      <c r="JX31" s="348" t="str">
        <f t="shared" si="254"/>
        <v/>
      </c>
      <c r="JY31" s="348" t="str">
        <f t="shared" si="255"/>
        <v/>
      </c>
      <c r="JZ31" s="348" t="str">
        <f t="shared" si="256"/>
        <v/>
      </c>
      <c r="KA31" s="348" t="str">
        <f t="shared" si="257"/>
        <v/>
      </c>
      <c r="KB31" s="348" t="str">
        <f t="shared" si="258"/>
        <v/>
      </c>
      <c r="KC31" s="348" t="str">
        <f t="shared" si="259"/>
        <v/>
      </c>
      <c r="KD31" s="348" t="str">
        <f t="shared" si="260"/>
        <v/>
      </c>
      <c r="KE31" s="348" t="str">
        <f t="shared" si="261"/>
        <v/>
      </c>
      <c r="KF31" s="348" t="str">
        <f t="shared" si="262"/>
        <v/>
      </c>
      <c r="KG31" s="348" t="str">
        <f t="shared" si="263"/>
        <v/>
      </c>
      <c r="KH31" s="348" t="str">
        <f t="shared" si="264"/>
        <v/>
      </c>
      <c r="KI31" s="348" t="str">
        <f t="shared" si="265"/>
        <v/>
      </c>
      <c r="KJ31" s="348" t="str">
        <f t="shared" si="266"/>
        <v/>
      </c>
      <c r="KK31" s="348" t="str">
        <f t="shared" si="267"/>
        <v/>
      </c>
      <c r="KL31" s="348" t="str">
        <f t="shared" si="268"/>
        <v/>
      </c>
      <c r="KM31" s="348" t="str">
        <f t="shared" si="269"/>
        <v/>
      </c>
      <c r="KN31" s="348" t="str">
        <f t="shared" si="270"/>
        <v/>
      </c>
      <c r="KO31" s="348" t="str">
        <f t="shared" si="271"/>
        <v/>
      </c>
      <c r="KP31" s="348" t="str">
        <f t="shared" si="272"/>
        <v/>
      </c>
      <c r="KQ31" s="348" t="str">
        <f t="shared" si="273"/>
        <v/>
      </c>
      <c r="KR31" s="348" t="str">
        <f t="shared" si="274"/>
        <v/>
      </c>
      <c r="KS31" s="348" t="str">
        <f t="shared" si="275"/>
        <v/>
      </c>
      <c r="KT31" s="348" t="str">
        <f t="shared" si="276"/>
        <v/>
      </c>
      <c r="KU31" s="348" t="str">
        <f t="shared" si="277"/>
        <v/>
      </c>
      <c r="KV31" s="348" t="str">
        <f t="shared" si="278"/>
        <v/>
      </c>
      <c r="KW31" s="348" t="str">
        <f t="shared" si="279"/>
        <v/>
      </c>
      <c r="KX31" s="348" t="str">
        <f t="shared" si="280"/>
        <v/>
      </c>
      <c r="KY31" s="348" t="str">
        <f t="shared" si="281"/>
        <v/>
      </c>
      <c r="KZ31" s="348" t="str">
        <f t="shared" si="282"/>
        <v/>
      </c>
      <c r="LA31" s="348" t="str">
        <f t="shared" si="283"/>
        <v/>
      </c>
      <c r="LB31" s="348" t="str">
        <f t="shared" si="284"/>
        <v/>
      </c>
      <c r="LC31" s="348" t="str">
        <f t="shared" si="285"/>
        <v/>
      </c>
      <c r="LD31" s="348" t="str">
        <f t="shared" si="286"/>
        <v/>
      </c>
      <c r="LE31" s="348" t="str">
        <f t="shared" si="287"/>
        <v/>
      </c>
      <c r="LF31" s="349" t="str">
        <f t="shared" si="288"/>
        <v/>
      </c>
      <c r="LG31" s="349" t="str">
        <f t="shared" si="289"/>
        <v/>
      </c>
      <c r="LH31" s="349" t="str">
        <f t="shared" si="290"/>
        <v/>
      </c>
      <c r="LI31" s="349" t="str">
        <f t="shared" si="291"/>
        <v/>
      </c>
      <c r="LJ31" s="349" t="str">
        <f t="shared" si="292"/>
        <v/>
      </c>
      <c r="LK31" s="306" t="str">
        <f t="shared" si="293"/>
        <v/>
      </c>
      <c r="LL31" s="306" t="str">
        <f t="shared" si="294"/>
        <v/>
      </c>
      <c r="LM31" s="306" t="str">
        <f t="shared" si="295"/>
        <v/>
      </c>
      <c r="LN31" s="306" t="str">
        <f t="shared" si="296"/>
        <v/>
      </c>
      <c r="LO31" s="306" t="str">
        <f t="shared" si="297"/>
        <v/>
      </c>
      <c r="LP31" s="306" t="str">
        <f t="shared" si="298"/>
        <v/>
      </c>
      <c r="LQ31" s="306" t="str">
        <f t="shared" si="299"/>
        <v/>
      </c>
      <c r="LR31" s="306" t="str">
        <f t="shared" si="300"/>
        <v/>
      </c>
      <c r="LS31" s="306" t="str">
        <f t="shared" si="301"/>
        <v/>
      </c>
      <c r="LT31" s="306" t="str">
        <f t="shared" si="302"/>
        <v/>
      </c>
      <c r="LU31" s="306" t="str">
        <f t="shared" si="303"/>
        <v/>
      </c>
      <c r="LV31" s="306" t="str">
        <f t="shared" si="304"/>
        <v/>
      </c>
      <c r="LW31" s="306" t="str">
        <f t="shared" si="305"/>
        <v/>
      </c>
      <c r="LX31" s="306" t="str">
        <f t="shared" si="306"/>
        <v/>
      </c>
      <c r="LY31" s="306" t="str">
        <f t="shared" si="307"/>
        <v/>
      </c>
      <c r="LZ31" s="306" t="str">
        <f t="shared" si="308"/>
        <v/>
      </c>
      <c r="MA31" s="306" t="str">
        <f t="shared" si="309"/>
        <v/>
      </c>
      <c r="MB31" s="306" t="str">
        <f t="shared" si="310"/>
        <v/>
      </c>
      <c r="MC31" s="306" t="str">
        <f t="shared" si="311"/>
        <v/>
      </c>
      <c r="MD31" s="306" t="str">
        <f t="shared" si="312"/>
        <v/>
      </c>
      <c r="ME31" s="327">
        <f t="shared" si="324"/>
        <v>0</v>
      </c>
      <c r="MF31" s="327">
        <f t="shared" si="325"/>
        <v>0</v>
      </c>
      <c r="MG31" s="327">
        <f t="shared" si="326"/>
        <v>0</v>
      </c>
      <c r="MH31" s="327">
        <f t="shared" si="327"/>
        <v>0</v>
      </c>
      <c r="MI31" s="327">
        <f t="shared" si="328"/>
        <v>0</v>
      </c>
      <c r="MJ31" s="327">
        <f t="shared" si="329"/>
        <v>0</v>
      </c>
      <c r="MK31" s="327">
        <f t="shared" si="330"/>
        <v>0</v>
      </c>
      <c r="ML31" s="327">
        <f t="shared" si="331"/>
        <v>0</v>
      </c>
      <c r="MM31" s="327">
        <f t="shared" si="332"/>
        <v>0</v>
      </c>
      <c r="MN31" s="327">
        <f t="shared" si="333"/>
        <v>0</v>
      </c>
      <c r="MO31" s="327">
        <f t="shared" si="334"/>
        <v>0</v>
      </c>
      <c r="MP31" s="327">
        <f t="shared" si="335"/>
        <v>0</v>
      </c>
      <c r="MQ31" s="327">
        <f t="shared" si="336"/>
        <v>0</v>
      </c>
      <c r="MR31" s="327">
        <f t="shared" si="337"/>
        <v>0</v>
      </c>
      <c r="MS31" s="327">
        <f t="shared" si="338"/>
        <v>0</v>
      </c>
    </row>
    <row r="32" spans="1:357" ht="12" customHeight="1" x14ac:dyDescent="0.2">
      <c r="A32" s="334" t="str">
        <f t="shared" si="0"/>
        <v/>
      </c>
      <c r="B32" s="381">
        <v>60</v>
      </c>
      <c r="C32" s="351"/>
      <c r="D32" s="352"/>
      <c r="E32" s="353"/>
      <c r="F32" s="353"/>
      <c r="G32" s="353"/>
      <c r="H32" s="353"/>
      <c r="I32" s="354"/>
      <c r="J32" s="355"/>
      <c r="K32" s="356">
        <f t="shared" si="1"/>
        <v>0</v>
      </c>
      <c r="L32" s="356">
        <f t="shared" si="2"/>
        <v>0</v>
      </c>
      <c r="M32" s="357"/>
      <c r="N32" s="357"/>
      <c r="O32" s="357"/>
      <c r="P32" s="358"/>
      <c r="Q32" s="359" t="str">
        <f t="shared" si="3"/>
        <v/>
      </c>
      <c r="R32" s="360"/>
      <c r="S32" s="361"/>
      <c r="T32" s="362"/>
      <c r="U32" s="967"/>
      <c r="V32" s="969"/>
      <c r="W32" s="306" t="str">
        <f t="shared" si="4"/>
        <v/>
      </c>
      <c r="X32" s="306" t="str">
        <f t="shared" si="5"/>
        <v/>
      </c>
      <c r="Y32" s="306" t="str">
        <f t="shared" si="6"/>
        <v/>
      </c>
      <c r="Z32" s="306" t="str">
        <f t="shared" si="7"/>
        <v/>
      </c>
      <c r="AA32" s="306" t="str">
        <f t="shared" si="8"/>
        <v/>
      </c>
      <c r="AB32" s="306" t="str">
        <f t="shared" si="9"/>
        <v/>
      </c>
      <c r="AC32" s="306" t="str">
        <f t="shared" si="10"/>
        <v/>
      </c>
      <c r="AD32" s="306" t="str">
        <f t="shared" si="11"/>
        <v/>
      </c>
      <c r="AE32" s="306" t="str">
        <f t="shared" si="12"/>
        <v/>
      </c>
      <c r="AF32" s="306" t="str">
        <f t="shared" si="13"/>
        <v/>
      </c>
      <c r="AG32" s="306" t="str">
        <f t="shared" si="14"/>
        <v/>
      </c>
      <c r="AH32" s="306" t="str">
        <f t="shared" si="15"/>
        <v/>
      </c>
      <c r="AI32" s="306" t="str">
        <f t="shared" si="16"/>
        <v/>
      </c>
      <c r="AJ32" s="306" t="str">
        <f t="shared" si="17"/>
        <v/>
      </c>
      <c r="AK32" s="306" t="str">
        <f t="shared" si="18"/>
        <v/>
      </c>
      <c r="AL32" s="306" t="str">
        <f t="shared" si="19"/>
        <v/>
      </c>
      <c r="AM32" s="306" t="str">
        <f t="shared" si="20"/>
        <v/>
      </c>
      <c r="AN32" s="306" t="str">
        <f t="shared" si="21"/>
        <v/>
      </c>
      <c r="AO32" s="306" t="str">
        <f t="shared" si="22"/>
        <v/>
      </c>
      <c r="AP32" s="306" t="str">
        <f t="shared" si="23"/>
        <v/>
      </c>
      <c r="AQ32" s="306" t="str">
        <f t="shared" si="24"/>
        <v/>
      </c>
      <c r="AR32" s="306" t="str">
        <f t="shared" si="25"/>
        <v/>
      </c>
      <c r="AS32" s="306" t="str">
        <f t="shared" si="26"/>
        <v/>
      </c>
      <c r="AT32" s="306" t="str">
        <f t="shared" si="27"/>
        <v/>
      </c>
      <c r="AU32" s="306" t="str">
        <f t="shared" si="28"/>
        <v/>
      </c>
      <c r="AV32" s="306" t="str">
        <f t="shared" si="29"/>
        <v/>
      </c>
      <c r="AW32" s="306" t="str">
        <f t="shared" si="30"/>
        <v/>
      </c>
      <c r="AX32" s="306" t="str">
        <f t="shared" si="31"/>
        <v/>
      </c>
      <c r="AY32" s="306" t="str">
        <f t="shared" si="32"/>
        <v/>
      </c>
      <c r="AZ32" s="306" t="str">
        <f t="shared" si="33"/>
        <v/>
      </c>
      <c r="BA32" s="306" t="str">
        <f t="shared" si="34"/>
        <v/>
      </c>
      <c r="BB32" s="306" t="str">
        <f t="shared" si="35"/>
        <v/>
      </c>
      <c r="BC32" s="306" t="str">
        <f t="shared" si="36"/>
        <v/>
      </c>
      <c r="BD32" s="306" t="str">
        <f t="shared" si="37"/>
        <v/>
      </c>
      <c r="BE32" s="306" t="str">
        <f t="shared" si="38"/>
        <v/>
      </c>
      <c r="BF32" s="306" t="str">
        <f t="shared" si="39"/>
        <v/>
      </c>
      <c r="BG32" s="306" t="str">
        <f t="shared" si="40"/>
        <v/>
      </c>
      <c r="BH32" s="306" t="str">
        <f t="shared" si="41"/>
        <v/>
      </c>
      <c r="BI32" s="306" t="str">
        <f t="shared" si="42"/>
        <v/>
      </c>
      <c r="BJ32" s="306" t="str">
        <f t="shared" si="43"/>
        <v/>
      </c>
      <c r="BK32" s="306" t="str">
        <f t="shared" si="44"/>
        <v/>
      </c>
      <c r="BL32" s="306" t="str">
        <f t="shared" si="45"/>
        <v/>
      </c>
      <c r="BM32" s="306" t="str">
        <f t="shared" si="46"/>
        <v/>
      </c>
      <c r="BN32" s="306" t="str">
        <f t="shared" si="47"/>
        <v/>
      </c>
      <c r="BO32" s="306" t="str">
        <f t="shared" si="48"/>
        <v/>
      </c>
      <c r="BP32" s="306" t="str">
        <f t="shared" si="49"/>
        <v/>
      </c>
      <c r="BQ32" s="306" t="str">
        <f t="shared" si="50"/>
        <v/>
      </c>
      <c r="BR32" s="306" t="str">
        <f t="shared" si="51"/>
        <v/>
      </c>
      <c r="BS32" s="306" t="str">
        <f t="shared" si="52"/>
        <v/>
      </c>
      <c r="BT32" s="306" t="str">
        <f t="shared" si="53"/>
        <v/>
      </c>
      <c r="BU32" s="306" t="str">
        <f t="shared" si="54"/>
        <v/>
      </c>
      <c r="BV32" s="306" t="str">
        <f t="shared" si="55"/>
        <v/>
      </c>
      <c r="BW32" s="306" t="str">
        <f t="shared" si="56"/>
        <v/>
      </c>
      <c r="BX32" s="306" t="str">
        <f t="shared" si="57"/>
        <v/>
      </c>
      <c r="BY32" s="306" t="str">
        <f t="shared" si="58"/>
        <v/>
      </c>
      <c r="BZ32" s="306" t="str">
        <f t="shared" si="59"/>
        <v/>
      </c>
      <c r="CA32" s="306" t="str">
        <f t="shared" si="60"/>
        <v/>
      </c>
      <c r="CB32" s="306" t="str">
        <f t="shared" si="61"/>
        <v/>
      </c>
      <c r="CC32" s="306" t="str">
        <f t="shared" si="62"/>
        <v/>
      </c>
      <c r="CD32" s="306" t="str">
        <f t="shared" si="63"/>
        <v/>
      </c>
      <c r="CE32" s="306" t="str">
        <f t="shared" si="64"/>
        <v/>
      </c>
      <c r="CF32" s="306" t="str">
        <f t="shared" si="65"/>
        <v/>
      </c>
      <c r="CG32" s="306" t="str">
        <f t="shared" si="66"/>
        <v/>
      </c>
      <c r="CH32" s="306" t="str">
        <f t="shared" si="67"/>
        <v/>
      </c>
      <c r="CI32" s="306" t="str">
        <f t="shared" si="68"/>
        <v/>
      </c>
      <c r="CJ32" s="306" t="str">
        <f t="shared" si="69"/>
        <v/>
      </c>
      <c r="CK32" s="306" t="str">
        <f t="shared" si="70"/>
        <v/>
      </c>
      <c r="CL32" s="306" t="str">
        <f t="shared" si="71"/>
        <v/>
      </c>
      <c r="CM32" s="306" t="str">
        <f t="shared" si="72"/>
        <v/>
      </c>
      <c r="CN32" s="306" t="str">
        <f t="shared" si="73"/>
        <v/>
      </c>
      <c r="CO32" s="306" t="str">
        <f t="shared" si="74"/>
        <v/>
      </c>
      <c r="CP32" s="306" t="str">
        <f t="shared" si="75"/>
        <v/>
      </c>
      <c r="CQ32" s="306" t="str">
        <f t="shared" si="76"/>
        <v/>
      </c>
      <c r="CR32" s="306" t="str">
        <f t="shared" si="77"/>
        <v/>
      </c>
      <c r="CS32" s="306" t="str">
        <f t="shared" si="78"/>
        <v/>
      </c>
      <c r="CT32" s="306" t="str">
        <f t="shared" si="79"/>
        <v/>
      </c>
      <c r="CU32" s="306" t="str">
        <f t="shared" si="80"/>
        <v/>
      </c>
      <c r="CV32" s="306" t="str">
        <f t="shared" si="81"/>
        <v/>
      </c>
      <c r="CW32" s="306" t="str">
        <f t="shared" si="82"/>
        <v/>
      </c>
      <c r="CX32" s="306" t="str">
        <f t="shared" si="83"/>
        <v/>
      </c>
      <c r="CY32" s="306" t="str">
        <f t="shared" si="84"/>
        <v/>
      </c>
      <c r="CZ32" s="306" t="str">
        <f t="shared" si="85"/>
        <v/>
      </c>
      <c r="DA32" s="306" t="str">
        <f t="shared" si="86"/>
        <v/>
      </c>
      <c r="DB32" s="306" t="str">
        <f t="shared" si="87"/>
        <v/>
      </c>
      <c r="DC32" s="306" t="str">
        <f t="shared" si="88"/>
        <v/>
      </c>
      <c r="DD32" s="306" t="str">
        <f t="shared" si="89"/>
        <v/>
      </c>
      <c r="DE32" s="306" t="str">
        <f t="shared" si="90"/>
        <v/>
      </c>
      <c r="DF32" s="306" t="str">
        <f t="shared" si="91"/>
        <v/>
      </c>
      <c r="DG32" s="306" t="str">
        <f t="shared" si="92"/>
        <v/>
      </c>
      <c r="DH32" s="306" t="str">
        <f t="shared" si="93"/>
        <v/>
      </c>
      <c r="DI32" s="306" t="str">
        <f t="shared" si="94"/>
        <v/>
      </c>
      <c r="DJ32" s="306" t="str">
        <f t="shared" si="95"/>
        <v/>
      </c>
      <c r="DK32" s="306" t="str">
        <f t="shared" si="96"/>
        <v/>
      </c>
      <c r="DL32" s="306" t="str">
        <f t="shared" si="97"/>
        <v/>
      </c>
      <c r="DM32" s="306" t="str">
        <f t="shared" si="98"/>
        <v/>
      </c>
      <c r="DN32" s="306" t="str">
        <f t="shared" si="99"/>
        <v/>
      </c>
      <c r="DO32" s="306" t="str">
        <f t="shared" si="100"/>
        <v/>
      </c>
      <c r="DP32" s="306" t="str">
        <f t="shared" si="101"/>
        <v/>
      </c>
      <c r="DQ32" s="306" t="str">
        <f t="shared" si="102"/>
        <v/>
      </c>
      <c r="DR32" s="306" t="str">
        <f t="shared" si="103"/>
        <v/>
      </c>
      <c r="DS32" s="306" t="str">
        <f t="shared" si="104"/>
        <v/>
      </c>
      <c r="DT32" s="306" t="str">
        <f t="shared" si="105"/>
        <v/>
      </c>
      <c r="DU32" s="306" t="str">
        <f t="shared" si="106"/>
        <v/>
      </c>
      <c r="DV32" s="306" t="str">
        <f t="shared" si="107"/>
        <v/>
      </c>
      <c r="DW32" s="306" t="str">
        <f t="shared" si="108"/>
        <v/>
      </c>
      <c r="DX32" s="306" t="str">
        <f t="shared" si="109"/>
        <v/>
      </c>
      <c r="DY32" s="306" t="str">
        <f t="shared" si="110"/>
        <v/>
      </c>
      <c r="DZ32" s="306" t="str">
        <f t="shared" si="111"/>
        <v/>
      </c>
      <c r="EA32" s="306" t="str">
        <f t="shared" si="112"/>
        <v/>
      </c>
      <c r="EB32" s="306" t="str">
        <f t="shared" si="113"/>
        <v/>
      </c>
      <c r="EC32" s="306" t="str">
        <f t="shared" si="114"/>
        <v/>
      </c>
      <c r="ED32" s="306" t="str">
        <f t="shared" si="115"/>
        <v/>
      </c>
      <c r="EE32" s="306" t="str">
        <f t="shared" si="116"/>
        <v/>
      </c>
      <c r="EF32" s="306" t="str">
        <f t="shared" si="117"/>
        <v/>
      </c>
      <c r="EG32" s="306" t="str">
        <f t="shared" si="313"/>
        <v/>
      </c>
      <c r="EH32" s="306" t="str">
        <f t="shared" si="118"/>
        <v/>
      </c>
      <c r="EI32" s="306" t="str">
        <f t="shared" si="119"/>
        <v/>
      </c>
      <c r="EJ32" s="306" t="str">
        <f t="shared" si="120"/>
        <v/>
      </c>
      <c r="EK32" s="306" t="str">
        <f t="shared" si="121"/>
        <v/>
      </c>
      <c r="EL32" s="306" t="str">
        <f t="shared" si="122"/>
        <v/>
      </c>
      <c r="EM32" s="306" t="str">
        <f t="shared" si="123"/>
        <v/>
      </c>
      <c r="EN32" s="306" t="str">
        <f t="shared" si="124"/>
        <v/>
      </c>
      <c r="EO32" s="306" t="str">
        <f t="shared" si="125"/>
        <v/>
      </c>
      <c r="EP32" s="306" t="str">
        <f t="shared" si="126"/>
        <v/>
      </c>
      <c r="EQ32" s="306" t="str">
        <f t="shared" si="127"/>
        <v/>
      </c>
      <c r="ER32" s="306" t="str">
        <f t="shared" si="128"/>
        <v/>
      </c>
      <c r="ES32" s="306" t="str">
        <f t="shared" si="129"/>
        <v/>
      </c>
      <c r="ET32" s="306" t="str">
        <f t="shared" si="130"/>
        <v/>
      </c>
      <c r="EU32" s="306" t="str">
        <f t="shared" si="131"/>
        <v/>
      </c>
      <c r="EV32" s="306" t="str">
        <f t="shared" si="132"/>
        <v/>
      </c>
      <c r="EW32" s="306" t="str">
        <f t="shared" si="314"/>
        <v/>
      </c>
      <c r="EX32" s="306" t="str">
        <f t="shared" si="315"/>
        <v/>
      </c>
      <c r="EY32" s="306" t="str">
        <f t="shared" si="316"/>
        <v/>
      </c>
      <c r="EZ32" s="306" t="str">
        <f t="shared" si="317"/>
        <v/>
      </c>
      <c r="FA32" s="306" t="str">
        <f t="shared" si="318"/>
        <v/>
      </c>
      <c r="FB32" s="306" t="str">
        <f t="shared" si="133"/>
        <v/>
      </c>
      <c r="FC32" s="306" t="str">
        <f t="shared" si="134"/>
        <v/>
      </c>
      <c r="FD32" s="306" t="str">
        <f t="shared" si="135"/>
        <v/>
      </c>
      <c r="FE32" s="306" t="str">
        <f t="shared" si="136"/>
        <v/>
      </c>
      <c r="FF32" s="306" t="str">
        <f t="shared" si="137"/>
        <v/>
      </c>
      <c r="FG32" s="306" t="str">
        <f t="shared" si="319"/>
        <v/>
      </c>
      <c r="FH32" s="306" t="str">
        <f t="shared" si="320"/>
        <v/>
      </c>
      <c r="FI32" s="306" t="str">
        <f t="shared" si="321"/>
        <v/>
      </c>
      <c r="FJ32" s="306" t="str">
        <f t="shared" si="322"/>
        <v/>
      </c>
      <c r="FK32" s="306" t="str">
        <f t="shared" si="323"/>
        <v/>
      </c>
      <c r="FL32" s="306" t="str">
        <f t="shared" si="138"/>
        <v/>
      </c>
      <c r="FM32" s="306" t="str">
        <f t="shared" si="139"/>
        <v/>
      </c>
      <c r="FN32" s="306" t="str">
        <f t="shared" si="140"/>
        <v/>
      </c>
      <c r="FO32" s="306" t="str">
        <f t="shared" si="141"/>
        <v/>
      </c>
      <c r="FP32" s="306" t="str">
        <f t="shared" si="142"/>
        <v/>
      </c>
      <c r="FQ32" s="306" t="str">
        <f t="shared" si="143"/>
        <v/>
      </c>
      <c r="FR32" s="306" t="str">
        <f t="shared" si="144"/>
        <v/>
      </c>
      <c r="FS32" s="306" t="str">
        <f t="shared" si="145"/>
        <v/>
      </c>
      <c r="FT32" s="306" t="str">
        <f t="shared" si="146"/>
        <v/>
      </c>
      <c r="FU32" s="306" t="str">
        <f t="shared" si="147"/>
        <v/>
      </c>
      <c r="FV32" s="306" t="str">
        <f t="shared" si="148"/>
        <v/>
      </c>
      <c r="FW32" s="306" t="str">
        <f t="shared" si="149"/>
        <v/>
      </c>
      <c r="FX32" s="306" t="str">
        <f t="shared" si="150"/>
        <v/>
      </c>
      <c r="FY32" s="306" t="str">
        <f t="shared" si="151"/>
        <v/>
      </c>
      <c r="FZ32" s="306" t="str">
        <f t="shared" si="152"/>
        <v/>
      </c>
      <c r="GA32" s="306" t="str">
        <f t="shared" si="153"/>
        <v/>
      </c>
      <c r="GB32" s="306" t="str">
        <f t="shared" si="154"/>
        <v/>
      </c>
      <c r="GC32" s="306" t="str">
        <f t="shared" si="155"/>
        <v/>
      </c>
      <c r="GD32" s="306" t="str">
        <f t="shared" si="156"/>
        <v/>
      </c>
      <c r="GE32" s="306" t="str">
        <f t="shared" si="157"/>
        <v/>
      </c>
      <c r="GF32" s="306" t="str">
        <f t="shared" si="158"/>
        <v/>
      </c>
      <c r="GG32" s="306" t="str">
        <f t="shared" si="159"/>
        <v/>
      </c>
      <c r="GH32" s="306" t="str">
        <f t="shared" si="160"/>
        <v/>
      </c>
      <c r="GI32" s="306" t="str">
        <f t="shared" si="161"/>
        <v/>
      </c>
      <c r="GJ32" s="306" t="str">
        <f t="shared" si="162"/>
        <v/>
      </c>
      <c r="GK32" s="306" t="str">
        <f t="shared" si="163"/>
        <v/>
      </c>
      <c r="GL32" s="306" t="str">
        <f t="shared" si="164"/>
        <v/>
      </c>
      <c r="GM32" s="306" t="str">
        <f t="shared" si="165"/>
        <v/>
      </c>
      <c r="GN32" s="306" t="str">
        <f t="shared" si="166"/>
        <v/>
      </c>
      <c r="GO32" s="306" t="str">
        <f t="shared" si="167"/>
        <v/>
      </c>
      <c r="GP32" s="306" t="str">
        <f t="shared" si="168"/>
        <v/>
      </c>
      <c r="GQ32" s="306" t="str">
        <f t="shared" si="169"/>
        <v/>
      </c>
      <c r="GR32" s="306" t="str">
        <f t="shared" si="170"/>
        <v/>
      </c>
      <c r="GS32" s="306" t="str">
        <f t="shared" si="171"/>
        <v/>
      </c>
      <c r="GT32" s="306" t="str">
        <f t="shared" si="172"/>
        <v/>
      </c>
      <c r="GU32" s="306" t="str">
        <f t="shared" si="173"/>
        <v/>
      </c>
      <c r="GV32" s="306" t="str">
        <f t="shared" si="174"/>
        <v/>
      </c>
      <c r="GW32" s="306" t="str">
        <f t="shared" si="175"/>
        <v/>
      </c>
      <c r="GX32" s="306" t="str">
        <f t="shared" si="176"/>
        <v/>
      </c>
      <c r="GY32" s="306" t="str">
        <f t="shared" si="177"/>
        <v/>
      </c>
      <c r="GZ32" s="306" t="str">
        <f t="shared" si="178"/>
        <v/>
      </c>
      <c r="HA32" s="306" t="str">
        <f t="shared" si="179"/>
        <v/>
      </c>
      <c r="HB32" s="306" t="str">
        <f t="shared" si="180"/>
        <v/>
      </c>
      <c r="HC32" s="306" t="str">
        <f t="shared" si="181"/>
        <v/>
      </c>
      <c r="HD32" s="306" t="str">
        <f t="shared" si="182"/>
        <v/>
      </c>
      <c r="HE32" s="306" t="str">
        <f t="shared" si="183"/>
        <v/>
      </c>
      <c r="HF32" s="306" t="str">
        <f t="shared" si="184"/>
        <v/>
      </c>
      <c r="HG32" s="306" t="str">
        <f t="shared" si="185"/>
        <v/>
      </c>
      <c r="HH32" s="306" t="str">
        <f t="shared" si="186"/>
        <v/>
      </c>
      <c r="HI32" s="306" t="str">
        <f t="shared" si="187"/>
        <v/>
      </c>
      <c r="HJ32" s="306" t="str">
        <f t="shared" si="188"/>
        <v/>
      </c>
      <c r="HK32" s="306" t="str">
        <f t="shared" si="189"/>
        <v/>
      </c>
      <c r="HL32" s="306" t="str">
        <f t="shared" si="190"/>
        <v/>
      </c>
      <c r="HM32" s="306" t="str">
        <f t="shared" si="191"/>
        <v/>
      </c>
      <c r="HN32" s="306" t="str">
        <f t="shared" si="192"/>
        <v/>
      </c>
      <c r="HO32" s="306" t="str">
        <f t="shared" si="193"/>
        <v/>
      </c>
      <c r="HP32" s="306" t="str">
        <f t="shared" si="194"/>
        <v/>
      </c>
      <c r="HQ32" s="306" t="str">
        <f t="shared" si="195"/>
        <v/>
      </c>
      <c r="HR32" s="306" t="str">
        <f t="shared" si="196"/>
        <v/>
      </c>
      <c r="HS32" s="306" t="str">
        <f t="shared" si="197"/>
        <v/>
      </c>
      <c r="HT32" s="306" t="str">
        <f t="shared" si="198"/>
        <v/>
      </c>
      <c r="HU32" s="306" t="str">
        <f t="shared" si="199"/>
        <v/>
      </c>
      <c r="HV32" s="306" t="str">
        <f t="shared" si="200"/>
        <v/>
      </c>
      <c r="HW32" s="306" t="str">
        <f t="shared" si="201"/>
        <v/>
      </c>
      <c r="HX32" s="306" t="str">
        <f t="shared" si="202"/>
        <v/>
      </c>
      <c r="HY32" s="348" t="str">
        <f t="shared" si="203"/>
        <v/>
      </c>
      <c r="HZ32" s="348" t="str">
        <f t="shared" si="204"/>
        <v/>
      </c>
      <c r="IA32" s="348" t="str">
        <f t="shared" si="205"/>
        <v/>
      </c>
      <c r="IB32" s="348" t="str">
        <f t="shared" si="206"/>
        <v/>
      </c>
      <c r="IC32" s="348" t="str">
        <f t="shared" si="207"/>
        <v/>
      </c>
      <c r="ID32" s="348" t="str">
        <f t="shared" si="208"/>
        <v/>
      </c>
      <c r="IE32" s="348" t="str">
        <f t="shared" si="209"/>
        <v/>
      </c>
      <c r="IF32" s="348" t="str">
        <f t="shared" si="210"/>
        <v/>
      </c>
      <c r="IG32" s="348" t="str">
        <f t="shared" si="211"/>
        <v/>
      </c>
      <c r="IH32" s="348" t="str">
        <f t="shared" si="212"/>
        <v/>
      </c>
      <c r="II32" s="348" t="str">
        <f t="shared" si="213"/>
        <v/>
      </c>
      <c r="IJ32" s="348" t="str">
        <f t="shared" si="214"/>
        <v/>
      </c>
      <c r="IK32" s="348" t="str">
        <f t="shared" si="215"/>
        <v/>
      </c>
      <c r="IL32" s="348" t="str">
        <f t="shared" si="216"/>
        <v/>
      </c>
      <c r="IM32" s="348" t="str">
        <f t="shared" si="217"/>
        <v/>
      </c>
      <c r="IN32" s="348" t="str">
        <f t="shared" si="218"/>
        <v/>
      </c>
      <c r="IO32" s="348" t="str">
        <f t="shared" si="219"/>
        <v/>
      </c>
      <c r="IP32" s="348" t="str">
        <f t="shared" si="220"/>
        <v/>
      </c>
      <c r="IQ32" s="348" t="str">
        <f t="shared" si="221"/>
        <v/>
      </c>
      <c r="IR32" s="348" t="str">
        <f t="shared" si="222"/>
        <v/>
      </c>
      <c r="IS32" s="348" t="str">
        <f t="shared" si="223"/>
        <v/>
      </c>
      <c r="IT32" s="348" t="str">
        <f t="shared" si="224"/>
        <v/>
      </c>
      <c r="IU32" s="348" t="str">
        <f t="shared" si="225"/>
        <v/>
      </c>
      <c r="IV32" s="348" t="str">
        <f t="shared" si="226"/>
        <v/>
      </c>
      <c r="IW32" s="348" t="str">
        <f t="shared" si="227"/>
        <v/>
      </c>
      <c r="IX32" s="348" t="str">
        <f t="shared" si="228"/>
        <v/>
      </c>
      <c r="IY32" s="348" t="str">
        <f t="shared" si="229"/>
        <v/>
      </c>
      <c r="IZ32" s="348" t="str">
        <f t="shared" si="230"/>
        <v/>
      </c>
      <c r="JA32" s="348" t="str">
        <f t="shared" si="231"/>
        <v/>
      </c>
      <c r="JB32" s="348" t="str">
        <f t="shared" si="232"/>
        <v/>
      </c>
      <c r="JC32" s="348" t="str">
        <f t="shared" si="233"/>
        <v/>
      </c>
      <c r="JD32" s="348" t="str">
        <f t="shared" si="234"/>
        <v/>
      </c>
      <c r="JE32" s="348" t="str">
        <f t="shared" si="235"/>
        <v/>
      </c>
      <c r="JF32" s="348" t="str">
        <f t="shared" si="236"/>
        <v/>
      </c>
      <c r="JG32" s="348" t="str">
        <f t="shared" si="237"/>
        <v/>
      </c>
      <c r="JH32" s="348" t="str">
        <f t="shared" si="238"/>
        <v/>
      </c>
      <c r="JI32" s="348" t="str">
        <f t="shared" si="239"/>
        <v/>
      </c>
      <c r="JJ32" s="348" t="str">
        <f t="shared" si="240"/>
        <v/>
      </c>
      <c r="JK32" s="348" t="str">
        <f t="shared" si="241"/>
        <v/>
      </c>
      <c r="JL32" s="348" t="str">
        <f t="shared" si="242"/>
        <v/>
      </c>
      <c r="JM32" s="348" t="str">
        <f t="shared" si="243"/>
        <v/>
      </c>
      <c r="JN32" s="348" t="str">
        <f t="shared" si="244"/>
        <v/>
      </c>
      <c r="JO32" s="348" t="str">
        <f t="shared" si="245"/>
        <v/>
      </c>
      <c r="JP32" s="348" t="str">
        <f t="shared" si="246"/>
        <v/>
      </c>
      <c r="JQ32" s="348" t="str">
        <f t="shared" si="247"/>
        <v/>
      </c>
      <c r="JR32" s="348" t="str">
        <f t="shared" si="248"/>
        <v/>
      </c>
      <c r="JS32" s="348" t="str">
        <f t="shared" si="249"/>
        <v/>
      </c>
      <c r="JT32" s="348" t="str">
        <f t="shared" si="250"/>
        <v/>
      </c>
      <c r="JU32" s="348" t="str">
        <f t="shared" si="251"/>
        <v/>
      </c>
      <c r="JV32" s="348" t="str">
        <f t="shared" si="252"/>
        <v/>
      </c>
      <c r="JW32" s="348" t="str">
        <f t="shared" si="253"/>
        <v/>
      </c>
      <c r="JX32" s="348" t="str">
        <f t="shared" si="254"/>
        <v/>
      </c>
      <c r="JY32" s="348" t="str">
        <f t="shared" si="255"/>
        <v/>
      </c>
      <c r="JZ32" s="348" t="str">
        <f t="shared" si="256"/>
        <v/>
      </c>
      <c r="KA32" s="348" t="str">
        <f t="shared" si="257"/>
        <v/>
      </c>
      <c r="KB32" s="348" t="str">
        <f t="shared" si="258"/>
        <v/>
      </c>
      <c r="KC32" s="348" t="str">
        <f t="shared" si="259"/>
        <v/>
      </c>
      <c r="KD32" s="348" t="str">
        <f t="shared" si="260"/>
        <v/>
      </c>
      <c r="KE32" s="348" t="str">
        <f t="shared" si="261"/>
        <v/>
      </c>
      <c r="KF32" s="348" t="str">
        <f t="shared" si="262"/>
        <v/>
      </c>
      <c r="KG32" s="348" t="str">
        <f t="shared" si="263"/>
        <v/>
      </c>
      <c r="KH32" s="348" t="str">
        <f t="shared" si="264"/>
        <v/>
      </c>
      <c r="KI32" s="348" t="str">
        <f t="shared" si="265"/>
        <v/>
      </c>
      <c r="KJ32" s="348" t="str">
        <f t="shared" si="266"/>
        <v/>
      </c>
      <c r="KK32" s="348" t="str">
        <f t="shared" si="267"/>
        <v/>
      </c>
      <c r="KL32" s="348" t="str">
        <f t="shared" si="268"/>
        <v/>
      </c>
      <c r="KM32" s="348" t="str">
        <f t="shared" si="269"/>
        <v/>
      </c>
      <c r="KN32" s="348" t="str">
        <f t="shared" si="270"/>
        <v/>
      </c>
      <c r="KO32" s="348" t="str">
        <f t="shared" si="271"/>
        <v/>
      </c>
      <c r="KP32" s="348" t="str">
        <f t="shared" si="272"/>
        <v/>
      </c>
      <c r="KQ32" s="348" t="str">
        <f t="shared" si="273"/>
        <v/>
      </c>
      <c r="KR32" s="348" t="str">
        <f t="shared" si="274"/>
        <v/>
      </c>
      <c r="KS32" s="348" t="str">
        <f t="shared" si="275"/>
        <v/>
      </c>
      <c r="KT32" s="348" t="str">
        <f t="shared" si="276"/>
        <v/>
      </c>
      <c r="KU32" s="348" t="str">
        <f t="shared" si="277"/>
        <v/>
      </c>
      <c r="KV32" s="348" t="str">
        <f t="shared" si="278"/>
        <v/>
      </c>
      <c r="KW32" s="348" t="str">
        <f t="shared" si="279"/>
        <v/>
      </c>
      <c r="KX32" s="348" t="str">
        <f t="shared" si="280"/>
        <v/>
      </c>
      <c r="KY32" s="348" t="str">
        <f t="shared" si="281"/>
        <v/>
      </c>
      <c r="KZ32" s="348" t="str">
        <f t="shared" si="282"/>
        <v/>
      </c>
      <c r="LA32" s="348" t="str">
        <f t="shared" si="283"/>
        <v/>
      </c>
      <c r="LB32" s="348" t="str">
        <f t="shared" si="284"/>
        <v/>
      </c>
      <c r="LC32" s="348" t="str">
        <f t="shared" si="285"/>
        <v/>
      </c>
      <c r="LD32" s="348" t="str">
        <f t="shared" si="286"/>
        <v/>
      </c>
      <c r="LE32" s="348" t="str">
        <f t="shared" si="287"/>
        <v/>
      </c>
      <c r="LF32" s="349" t="str">
        <f t="shared" si="288"/>
        <v/>
      </c>
      <c r="LG32" s="349" t="str">
        <f t="shared" si="289"/>
        <v/>
      </c>
      <c r="LH32" s="349" t="str">
        <f t="shared" si="290"/>
        <v/>
      </c>
      <c r="LI32" s="349" t="str">
        <f t="shared" si="291"/>
        <v/>
      </c>
      <c r="LJ32" s="349" t="str">
        <f t="shared" si="292"/>
        <v/>
      </c>
      <c r="LK32" s="306" t="str">
        <f t="shared" si="293"/>
        <v/>
      </c>
      <c r="LL32" s="306" t="str">
        <f t="shared" si="294"/>
        <v/>
      </c>
      <c r="LM32" s="306" t="str">
        <f t="shared" si="295"/>
        <v/>
      </c>
      <c r="LN32" s="306" t="str">
        <f t="shared" si="296"/>
        <v/>
      </c>
      <c r="LO32" s="306" t="str">
        <f t="shared" si="297"/>
        <v/>
      </c>
      <c r="LP32" s="306" t="str">
        <f t="shared" si="298"/>
        <v/>
      </c>
      <c r="LQ32" s="306" t="str">
        <f t="shared" si="299"/>
        <v/>
      </c>
      <c r="LR32" s="306" t="str">
        <f t="shared" si="300"/>
        <v/>
      </c>
      <c r="LS32" s="306" t="str">
        <f t="shared" si="301"/>
        <v/>
      </c>
      <c r="LT32" s="306" t="str">
        <f t="shared" si="302"/>
        <v/>
      </c>
      <c r="LU32" s="306" t="str">
        <f t="shared" si="303"/>
        <v/>
      </c>
      <c r="LV32" s="306" t="str">
        <f t="shared" si="304"/>
        <v/>
      </c>
      <c r="LW32" s="306" t="str">
        <f t="shared" si="305"/>
        <v/>
      </c>
      <c r="LX32" s="306" t="str">
        <f t="shared" si="306"/>
        <v/>
      </c>
      <c r="LY32" s="306" t="str">
        <f t="shared" si="307"/>
        <v/>
      </c>
      <c r="LZ32" s="306" t="str">
        <f t="shared" si="308"/>
        <v/>
      </c>
      <c r="MA32" s="306" t="str">
        <f t="shared" si="309"/>
        <v/>
      </c>
      <c r="MB32" s="306" t="str">
        <f t="shared" si="310"/>
        <v/>
      </c>
      <c r="MC32" s="306" t="str">
        <f t="shared" si="311"/>
        <v/>
      </c>
      <c r="MD32" s="306" t="str">
        <f t="shared" si="312"/>
        <v/>
      </c>
      <c r="ME32" s="327">
        <f t="shared" si="324"/>
        <v>0</v>
      </c>
      <c r="MF32" s="327">
        <f t="shared" si="325"/>
        <v>0</v>
      </c>
      <c r="MG32" s="327">
        <f t="shared" si="326"/>
        <v>0</v>
      </c>
      <c r="MH32" s="327">
        <f t="shared" si="327"/>
        <v>0</v>
      </c>
      <c r="MI32" s="327">
        <f t="shared" si="328"/>
        <v>0</v>
      </c>
      <c r="MJ32" s="327">
        <f t="shared" si="329"/>
        <v>0</v>
      </c>
      <c r="MK32" s="327">
        <f t="shared" si="330"/>
        <v>0</v>
      </c>
      <c r="ML32" s="327">
        <f t="shared" si="331"/>
        <v>0</v>
      </c>
      <c r="MM32" s="327">
        <f t="shared" si="332"/>
        <v>0</v>
      </c>
      <c r="MN32" s="327">
        <f t="shared" si="333"/>
        <v>0</v>
      </c>
      <c r="MO32" s="327">
        <f t="shared" si="334"/>
        <v>0</v>
      </c>
      <c r="MP32" s="327">
        <f t="shared" si="335"/>
        <v>0</v>
      </c>
      <c r="MQ32" s="327">
        <f t="shared" si="336"/>
        <v>0</v>
      </c>
      <c r="MR32" s="327">
        <f t="shared" si="337"/>
        <v>0</v>
      </c>
      <c r="MS32" s="327">
        <f t="shared" si="338"/>
        <v>0</v>
      </c>
    </row>
    <row r="33" spans="1:376" ht="12" customHeight="1" x14ac:dyDescent="0.2">
      <c r="A33" s="334" t="str">
        <f t="shared" si="0"/>
        <v/>
      </c>
      <c r="B33" s="381">
        <v>60</v>
      </c>
      <c r="C33" s="351"/>
      <c r="D33" s="352"/>
      <c r="E33" s="353"/>
      <c r="F33" s="353"/>
      <c r="G33" s="353"/>
      <c r="H33" s="353"/>
      <c r="I33" s="354"/>
      <c r="J33" s="355"/>
      <c r="K33" s="356">
        <f t="shared" si="1"/>
        <v>0</v>
      </c>
      <c r="L33" s="356">
        <f t="shared" si="2"/>
        <v>0</v>
      </c>
      <c r="M33" s="357"/>
      <c r="N33" s="357"/>
      <c r="O33" s="357"/>
      <c r="P33" s="358"/>
      <c r="Q33" s="359" t="str">
        <f t="shared" si="3"/>
        <v/>
      </c>
      <c r="R33" s="360"/>
      <c r="S33" s="361"/>
      <c r="T33" s="362"/>
      <c r="U33" s="967"/>
      <c r="V33" s="969"/>
      <c r="W33" s="306" t="str">
        <f t="shared" si="4"/>
        <v/>
      </c>
      <c r="X33" s="306" t="str">
        <f t="shared" si="5"/>
        <v/>
      </c>
      <c r="Y33" s="306" t="str">
        <f t="shared" si="6"/>
        <v/>
      </c>
      <c r="Z33" s="306" t="str">
        <f t="shared" si="7"/>
        <v/>
      </c>
      <c r="AA33" s="306" t="str">
        <f t="shared" si="8"/>
        <v/>
      </c>
      <c r="AB33" s="306" t="str">
        <f t="shared" si="9"/>
        <v/>
      </c>
      <c r="AC33" s="306" t="str">
        <f t="shared" si="10"/>
        <v/>
      </c>
      <c r="AD33" s="306" t="str">
        <f t="shared" si="11"/>
        <v/>
      </c>
      <c r="AE33" s="306" t="str">
        <f t="shared" si="12"/>
        <v/>
      </c>
      <c r="AF33" s="306" t="str">
        <f t="shared" si="13"/>
        <v/>
      </c>
      <c r="AG33" s="306" t="str">
        <f t="shared" si="14"/>
        <v/>
      </c>
      <c r="AH33" s="306" t="str">
        <f t="shared" si="15"/>
        <v/>
      </c>
      <c r="AI33" s="306" t="str">
        <f t="shared" si="16"/>
        <v/>
      </c>
      <c r="AJ33" s="306" t="str">
        <f t="shared" si="17"/>
        <v/>
      </c>
      <c r="AK33" s="306" t="str">
        <f t="shared" si="18"/>
        <v/>
      </c>
      <c r="AL33" s="306" t="str">
        <f t="shared" si="19"/>
        <v/>
      </c>
      <c r="AM33" s="306" t="str">
        <f t="shared" si="20"/>
        <v/>
      </c>
      <c r="AN33" s="306" t="str">
        <f t="shared" si="21"/>
        <v/>
      </c>
      <c r="AO33" s="306" t="str">
        <f t="shared" si="22"/>
        <v/>
      </c>
      <c r="AP33" s="306" t="str">
        <f t="shared" si="23"/>
        <v/>
      </c>
      <c r="AQ33" s="306" t="str">
        <f t="shared" si="24"/>
        <v/>
      </c>
      <c r="AR33" s="306" t="str">
        <f t="shared" si="25"/>
        <v/>
      </c>
      <c r="AS33" s="306" t="str">
        <f t="shared" si="26"/>
        <v/>
      </c>
      <c r="AT33" s="306" t="str">
        <f t="shared" si="27"/>
        <v/>
      </c>
      <c r="AU33" s="306" t="str">
        <f t="shared" si="28"/>
        <v/>
      </c>
      <c r="AV33" s="306" t="str">
        <f t="shared" si="29"/>
        <v/>
      </c>
      <c r="AW33" s="306" t="str">
        <f t="shared" si="30"/>
        <v/>
      </c>
      <c r="AX33" s="306" t="str">
        <f t="shared" si="31"/>
        <v/>
      </c>
      <c r="AY33" s="306" t="str">
        <f t="shared" si="32"/>
        <v/>
      </c>
      <c r="AZ33" s="306" t="str">
        <f t="shared" si="33"/>
        <v/>
      </c>
      <c r="BA33" s="306" t="str">
        <f t="shared" si="34"/>
        <v/>
      </c>
      <c r="BB33" s="306" t="str">
        <f t="shared" si="35"/>
        <v/>
      </c>
      <c r="BC33" s="306" t="str">
        <f t="shared" si="36"/>
        <v/>
      </c>
      <c r="BD33" s="306" t="str">
        <f t="shared" si="37"/>
        <v/>
      </c>
      <c r="BE33" s="306" t="str">
        <f t="shared" si="38"/>
        <v/>
      </c>
      <c r="BF33" s="306" t="str">
        <f t="shared" si="39"/>
        <v/>
      </c>
      <c r="BG33" s="306" t="str">
        <f t="shared" si="40"/>
        <v/>
      </c>
      <c r="BH33" s="306" t="str">
        <f t="shared" si="41"/>
        <v/>
      </c>
      <c r="BI33" s="306" t="str">
        <f t="shared" si="42"/>
        <v/>
      </c>
      <c r="BJ33" s="306" t="str">
        <f t="shared" si="43"/>
        <v/>
      </c>
      <c r="BK33" s="306" t="str">
        <f t="shared" si="44"/>
        <v/>
      </c>
      <c r="BL33" s="306" t="str">
        <f t="shared" si="45"/>
        <v/>
      </c>
      <c r="BM33" s="306" t="str">
        <f t="shared" si="46"/>
        <v/>
      </c>
      <c r="BN33" s="306" t="str">
        <f t="shared" si="47"/>
        <v/>
      </c>
      <c r="BO33" s="306" t="str">
        <f t="shared" si="48"/>
        <v/>
      </c>
      <c r="BP33" s="306" t="str">
        <f t="shared" si="49"/>
        <v/>
      </c>
      <c r="BQ33" s="306" t="str">
        <f t="shared" si="50"/>
        <v/>
      </c>
      <c r="BR33" s="306" t="str">
        <f t="shared" si="51"/>
        <v/>
      </c>
      <c r="BS33" s="306" t="str">
        <f t="shared" si="52"/>
        <v/>
      </c>
      <c r="BT33" s="306" t="str">
        <f t="shared" si="53"/>
        <v/>
      </c>
      <c r="BU33" s="306" t="str">
        <f t="shared" si="54"/>
        <v/>
      </c>
      <c r="BV33" s="306" t="str">
        <f t="shared" si="55"/>
        <v/>
      </c>
      <c r="BW33" s="306" t="str">
        <f t="shared" si="56"/>
        <v/>
      </c>
      <c r="BX33" s="306" t="str">
        <f t="shared" si="57"/>
        <v/>
      </c>
      <c r="BY33" s="306" t="str">
        <f t="shared" si="58"/>
        <v/>
      </c>
      <c r="BZ33" s="306" t="str">
        <f t="shared" si="59"/>
        <v/>
      </c>
      <c r="CA33" s="306" t="str">
        <f t="shared" si="60"/>
        <v/>
      </c>
      <c r="CB33" s="306" t="str">
        <f t="shared" si="61"/>
        <v/>
      </c>
      <c r="CC33" s="306" t="str">
        <f t="shared" si="62"/>
        <v/>
      </c>
      <c r="CD33" s="306" t="str">
        <f t="shared" si="63"/>
        <v/>
      </c>
      <c r="CE33" s="306" t="str">
        <f t="shared" si="64"/>
        <v/>
      </c>
      <c r="CF33" s="306" t="str">
        <f t="shared" si="65"/>
        <v/>
      </c>
      <c r="CG33" s="306" t="str">
        <f t="shared" si="66"/>
        <v/>
      </c>
      <c r="CH33" s="306" t="str">
        <f t="shared" si="67"/>
        <v/>
      </c>
      <c r="CI33" s="306" t="str">
        <f t="shared" si="68"/>
        <v/>
      </c>
      <c r="CJ33" s="306" t="str">
        <f t="shared" si="69"/>
        <v/>
      </c>
      <c r="CK33" s="306" t="str">
        <f t="shared" si="70"/>
        <v/>
      </c>
      <c r="CL33" s="306" t="str">
        <f t="shared" si="71"/>
        <v/>
      </c>
      <c r="CM33" s="306" t="str">
        <f t="shared" si="72"/>
        <v/>
      </c>
      <c r="CN33" s="306" t="str">
        <f t="shared" si="73"/>
        <v/>
      </c>
      <c r="CO33" s="306" t="str">
        <f t="shared" si="74"/>
        <v/>
      </c>
      <c r="CP33" s="306" t="str">
        <f t="shared" si="75"/>
        <v/>
      </c>
      <c r="CQ33" s="306" t="str">
        <f t="shared" si="76"/>
        <v/>
      </c>
      <c r="CR33" s="306" t="str">
        <f t="shared" si="77"/>
        <v/>
      </c>
      <c r="CS33" s="306" t="str">
        <f t="shared" si="78"/>
        <v/>
      </c>
      <c r="CT33" s="306" t="str">
        <f t="shared" si="79"/>
        <v/>
      </c>
      <c r="CU33" s="306" t="str">
        <f t="shared" si="80"/>
        <v/>
      </c>
      <c r="CV33" s="306" t="str">
        <f t="shared" si="81"/>
        <v/>
      </c>
      <c r="CW33" s="306" t="str">
        <f t="shared" si="82"/>
        <v/>
      </c>
      <c r="CX33" s="306" t="str">
        <f t="shared" si="83"/>
        <v/>
      </c>
      <c r="CY33" s="306" t="str">
        <f t="shared" si="84"/>
        <v/>
      </c>
      <c r="CZ33" s="306" t="str">
        <f t="shared" si="85"/>
        <v/>
      </c>
      <c r="DA33" s="306" t="str">
        <f t="shared" si="86"/>
        <v/>
      </c>
      <c r="DB33" s="306" t="str">
        <f t="shared" si="87"/>
        <v/>
      </c>
      <c r="DC33" s="306" t="str">
        <f t="shared" si="88"/>
        <v/>
      </c>
      <c r="DD33" s="306" t="str">
        <f t="shared" si="89"/>
        <v/>
      </c>
      <c r="DE33" s="306" t="str">
        <f t="shared" si="90"/>
        <v/>
      </c>
      <c r="DF33" s="306" t="str">
        <f t="shared" si="91"/>
        <v/>
      </c>
      <c r="DG33" s="306" t="str">
        <f t="shared" si="92"/>
        <v/>
      </c>
      <c r="DH33" s="306" t="str">
        <f t="shared" si="93"/>
        <v/>
      </c>
      <c r="DI33" s="306" t="str">
        <f t="shared" si="94"/>
        <v/>
      </c>
      <c r="DJ33" s="306" t="str">
        <f t="shared" si="95"/>
        <v/>
      </c>
      <c r="DK33" s="306" t="str">
        <f t="shared" si="96"/>
        <v/>
      </c>
      <c r="DL33" s="306" t="str">
        <f t="shared" si="97"/>
        <v/>
      </c>
      <c r="DM33" s="306" t="str">
        <f t="shared" si="98"/>
        <v/>
      </c>
      <c r="DN33" s="306" t="str">
        <f t="shared" si="99"/>
        <v/>
      </c>
      <c r="DO33" s="306" t="str">
        <f t="shared" si="100"/>
        <v/>
      </c>
      <c r="DP33" s="306" t="str">
        <f t="shared" si="101"/>
        <v/>
      </c>
      <c r="DQ33" s="306" t="str">
        <f t="shared" si="102"/>
        <v/>
      </c>
      <c r="DR33" s="306" t="str">
        <f t="shared" si="103"/>
        <v/>
      </c>
      <c r="DS33" s="306" t="str">
        <f t="shared" si="104"/>
        <v/>
      </c>
      <c r="DT33" s="306" t="str">
        <f t="shared" si="105"/>
        <v/>
      </c>
      <c r="DU33" s="306" t="str">
        <f t="shared" si="106"/>
        <v/>
      </c>
      <c r="DV33" s="306" t="str">
        <f t="shared" si="107"/>
        <v/>
      </c>
      <c r="DW33" s="306" t="str">
        <f t="shared" si="108"/>
        <v/>
      </c>
      <c r="DX33" s="306" t="str">
        <f t="shared" si="109"/>
        <v/>
      </c>
      <c r="DY33" s="306" t="str">
        <f t="shared" si="110"/>
        <v/>
      </c>
      <c r="DZ33" s="306" t="str">
        <f t="shared" si="111"/>
        <v/>
      </c>
      <c r="EA33" s="306" t="str">
        <f t="shared" si="112"/>
        <v/>
      </c>
      <c r="EB33" s="306" t="str">
        <f t="shared" si="113"/>
        <v/>
      </c>
      <c r="EC33" s="306" t="str">
        <f t="shared" si="114"/>
        <v/>
      </c>
      <c r="ED33" s="306" t="str">
        <f t="shared" si="115"/>
        <v/>
      </c>
      <c r="EE33" s="306" t="str">
        <f t="shared" si="116"/>
        <v/>
      </c>
      <c r="EF33" s="306" t="str">
        <f t="shared" si="117"/>
        <v/>
      </c>
      <c r="EG33" s="306" t="str">
        <f t="shared" si="313"/>
        <v/>
      </c>
      <c r="EH33" s="306" t="str">
        <f t="shared" si="118"/>
        <v/>
      </c>
      <c r="EI33" s="306" t="str">
        <f t="shared" si="119"/>
        <v/>
      </c>
      <c r="EJ33" s="306" t="str">
        <f t="shared" si="120"/>
        <v/>
      </c>
      <c r="EK33" s="306" t="str">
        <f t="shared" si="121"/>
        <v/>
      </c>
      <c r="EL33" s="306" t="str">
        <f t="shared" si="122"/>
        <v/>
      </c>
      <c r="EM33" s="306" t="str">
        <f t="shared" si="123"/>
        <v/>
      </c>
      <c r="EN33" s="306" t="str">
        <f t="shared" si="124"/>
        <v/>
      </c>
      <c r="EO33" s="306" t="str">
        <f t="shared" si="125"/>
        <v/>
      </c>
      <c r="EP33" s="306" t="str">
        <f t="shared" si="126"/>
        <v/>
      </c>
      <c r="EQ33" s="306" t="str">
        <f t="shared" si="127"/>
        <v/>
      </c>
      <c r="ER33" s="306" t="str">
        <f t="shared" si="128"/>
        <v/>
      </c>
      <c r="ES33" s="306" t="str">
        <f t="shared" si="129"/>
        <v/>
      </c>
      <c r="ET33" s="306" t="str">
        <f t="shared" si="130"/>
        <v/>
      </c>
      <c r="EU33" s="306" t="str">
        <f t="shared" si="131"/>
        <v/>
      </c>
      <c r="EV33" s="306" t="str">
        <f t="shared" si="132"/>
        <v/>
      </c>
      <c r="EW33" s="306" t="str">
        <f t="shared" si="314"/>
        <v/>
      </c>
      <c r="EX33" s="306" t="str">
        <f t="shared" si="315"/>
        <v/>
      </c>
      <c r="EY33" s="306" t="str">
        <f t="shared" si="316"/>
        <v/>
      </c>
      <c r="EZ33" s="306" t="str">
        <f t="shared" si="317"/>
        <v/>
      </c>
      <c r="FA33" s="306" t="str">
        <f t="shared" si="318"/>
        <v/>
      </c>
      <c r="FB33" s="306" t="str">
        <f t="shared" si="133"/>
        <v/>
      </c>
      <c r="FC33" s="306" t="str">
        <f t="shared" si="134"/>
        <v/>
      </c>
      <c r="FD33" s="306" t="str">
        <f t="shared" si="135"/>
        <v/>
      </c>
      <c r="FE33" s="306" t="str">
        <f t="shared" si="136"/>
        <v/>
      </c>
      <c r="FF33" s="306" t="str">
        <f t="shared" si="137"/>
        <v/>
      </c>
      <c r="FG33" s="306" t="str">
        <f t="shared" si="319"/>
        <v/>
      </c>
      <c r="FH33" s="306" t="str">
        <f t="shared" si="320"/>
        <v/>
      </c>
      <c r="FI33" s="306" t="str">
        <f t="shared" si="321"/>
        <v/>
      </c>
      <c r="FJ33" s="306" t="str">
        <f t="shared" si="322"/>
        <v/>
      </c>
      <c r="FK33" s="306" t="str">
        <f t="shared" si="323"/>
        <v/>
      </c>
      <c r="FL33" s="306" t="str">
        <f t="shared" si="138"/>
        <v/>
      </c>
      <c r="FM33" s="306" t="str">
        <f t="shared" si="139"/>
        <v/>
      </c>
      <c r="FN33" s="306" t="str">
        <f t="shared" si="140"/>
        <v/>
      </c>
      <c r="FO33" s="306" t="str">
        <f t="shared" si="141"/>
        <v/>
      </c>
      <c r="FP33" s="306" t="str">
        <f t="shared" si="142"/>
        <v/>
      </c>
      <c r="FQ33" s="306" t="str">
        <f t="shared" si="143"/>
        <v/>
      </c>
      <c r="FR33" s="306" t="str">
        <f t="shared" si="144"/>
        <v/>
      </c>
      <c r="FS33" s="306" t="str">
        <f t="shared" si="145"/>
        <v/>
      </c>
      <c r="FT33" s="306" t="str">
        <f t="shared" si="146"/>
        <v/>
      </c>
      <c r="FU33" s="306" t="str">
        <f t="shared" si="147"/>
        <v/>
      </c>
      <c r="FV33" s="306" t="str">
        <f t="shared" si="148"/>
        <v/>
      </c>
      <c r="FW33" s="306" t="str">
        <f t="shared" si="149"/>
        <v/>
      </c>
      <c r="FX33" s="306" t="str">
        <f t="shared" si="150"/>
        <v/>
      </c>
      <c r="FY33" s="306" t="str">
        <f t="shared" si="151"/>
        <v/>
      </c>
      <c r="FZ33" s="306" t="str">
        <f t="shared" si="152"/>
        <v/>
      </c>
      <c r="GA33" s="306" t="str">
        <f t="shared" si="153"/>
        <v/>
      </c>
      <c r="GB33" s="306" t="str">
        <f t="shared" si="154"/>
        <v/>
      </c>
      <c r="GC33" s="306" t="str">
        <f t="shared" si="155"/>
        <v/>
      </c>
      <c r="GD33" s="306" t="str">
        <f t="shared" si="156"/>
        <v/>
      </c>
      <c r="GE33" s="306" t="str">
        <f t="shared" si="157"/>
        <v/>
      </c>
      <c r="GF33" s="306" t="str">
        <f t="shared" si="158"/>
        <v/>
      </c>
      <c r="GG33" s="306" t="str">
        <f t="shared" si="159"/>
        <v/>
      </c>
      <c r="GH33" s="306" t="str">
        <f t="shared" si="160"/>
        <v/>
      </c>
      <c r="GI33" s="306" t="str">
        <f t="shared" si="161"/>
        <v/>
      </c>
      <c r="GJ33" s="306" t="str">
        <f t="shared" si="162"/>
        <v/>
      </c>
      <c r="GK33" s="306" t="str">
        <f t="shared" si="163"/>
        <v/>
      </c>
      <c r="GL33" s="306" t="str">
        <f t="shared" si="164"/>
        <v/>
      </c>
      <c r="GM33" s="306" t="str">
        <f t="shared" si="165"/>
        <v/>
      </c>
      <c r="GN33" s="306" t="str">
        <f t="shared" si="166"/>
        <v/>
      </c>
      <c r="GO33" s="306" t="str">
        <f t="shared" si="167"/>
        <v/>
      </c>
      <c r="GP33" s="306" t="str">
        <f t="shared" si="168"/>
        <v/>
      </c>
      <c r="GQ33" s="306" t="str">
        <f t="shared" si="169"/>
        <v/>
      </c>
      <c r="GR33" s="306" t="str">
        <f t="shared" si="170"/>
        <v/>
      </c>
      <c r="GS33" s="306" t="str">
        <f t="shared" si="171"/>
        <v/>
      </c>
      <c r="GT33" s="306" t="str">
        <f t="shared" si="172"/>
        <v/>
      </c>
      <c r="GU33" s="306" t="str">
        <f t="shared" si="173"/>
        <v/>
      </c>
      <c r="GV33" s="306" t="str">
        <f t="shared" si="174"/>
        <v/>
      </c>
      <c r="GW33" s="306" t="str">
        <f t="shared" si="175"/>
        <v/>
      </c>
      <c r="GX33" s="306" t="str">
        <f t="shared" si="176"/>
        <v/>
      </c>
      <c r="GY33" s="306" t="str">
        <f t="shared" si="177"/>
        <v/>
      </c>
      <c r="GZ33" s="306" t="str">
        <f t="shared" si="178"/>
        <v/>
      </c>
      <c r="HA33" s="306" t="str">
        <f t="shared" si="179"/>
        <v/>
      </c>
      <c r="HB33" s="306" t="str">
        <f t="shared" si="180"/>
        <v/>
      </c>
      <c r="HC33" s="306" t="str">
        <f t="shared" si="181"/>
        <v/>
      </c>
      <c r="HD33" s="306" t="str">
        <f t="shared" si="182"/>
        <v/>
      </c>
      <c r="HE33" s="306" t="str">
        <f t="shared" si="183"/>
        <v/>
      </c>
      <c r="HF33" s="306" t="str">
        <f t="shared" si="184"/>
        <v/>
      </c>
      <c r="HG33" s="306" t="str">
        <f t="shared" si="185"/>
        <v/>
      </c>
      <c r="HH33" s="306" t="str">
        <f t="shared" si="186"/>
        <v/>
      </c>
      <c r="HI33" s="306" t="str">
        <f t="shared" si="187"/>
        <v/>
      </c>
      <c r="HJ33" s="306" t="str">
        <f t="shared" si="188"/>
        <v/>
      </c>
      <c r="HK33" s="306" t="str">
        <f t="shared" si="189"/>
        <v/>
      </c>
      <c r="HL33" s="306" t="str">
        <f t="shared" si="190"/>
        <v/>
      </c>
      <c r="HM33" s="306" t="str">
        <f t="shared" si="191"/>
        <v/>
      </c>
      <c r="HN33" s="306" t="str">
        <f t="shared" si="192"/>
        <v/>
      </c>
      <c r="HO33" s="306" t="str">
        <f t="shared" si="193"/>
        <v/>
      </c>
      <c r="HP33" s="306" t="str">
        <f t="shared" si="194"/>
        <v/>
      </c>
      <c r="HQ33" s="306" t="str">
        <f t="shared" si="195"/>
        <v/>
      </c>
      <c r="HR33" s="306" t="str">
        <f t="shared" si="196"/>
        <v/>
      </c>
      <c r="HS33" s="306" t="str">
        <f t="shared" si="197"/>
        <v/>
      </c>
      <c r="HT33" s="306" t="str">
        <f t="shared" si="198"/>
        <v/>
      </c>
      <c r="HU33" s="306" t="str">
        <f t="shared" si="199"/>
        <v/>
      </c>
      <c r="HV33" s="306" t="str">
        <f t="shared" si="200"/>
        <v/>
      </c>
      <c r="HW33" s="306" t="str">
        <f t="shared" si="201"/>
        <v/>
      </c>
      <c r="HX33" s="306" t="str">
        <f t="shared" si="202"/>
        <v/>
      </c>
      <c r="HY33" s="348" t="str">
        <f t="shared" si="203"/>
        <v/>
      </c>
      <c r="HZ33" s="348" t="str">
        <f t="shared" si="204"/>
        <v/>
      </c>
      <c r="IA33" s="348" t="str">
        <f t="shared" si="205"/>
        <v/>
      </c>
      <c r="IB33" s="348" t="str">
        <f t="shared" si="206"/>
        <v/>
      </c>
      <c r="IC33" s="348" t="str">
        <f t="shared" si="207"/>
        <v/>
      </c>
      <c r="ID33" s="348" t="str">
        <f t="shared" si="208"/>
        <v/>
      </c>
      <c r="IE33" s="348" t="str">
        <f t="shared" si="209"/>
        <v/>
      </c>
      <c r="IF33" s="348" t="str">
        <f t="shared" si="210"/>
        <v/>
      </c>
      <c r="IG33" s="348" t="str">
        <f t="shared" si="211"/>
        <v/>
      </c>
      <c r="IH33" s="348" t="str">
        <f t="shared" si="212"/>
        <v/>
      </c>
      <c r="II33" s="348" t="str">
        <f t="shared" si="213"/>
        <v/>
      </c>
      <c r="IJ33" s="348" t="str">
        <f t="shared" si="214"/>
        <v/>
      </c>
      <c r="IK33" s="348" t="str">
        <f t="shared" si="215"/>
        <v/>
      </c>
      <c r="IL33" s="348" t="str">
        <f t="shared" si="216"/>
        <v/>
      </c>
      <c r="IM33" s="348" t="str">
        <f t="shared" si="217"/>
        <v/>
      </c>
      <c r="IN33" s="348" t="str">
        <f t="shared" si="218"/>
        <v/>
      </c>
      <c r="IO33" s="348" t="str">
        <f t="shared" si="219"/>
        <v/>
      </c>
      <c r="IP33" s="348" t="str">
        <f t="shared" si="220"/>
        <v/>
      </c>
      <c r="IQ33" s="348" t="str">
        <f t="shared" si="221"/>
        <v/>
      </c>
      <c r="IR33" s="348" t="str">
        <f t="shared" si="222"/>
        <v/>
      </c>
      <c r="IS33" s="348" t="str">
        <f t="shared" si="223"/>
        <v/>
      </c>
      <c r="IT33" s="348" t="str">
        <f t="shared" si="224"/>
        <v/>
      </c>
      <c r="IU33" s="348" t="str">
        <f t="shared" si="225"/>
        <v/>
      </c>
      <c r="IV33" s="348" t="str">
        <f t="shared" si="226"/>
        <v/>
      </c>
      <c r="IW33" s="348" t="str">
        <f t="shared" si="227"/>
        <v/>
      </c>
      <c r="IX33" s="348" t="str">
        <f t="shared" si="228"/>
        <v/>
      </c>
      <c r="IY33" s="348" t="str">
        <f t="shared" si="229"/>
        <v/>
      </c>
      <c r="IZ33" s="348" t="str">
        <f t="shared" si="230"/>
        <v/>
      </c>
      <c r="JA33" s="348" t="str">
        <f t="shared" si="231"/>
        <v/>
      </c>
      <c r="JB33" s="348" t="str">
        <f t="shared" si="232"/>
        <v/>
      </c>
      <c r="JC33" s="348" t="str">
        <f t="shared" si="233"/>
        <v/>
      </c>
      <c r="JD33" s="348" t="str">
        <f t="shared" si="234"/>
        <v/>
      </c>
      <c r="JE33" s="348" t="str">
        <f t="shared" si="235"/>
        <v/>
      </c>
      <c r="JF33" s="348" t="str">
        <f t="shared" si="236"/>
        <v/>
      </c>
      <c r="JG33" s="348" t="str">
        <f t="shared" si="237"/>
        <v/>
      </c>
      <c r="JH33" s="348" t="str">
        <f t="shared" si="238"/>
        <v/>
      </c>
      <c r="JI33" s="348" t="str">
        <f t="shared" si="239"/>
        <v/>
      </c>
      <c r="JJ33" s="348" t="str">
        <f t="shared" si="240"/>
        <v/>
      </c>
      <c r="JK33" s="348" t="str">
        <f t="shared" si="241"/>
        <v/>
      </c>
      <c r="JL33" s="348" t="str">
        <f t="shared" si="242"/>
        <v/>
      </c>
      <c r="JM33" s="348" t="str">
        <f t="shared" si="243"/>
        <v/>
      </c>
      <c r="JN33" s="348" t="str">
        <f t="shared" si="244"/>
        <v/>
      </c>
      <c r="JO33" s="348" t="str">
        <f t="shared" si="245"/>
        <v/>
      </c>
      <c r="JP33" s="348" t="str">
        <f t="shared" si="246"/>
        <v/>
      </c>
      <c r="JQ33" s="348" t="str">
        <f t="shared" si="247"/>
        <v/>
      </c>
      <c r="JR33" s="348" t="str">
        <f t="shared" si="248"/>
        <v/>
      </c>
      <c r="JS33" s="348" t="str">
        <f t="shared" si="249"/>
        <v/>
      </c>
      <c r="JT33" s="348" t="str">
        <f t="shared" si="250"/>
        <v/>
      </c>
      <c r="JU33" s="348" t="str">
        <f t="shared" si="251"/>
        <v/>
      </c>
      <c r="JV33" s="348" t="str">
        <f t="shared" si="252"/>
        <v/>
      </c>
      <c r="JW33" s="348" t="str">
        <f t="shared" si="253"/>
        <v/>
      </c>
      <c r="JX33" s="348" t="str">
        <f t="shared" si="254"/>
        <v/>
      </c>
      <c r="JY33" s="348" t="str">
        <f t="shared" si="255"/>
        <v/>
      </c>
      <c r="JZ33" s="348" t="str">
        <f t="shared" si="256"/>
        <v/>
      </c>
      <c r="KA33" s="348" t="str">
        <f t="shared" si="257"/>
        <v/>
      </c>
      <c r="KB33" s="348" t="str">
        <f t="shared" si="258"/>
        <v/>
      </c>
      <c r="KC33" s="348" t="str">
        <f t="shared" si="259"/>
        <v/>
      </c>
      <c r="KD33" s="348" t="str">
        <f t="shared" si="260"/>
        <v/>
      </c>
      <c r="KE33" s="348" t="str">
        <f t="shared" si="261"/>
        <v/>
      </c>
      <c r="KF33" s="348" t="str">
        <f t="shared" si="262"/>
        <v/>
      </c>
      <c r="KG33" s="348" t="str">
        <f t="shared" si="263"/>
        <v/>
      </c>
      <c r="KH33" s="348" t="str">
        <f t="shared" si="264"/>
        <v/>
      </c>
      <c r="KI33" s="348" t="str">
        <f t="shared" si="265"/>
        <v/>
      </c>
      <c r="KJ33" s="348" t="str">
        <f t="shared" si="266"/>
        <v/>
      </c>
      <c r="KK33" s="348" t="str">
        <f t="shared" si="267"/>
        <v/>
      </c>
      <c r="KL33" s="348" t="str">
        <f t="shared" si="268"/>
        <v/>
      </c>
      <c r="KM33" s="348" t="str">
        <f t="shared" si="269"/>
        <v/>
      </c>
      <c r="KN33" s="348" t="str">
        <f t="shared" si="270"/>
        <v/>
      </c>
      <c r="KO33" s="348" t="str">
        <f t="shared" si="271"/>
        <v/>
      </c>
      <c r="KP33" s="348" t="str">
        <f t="shared" si="272"/>
        <v/>
      </c>
      <c r="KQ33" s="348" t="str">
        <f t="shared" si="273"/>
        <v/>
      </c>
      <c r="KR33" s="348" t="str">
        <f t="shared" si="274"/>
        <v/>
      </c>
      <c r="KS33" s="348" t="str">
        <f t="shared" si="275"/>
        <v/>
      </c>
      <c r="KT33" s="348" t="str">
        <f t="shared" si="276"/>
        <v/>
      </c>
      <c r="KU33" s="348" t="str">
        <f t="shared" si="277"/>
        <v/>
      </c>
      <c r="KV33" s="348" t="str">
        <f t="shared" si="278"/>
        <v/>
      </c>
      <c r="KW33" s="348" t="str">
        <f t="shared" si="279"/>
        <v/>
      </c>
      <c r="KX33" s="348" t="str">
        <f t="shared" si="280"/>
        <v/>
      </c>
      <c r="KY33" s="348" t="str">
        <f t="shared" si="281"/>
        <v/>
      </c>
      <c r="KZ33" s="348" t="str">
        <f t="shared" si="282"/>
        <v/>
      </c>
      <c r="LA33" s="348" t="str">
        <f t="shared" si="283"/>
        <v/>
      </c>
      <c r="LB33" s="348" t="str">
        <f t="shared" si="284"/>
        <v/>
      </c>
      <c r="LC33" s="348" t="str">
        <f t="shared" si="285"/>
        <v/>
      </c>
      <c r="LD33" s="348" t="str">
        <f t="shared" si="286"/>
        <v/>
      </c>
      <c r="LE33" s="348" t="str">
        <f t="shared" si="287"/>
        <v/>
      </c>
      <c r="LF33" s="349" t="str">
        <f t="shared" si="288"/>
        <v/>
      </c>
      <c r="LG33" s="349" t="str">
        <f t="shared" si="289"/>
        <v/>
      </c>
      <c r="LH33" s="349" t="str">
        <f t="shared" si="290"/>
        <v/>
      </c>
      <c r="LI33" s="349" t="str">
        <f t="shared" si="291"/>
        <v/>
      </c>
      <c r="LJ33" s="349" t="str">
        <f t="shared" si="292"/>
        <v/>
      </c>
      <c r="LK33" s="306" t="str">
        <f t="shared" si="293"/>
        <v/>
      </c>
      <c r="LL33" s="306" t="str">
        <f t="shared" si="294"/>
        <v/>
      </c>
      <c r="LM33" s="306" t="str">
        <f t="shared" si="295"/>
        <v/>
      </c>
      <c r="LN33" s="306" t="str">
        <f t="shared" si="296"/>
        <v/>
      </c>
      <c r="LO33" s="306" t="str">
        <f t="shared" si="297"/>
        <v/>
      </c>
      <c r="LP33" s="306" t="str">
        <f t="shared" si="298"/>
        <v/>
      </c>
      <c r="LQ33" s="306" t="str">
        <f t="shared" si="299"/>
        <v/>
      </c>
      <c r="LR33" s="306" t="str">
        <f t="shared" si="300"/>
        <v/>
      </c>
      <c r="LS33" s="306" t="str">
        <f t="shared" si="301"/>
        <v/>
      </c>
      <c r="LT33" s="306" t="str">
        <f t="shared" si="302"/>
        <v/>
      </c>
      <c r="LU33" s="306" t="str">
        <f t="shared" si="303"/>
        <v/>
      </c>
      <c r="LV33" s="306" t="str">
        <f t="shared" si="304"/>
        <v/>
      </c>
      <c r="LW33" s="306" t="str">
        <f t="shared" si="305"/>
        <v/>
      </c>
      <c r="LX33" s="306" t="str">
        <f t="shared" si="306"/>
        <v/>
      </c>
      <c r="LY33" s="306" t="str">
        <f t="shared" si="307"/>
        <v/>
      </c>
      <c r="LZ33" s="306" t="str">
        <f t="shared" si="308"/>
        <v/>
      </c>
      <c r="MA33" s="306" t="str">
        <f t="shared" si="309"/>
        <v/>
      </c>
      <c r="MB33" s="306" t="str">
        <f t="shared" si="310"/>
        <v/>
      </c>
      <c r="MC33" s="306" t="str">
        <f t="shared" si="311"/>
        <v/>
      </c>
      <c r="MD33" s="306" t="str">
        <f t="shared" si="312"/>
        <v/>
      </c>
      <c r="ME33" s="327">
        <f t="shared" si="324"/>
        <v>0</v>
      </c>
      <c r="MF33" s="327">
        <f t="shared" si="325"/>
        <v>0</v>
      </c>
      <c r="MG33" s="327">
        <f t="shared" si="326"/>
        <v>0</v>
      </c>
      <c r="MH33" s="327">
        <f t="shared" si="327"/>
        <v>0</v>
      </c>
      <c r="MI33" s="327">
        <f t="shared" si="328"/>
        <v>0</v>
      </c>
      <c r="MJ33" s="327">
        <f t="shared" si="329"/>
        <v>0</v>
      </c>
      <c r="MK33" s="327">
        <f t="shared" si="330"/>
        <v>0</v>
      </c>
      <c r="ML33" s="327">
        <f t="shared" si="331"/>
        <v>0</v>
      </c>
      <c r="MM33" s="327">
        <f t="shared" si="332"/>
        <v>0</v>
      </c>
      <c r="MN33" s="327">
        <f t="shared" si="333"/>
        <v>0</v>
      </c>
      <c r="MO33" s="327">
        <f t="shared" si="334"/>
        <v>0</v>
      </c>
      <c r="MP33" s="327">
        <f t="shared" si="335"/>
        <v>0</v>
      </c>
      <c r="MQ33" s="327">
        <f t="shared" si="336"/>
        <v>0</v>
      </c>
      <c r="MR33" s="327">
        <f t="shared" si="337"/>
        <v>0</v>
      </c>
      <c r="MS33" s="327">
        <f t="shared" si="338"/>
        <v>0</v>
      </c>
    </row>
    <row r="34" spans="1:376" ht="12" customHeight="1" x14ac:dyDescent="0.2">
      <c r="A34" s="334" t="str">
        <f t="shared" si="0"/>
        <v/>
      </c>
      <c r="B34" s="381">
        <v>70</v>
      </c>
      <c r="C34" s="351"/>
      <c r="D34" s="352"/>
      <c r="E34" s="353"/>
      <c r="F34" s="353"/>
      <c r="G34" s="353"/>
      <c r="H34" s="353"/>
      <c r="I34" s="354"/>
      <c r="J34" s="355"/>
      <c r="K34" s="356">
        <f t="shared" si="1"/>
        <v>0</v>
      </c>
      <c r="L34" s="356">
        <f t="shared" si="2"/>
        <v>0</v>
      </c>
      <c r="M34" s="357"/>
      <c r="N34" s="357"/>
      <c r="O34" s="357"/>
      <c r="P34" s="358"/>
      <c r="Q34" s="359" t="str">
        <f t="shared" si="3"/>
        <v/>
      </c>
      <c r="R34" s="360"/>
      <c r="S34" s="361"/>
      <c r="T34" s="362"/>
      <c r="U34" s="967"/>
      <c r="V34" s="969"/>
      <c r="W34" s="306" t="str">
        <f t="shared" si="4"/>
        <v/>
      </c>
      <c r="X34" s="306" t="str">
        <f t="shared" si="5"/>
        <v/>
      </c>
      <c r="Y34" s="306" t="str">
        <f t="shared" si="6"/>
        <v/>
      </c>
      <c r="Z34" s="306" t="str">
        <f t="shared" si="7"/>
        <v/>
      </c>
      <c r="AA34" s="306" t="str">
        <f t="shared" si="8"/>
        <v/>
      </c>
      <c r="AB34" s="306" t="str">
        <f t="shared" si="9"/>
        <v/>
      </c>
      <c r="AC34" s="306" t="str">
        <f t="shared" si="10"/>
        <v/>
      </c>
      <c r="AD34" s="306" t="str">
        <f t="shared" si="11"/>
        <v/>
      </c>
      <c r="AE34" s="306" t="str">
        <f t="shared" si="12"/>
        <v/>
      </c>
      <c r="AF34" s="306" t="str">
        <f t="shared" si="13"/>
        <v/>
      </c>
      <c r="AG34" s="306" t="str">
        <f t="shared" si="14"/>
        <v/>
      </c>
      <c r="AH34" s="306" t="str">
        <f t="shared" si="15"/>
        <v/>
      </c>
      <c r="AI34" s="306" t="str">
        <f t="shared" si="16"/>
        <v/>
      </c>
      <c r="AJ34" s="306" t="str">
        <f t="shared" si="17"/>
        <v/>
      </c>
      <c r="AK34" s="306" t="str">
        <f t="shared" si="18"/>
        <v/>
      </c>
      <c r="AL34" s="306" t="str">
        <f t="shared" si="19"/>
        <v/>
      </c>
      <c r="AM34" s="306" t="str">
        <f t="shared" si="20"/>
        <v/>
      </c>
      <c r="AN34" s="306" t="str">
        <f t="shared" si="21"/>
        <v/>
      </c>
      <c r="AO34" s="306" t="str">
        <f t="shared" si="22"/>
        <v/>
      </c>
      <c r="AP34" s="306" t="str">
        <f t="shared" si="23"/>
        <v/>
      </c>
      <c r="AQ34" s="306" t="str">
        <f t="shared" si="24"/>
        <v/>
      </c>
      <c r="AR34" s="306" t="str">
        <f t="shared" si="25"/>
        <v/>
      </c>
      <c r="AS34" s="306" t="str">
        <f t="shared" si="26"/>
        <v/>
      </c>
      <c r="AT34" s="306" t="str">
        <f t="shared" si="27"/>
        <v/>
      </c>
      <c r="AU34" s="306" t="str">
        <f t="shared" si="28"/>
        <v/>
      </c>
      <c r="AV34" s="306" t="str">
        <f t="shared" si="29"/>
        <v/>
      </c>
      <c r="AW34" s="306" t="str">
        <f t="shared" si="30"/>
        <v/>
      </c>
      <c r="AX34" s="306" t="str">
        <f t="shared" si="31"/>
        <v/>
      </c>
      <c r="AY34" s="306" t="str">
        <f t="shared" si="32"/>
        <v/>
      </c>
      <c r="AZ34" s="306" t="str">
        <f t="shared" si="33"/>
        <v/>
      </c>
      <c r="BA34" s="306" t="str">
        <f t="shared" si="34"/>
        <v/>
      </c>
      <c r="BB34" s="306" t="str">
        <f t="shared" si="35"/>
        <v/>
      </c>
      <c r="BC34" s="306" t="str">
        <f t="shared" si="36"/>
        <v/>
      </c>
      <c r="BD34" s="306" t="str">
        <f t="shared" si="37"/>
        <v/>
      </c>
      <c r="BE34" s="306" t="str">
        <f t="shared" si="38"/>
        <v/>
      </c>
      <c r="BF34" s="306" t="str">
        <f t="shared" si="39"/>
        <v/>
      </c>
      <c r="BG34" s="306" t="str">
        <f t="shared" si="40"/>
        <v/>
      </c>
      <c r="BH34" s="306" t="str">
        <f t="shared" si="41"/>
        <v/>
      </c>
      <c r="BI34" s="306" t="str">
        <f t="shared" si="42"/>
        <v/>
      </c>
      <c r="BJ34" s="306" t="str">
        <f t="shared" si="43"/>
        <v/>
      </c>
      <c r="BK34" s="306" t="str">
        <f t="shared" si="44"/>
        <v/>
      </c>
      <c r="BL34" s="306" t="str">
        <f t="shared" si="45"/>
        <v/>
      </c>
      <c r="BM34" s="306" t="str">
        <f t="shared" si="46"/>
        <v/>
      </c>
      <c r="BN34" s="306" t="str">
        <f t="shared" si="47"/>
        <v/>
      </c>
      <c r="BO34" s="306" t="str">
        <f t="shared" si="48"/>
        <v/>
      </c>
      <c r="BP34" s="306" t="str">
        <f t="shared" si="49"/>
        <v/>
      </c>
      <c r="BQ34" s="306" t="str">
        <f t="shared" si="50"/>
        <v/>
      </c>
      <c r="BR34" s="306" t="str">
        <f t="shared" si="51"/>
        <v/>
      </c>
      <c r="BS34" s="306" t="str">
        <f t="shared" si="52"/>
        <v/>
      </c>
      <c r="BT34" s="306" t="str">
        <f t="shared" si="53"/>
        <v/>
      </c>
      <c r="BU34" s="306" t="str">
        <f t="shared" si="54"/>
        <v/>
      </c>
      <c r="BV34" s="306" t="str">
        <f t="shared" si="55"/>
        <v/>
      </c>
      <c r="BW34" s="306" t="str">
        <f t="shared" si="56"/>
        <v/>
      </c>
      <c r="BX34" s="306" t="str">
        <f t="shared" si="57"/>
        <v/>
      </c>
      <c r="BY34" s="306" t="str">
        <f t="shared" si="58"/>
        <v/>
      </c>
      <c r="BZ34" s="306" t="str">
        <f t="shared" si="59"/>
        <v/>
      </c>
      <c r="CA34" s="306" t="str">
        <f t="shared" si="60"/>
        <v/>
      </c>
      <c r="CB34" s="306" t="str">
        <f t="shared" si="61"/>
        <v/>
      </c>
      <c r="CC34" s="306" t="str">
        <f t="shared" si="62"/>
        <v/>
      </c>
      <c r="CD34" s="306" t="str">
        <f t="shared" si="63"/>
        <v/>
      </c>
      <c r="CE34" s="306" t="str">
        <f t="shared" si="64"/>
        <v/>
      </c>
      <c r="CF34" s="306" t="str">
        <f t="shared" si="65"/>
        <v/>
      </c>
      <c r="CG34" s="306" t="str">
        <f t="shared" si="66"/>
        <v/>
      </c>
      <c r="CH34" s="306" t="str">
        <f t="shared" si="67"/>
        <v/>
      </c>
      <c r="CI34" s="306" t="str">
        <f t="shared" si="68"/>
        <v/>
      </c>
      <c r="CJ34" s="306" t="str">
        <f t="shared" si="69"/>
        <v/>
      </c>
      <c r="CK34" s="306" t="str">
        <f t="shared" si="70"/>
        <v/>
      </c>
      <c r="CL34" s="306" t="str">
        <f t="shared" si="71"/>
        <v/>
      </c>
      <c r="CM34" s="306" t="str">
        <f t="shared" si="72"/>
        <v/>
      </c>
      <c r="CN34" s="306" t="str">
        <f t="shared" si="73"/>
        <v/>
      </c>
      <c r="CO34" s="306" t="str">
        <f t="shared" si="74"/>
        <v/>
      </c>
      <c r="CP34" s="306" t="str">
        <f t="shared" si="75"/>
        <v/>
      </c>
      <c r="CQ34" s="306" t="str">
        <f t="shared" si="76"/>
        <v/>
      </c>
      <c r="CR34" s="306" t="str">
        <f t="shared" si="77"/>
        <v/>
      </c>
      <c r="CS34" s="306" t="str">
        <f t="shared" si="78"/>
        <v/>
      </c>
      <c r="CT34" s="306" t="str">
        <f t="shared" si="79"/>
        <v/>
      </c>
      <c r="CU34" s="306" t="str">
        <f t="shared" si="80"/>
        <v/>
      </c>
      <c r="CV34" s="306" t="str">
        <f t="shared" si="81"/>
        <v/>
      </c>
      <c r="CW34" s="306" t="str">
        <f t="shared" si="82"/>
        <v/>
      </c>
      <c r="CX34" s="306" t="str">
        <f t="shared" si="83"/>
        <v/>
      </c>
      <c r="CY34" s="306" t="str">
        <f t="shared" si="84"/>
        <v/>
      </c>
      <c r="CZ34" s="306" t="str">
        <f t="shared" si="85"/>
        <v/>
      </c>
      <c r="DA34" s="306" t="str">
        <f t="shared" si="86"/>
        <v/>
      </c>
      <c r="DB34" s="306" t="str">
        <f t="shared" si="87"/>
        <v/>
      </c>
      <c r="DC34" s="306" t="str">
        <f t="shared" si="88"/>
        <v/>
      </c>
      <c r="DD34" s="306" t="str">
        <f t="shared" si="89"/>
        <v/>
      </c>
      <c r="DE34" s="306" t="str">
        <f t="shared" si="90"/>
        <v/>
      </c>
      <c r="DF34" s="306" t="str">
        <f t="shared" si="91"/>
        <v/>
      </c>
      <c r="DG34" s="306" t="str">
        <f t="shared" si="92"/>
        <v/>
      </c>
      <c r="DH34" s="306" t="str">
        <f t="shared" si="93"/>
        <v/>
      </c>
      <c r="DI34" s="306" t="str">
        <f t="shared" si="94"/>
        <v/>
      </c>
      <c r="DJ34" s="306" t="str">
        <f t="shared" si="95"/>
        <v/>
      </c>
      <c r="DK34" s="306" t="str">
        <f t="shared" si="96"/>
        <v/>
      </c>
      <c r="DL34" s="306" t="str">
        <f t="shared" si="97"/>
        <v/>
      </c>
      <c r="DM34" s="306" t="str">
        <f t="shared" si="98"/>
        <v/>
      </c>
      <c r="DN34" s="306" t="str">
        <f t="shared" si="99"/>
        <v/>
      </c>
      <c r="DO34" s="306" t="str">
        <f t="shared" si="100"/>
        <v/>
      </c>
      <c r="DP34" s="306" t="str">
        <f t="shared" si="101"/>
        <v/>
      </c>
      <c r="DQ34" s="306" t="str">
        <f t="shared" si="102"/>
        <v/>
      </c>
      <c r="DR34" s="306" t="str">
        <f t="shared" si="103"/>
        <v/>
      </c>
      <c r="DS34" s="306" t="str">
        <f t="shared" si="104"/>
        <v/>
      </c>
      <c r="DT34" s="306" t="str">
        <f t="shared" si="105"/>
        <v/>
      </c>
      <c r="DU34" s="306" t="str">
        <f t="shared" si="106"/>
        <v/>
      </c>
      <c r="DV34" s="306" t="str">
        <f t="shared" si="107"/>
        <v/>
      </c>
      <c r="DW34" s="306" t="str">
        <f t="shared" si="108"/>
        <v/>
      </c>
      <c r="DX34" s="306" t="str">
        <f t="shared" si="109"/>
        <v/>
      </c>
      <c r="DY34" s="306" t="str">
        <f t="shared" si="110"/>
        <v/>
      </c>
      <c r="DZ34" s="306" t="str">
        <f t="shared" si="111"/>
        <v/>
      </c>
      <c r="EA34" s="306" t="str">
        <f t="shared" si="112"/>
        <v/>
      </c>
      <c r="EB34" s="306" t="str">
        <f t="shared" si="113"/>
        <v/>
      </c>
      <c r="EC34" s="306" t="str">
        <f t="shared" si="114"/>
        <v/>
      </c>
      <c r="ED34" s="306" t="str">
        <f t="shared" si="115"/>
        <v/>
      </c>
      <c r="EE34" s="306" t="str">
        <f t="shared" si="116"/>
        <v/>
      </c>
      <c r="EF34" s="306" t="str">
        <f t="shared" si="117"/>
        <v/>
      </c>
      <c r="EG34" s="306" t="str">
        <f t="shared" si="313"/>
        <v/>
      </c>
      <c r="EH34" s="306" t="str">
        <f t="shared" si="118"/>
        <v/>
      </c>
      <c r="EI34" s="306" t="str">
        <f t="shared" si="119"/>
        <v/>
      </c>
      <c r="EJ34" s="306" t="str">
        <f t="shared" si="120"/>
        <v/>
      </c>
      <c r="EK34" s="306" t="str">
        <f t="shared" si="121"/>
        <v/>
      </c>
      <c r="EL34" s="306" t="str">
        <f t="shared" si="122"/>
        <v/>
      </c>
      <c r="EM34" s="306" t="str">
        <f t="shared" si="123"/>
        <v/>
      </c>
      <c r="EN34" s="306" t="str">
        <f t="shared" si="124"/>
        <v/>
      </c>
      <c r="EO34" s="306" t="str">
        <f t="shared" si="125"/>
        <v/>
      </c>
      <c r="EP34" s="306" t="str">
        <f t="shared" si="126"/>
        <v/>
      </c>
      <c r="EQ34" s="306" t="str">
        <f t="shared" si="127"/>
        <v/>
      </c>
      <c r="ER34" s="306" t="str">
        <f t="shared" si="128"/>
        <v/>
      </c>
      <c r="ES34" s="306" t="str">
        <f t="shared" si="129"/>
        <v/>
      </c>
      <c r="ET34" s="306" t="str">
        <f t="shared" si="130"/>
        <v/>
      </c>
      <c r="EU34" s="306" t="str">
        <f t="shared" si="131"/>
        <v/>
      </c>
      <c r="EV34" s="306" t="str">
        <f t="shared" si="132"/>
        <v/>
      </c>
      <c r="EW34" s="306" t="str">
        <f t="shared" si="314"/>
        <v/>
      </c>
      <c r="EX34" s="306" t="str">
        <f t="shared" si="315"/>
        <v/>
      </c>
      <c r="EY34" s="306" t="str">
        <f t="shared" si="316"/>
        <v/>
      </c>
      <c r="EZ34" s="306" t="str">
        <f t="shared" si="317"/>
        <v/>
      </c>
      <c r="FA34" s="306" t="str">
        <f t="shared" si="318"/>
        <v/>
      </c>
      <c r="FB34" s="306" t="str">
        <f t="shared" si="133"/>
        <v/>
      </c>
      <c r="FC34" s="306" t="str">
        <f t="shared" si="134"/>
        <v/>
      </c>
      <c r="FD34" s="306" t="str">
        <f t="shared" si="135"/>
        <v/>
      </c>
      <c r="FE34" s="306" t="str">
        <f t="shared" si="136"/>
        <v/>
      </c>
      <c r="FF34" s="306" t="str">
        <f t="shared" si="137"/>
        <v/>
      </c>
      <c r="FG34" s="306" t="str">
        <f t="shared" si="319"/>
        <v/>
      </c>
      <c r="FH34" s="306" t="str">
        <f t="shared" si="320"/>
        <v/>
      </c>
      <c r="FI34" s="306" t="str">
        <f t="shared" si="321"/>
        <v/>
      </c>
      <c r="FJ34" s="306" t="str">
        <f t="shared" si="322"/>
        <v/>
      </c>
      <c r="FK34" s="306" t="str">
        <f t="shared" si="323"/>
        <v/>
      </c>
      <c r="FL34" s="306" t="str">
        <f t="shared" si="138"/>
        <v/>
      </c>
      <c r="FM34" s="306" t="str">
        <f t="shared" si="139"/>
        <v/>
      </c>
      <c r="FN34" s="306" t="str">
        <f t="shared" si="140"/>
        <v/>
      </c>
      <c r="FO34" s="306" t="str">
        <f t="shared" si="141"/>
        <v/>
      </c>
      <c r="FP34" s="306" t="str">
        <f t="shared" si="142"/>
        <v/>
      </c>
      <c r="FQ34" s="306" t="str">
        <f t="shared" si="143"/>
        <v/>
      </c>
      <c r="FR34" s="306" t="str">
        <f t="shared" si="144"/>
        <v/>
      </c>
      <c r="FS34" s="306" t="str">
        <f t="shared" si="145"/>
        <v/>
      </c>
      <c r="FT34" s="306" t="str">
        <f t="shared" si="146"/>
        <v/>
      </c>
      <c r="FU34" s="306" t="str">
        <f t="shared" si="147"/>
        <v/>
      </c>
      <c r="FV34" s="306" t="str">
        <f t="shared" si="148"/>
        <v/>
      </c>
      <c r="FW34" s="306" t="str">
        <f t="shared" si="149"/>
        <v/>
      </c>
      <c r="FX34" s="306" t="str">
        <f t="shared" si="150"/>
        <v/>
      </c>
      <c r="FY34" s="306" t="str">
        <f t="shared" si="151"/>
        <v/>
      </c>
      <c r="FZ34" s="306" t="str">
        <f t="shared" si="152"/>
        <v/>
      </c>
      <c r="GA34" s="306" t="str">
        <f t="shared" si="153"/>
        <v/>
      </c>
      <c r="GB34" s="306" t="str">
        <f t="shared" si="154"/>
        <v/>
      </c>
      <c r="GC34" s="306" t="str">
        <f t="shared" si="155"/>
        <v/>
      </c>
      <c r="GD34" s="306" t="str">
        <f t="shared" si="156"/>
        <v/>
      </c>
      <c r="GE34" s="306" t="str">
        <f t="shared" si="157"/>
        <v/>
      </c>
      <c r="GF34" s="306" t="str">
        <f t="shared" si="158"/>
        <v/>
      </c>
      <c r="GG34" s="306" t="str">
        <f t="shared" si="159"/>
        <v/>
      </c>
      <c r="GH34" s="306" t="str">
        <f t="shared" si="160"/>
        <v/>
      </c>
      <c r="GI34" s="306" t="str">
        <f t="shared" si="161"/>
        <v/>
      </c>
      <c r="GJ34" s="306" t="str">
        <f t="shared" si="162"/>
        <v/>
      </c>
      <c r="GK34" s="306" t="str">
        <f t="shared" si="163"/>
        <v/>
      </c>
      <c r="GL34" s="306" t="str">
        <f t="shared" si="164"/>
        <v/>
      </c>
      <c r="GM34" s="306" t="str">
        <f t="shared" si="165"/>
        <v/>
      </c>
      <c r="GN34" s="306" t="str">
        <f t="shared" si="166"/>
        <v/>
      </c>
      <c r="GO34" s="306" t="str">
        <f t="shared" si="167"/>
        <v/>
      </c>
      <c r="GP34" s="306" t="str">
        <f t="shared" si="168"/>
        <v/>
      </c>
      <c r="GQ34" s="306" t="str">
        <f t="shared" si="169"/>
        <v/>
      </c>
      <c r="GR34" s="306" t="str">
        <f t="shared" si="170"/>
        <v/>
      </c>
      <c r="GS34" s="306" t="str">
        <f t="shared" si="171"/>
        <v/>
      </c>
      <c r="GT34" s="306" t="str">
        <f t="shared" si="172"/>
        <v/>
      </c>
      <c r="GU34" s="306" t="str">
        <f t="shared" si="173"/>
        <v/>
      </c>
      <c r="GV34" s="306" t="str">
        <f t="shared" si="174"/>
        <v/>
      </c>
      <c r="GW34" s="306" t="str">
        <f t="shared" si="175"/>
        <v/>
      </c>
      <c r="GX34" s="306" t="str">
        <f t="shared" si="176"/>
        <v/>
      </c>
      <c r="GY34" s="306" t="str">
        <f t="shared" si="177"/>
        <v/>
      </c>
      <c r="GZ34" s="306" t="str">
        <f t="shared" si="178"/>
        <v/>
      </c>
      <c r="HA34" s="306" t="str">
        <f t="shared" si="179"/>
        <v/>
      </c>
      <c r="HB34" s="306" t="str">
        <f t="shared" si="180"/>
        <v/>
      </c>
      <c r="HC34" s="306" t="str">
        <f t="shared" si="181"/>
        <v/>
      </c>
      <c r="HD34" s="306" t="str">
        <f t="shared" si="182"/>
        <v/>
      </c>
      <c r="HE34" s="306" t="str">
        <f t="shared" si="183"/>
        <v/>
      </c>
      <c r="HF34" s="306" t="str">
        <f t="shared" si="184"/>
        <v/>
      </c>
      <c r="HG34" s="306" t="str">
        <f t="shared" si="185"/>
        <v/>
      </c>
      <c r="HH34" s="306" t="str">
        <f t="shared" si="186"/>
        <v/>
      </c>
      <c r="HI34" s="306" t="str">
        <f t="shared" si="187"/>
        <v/>
      </c>
      <c r="HJ34" s="306" t="str">
        <f t="shared" si="188"/>
        <v/>
      </c>
      <c r="HK34" s="306" t="str">
        <f t="shared" si="189"/>
        <v/>
      </c>
      <c r="HL34" s="306" t="str">
        <f t="shared" si="190"/>
        <v/>
      </c>
      <c r="HM34" s="306" t="str">
        <f t="shared" si="191"/>
        <v/>
      </c>
      <c r="HN34" s="306" t="str">
        <f t="shared" si="192"/>
        <v/>
      </c>
      <c r="HO34" s="306" t="str">
        <f t="shared" si="193"/>
        <v/>
      </c>
      <c r="HP34" s="306" t="str">
        <f t="shared" si="194"/>
        <v/>
      </c>
      <c r="HQ34" s="306" t="str">
        <f t="shared" si="195"/>
        <v/>
      </c>
      <c r="HR34" s="306" t="str">
        <f t="shared" si="196"/>
        <v/>
      </c>
      <c r="HS34" s="306" t="str">
        <f t="shared" si="197"/>
        <v/>
      </c>
      <c r="HT34" s="306" t="str">
        <f t="shared" si="198"/>
        <v/>
      </c>
      <c r="HU34" s="306" t="str">
        <f t="shared" si="199"/>
        <v/>
      </c>
      <c r="HV34" s="306" t="str">
        <f t="shared" si="200"/>
        <v/>
      </c>
      <c r="HW34" s="306" t="str">
        <f t="shared" si="201"/>
        <v/>
      </c>
      <c r="HX34" s="306" t="str">
        <f t="shared" si="202"/>
        <v/>
      </c>
      <c r="HY34" s="348" t="str">
        <f t="shared" si="203"/>
        <v/>
      </c>
      <c r="HZ34" s="348" t="str">
        <f t="shared" si="204"/>
        <v/>
      </c>
      <c r="IA34" s="348" t="str">
        <f t="shared" si="205"/>
        <v/>
      </c>
      <c r="IB34" s="348" t="str">
        <f t="shared" si="206"/>
        <v/>
      </c>
      <c r="IC34" s="348" t="str">
        <f t="shared" si="207"/>
        <v/>
      </c>
      <c r="ID34" s="348" t="str">
        <f t="shared" si="208"/>
        <v/>
      </c>
      <c r="IE34" s="348" t="str">
        <f t="shared" si="209"/>
        <v/>
      </c>
      <c r="IF34" s="348" t="str">
        <f t="shared" si="210"/>
        <v/>
      </c>
      <c r="IG34" s="348" t="str">
        <f t="shared" si="211"/>
        <v/>
      </c>
      <c r="IH34" s="348" t="str">
        <f t="shared" si="212"/>
        <v/>
      </c>
      <c r="II34" s="348" t="str">
        <f t="shared" si="213"/>
        <v/>
      </c>
      <c r="IJ34" s="348" t="str">
        <f t="shared" si="214"/>
        <v/>
      </c>
      <c r="IK34" s="348" t="str">
        <f t="shared" si="215"/>
        <v/>
      </c>
      <c r="IL34" s="348" t="str">
        <f t="shared" si="216"/>
        <v/>
      </c>
      <c r="IM34" s="348" t="str">
        <f t="shared" si="217"/>
        <v/>
      </c>
      <c r="IN34" s="348" t="str">
        <f t="shared" si="218"/>
        <v/>
      </c>
      <c r="IO34" s="348" t="str">
        <f t="shared" si="219"/>
        <v/>
      </c>
      <c r="IP34" s="348" t="str">
        <f t="shared" si="220"/>
        <v/>
      </c>
      <c r="IQ34" s="348" t="str">
        <f t="shared" si="221"/>
        <v/>
      </c>
      <c r="IR34" s="348" t="str">
        <f t="shared" si="222"/>
        <v/>
      </c>
      <c r="IS34" s="348" t="str">
        <f t="shared" si="223"/>
        <v/>
      </c>
      <c r="IT34" s="348" t="str">
        <f t="shared" si="224"/>
        <v/>
      </c>
      <c r="IU34" s="348" t="str">
        <f t="shared" si="225"/>
        <v/>
      </c>
      <c r="IV34" s="348" t="str">
        <f t="shared" si="226"/>
        <v/>
      </c>
      <c r="IW34" s="348" t="str">
        <f t="shared" si="227"/>
        <v/>
      </c>
      <c r="IX34" s="348" t="str">
        <f t="shared" si="228"/>
        <v/>
      </c>
      <c r="IY34" s="348" t="str">
        <f t="shared" si="229"/>
        <v/>
      </c>
      <c r="IZ34" s="348" t="str">
        <f t="shared" si="230"/>
        <v/>
      </c>
      <c r="JA34" s="348" t="str">
        <f t="shared" si="231"/>
        <v/>
      </c>
      <c r="JB34" s="348" t="str">
        <f t="shared" si="232"/>
        <v/>
      </c>
      <c r="JC34" s="348" t="str">
        <f t="shared" si="233"/>
        <v/>
      </c>
      <c r="JD34" s="348" t="str">
        <f t="shared" si="234"/>
        <v/>
      </c>
      <c r="JE34" s="348" t="str">
        <f t="shared" si="235"/>
        <v/>
      </c>
      <c r="JF34" s="348" t="str">
        <f t="shared" si="236"/>
        <v/>
      </c>
      <c r="JG34" s="348" t="str">
        <f t="shared" si="237"/>
        <v/>
      </c>
      <c r="JH34" s="348" t="str">
        <f t="shared" si="238"/>
        <v/>
      </c>
      <c r="JI34" s="348" t="str">
        <f t="shared" si="239"/>
        <v/>
      </c>
      <c r="JJ34" s="348" t="str">
        <f t="shared" si="240"/>
        <v/>
      </c>
      <c r="JK34" s="348" t="str">
        <f t="shared" si="241"/>
        <v/>
      </c>
      <c r="JL34" s="348" t="str">
        <f t="shared" si="242"/>
        <v/>
      </c>
      <c r="JM34" s="348" t="str">
        <f t="shared" si="243"/>
        <v/>
      </c>
      <c r="JN34" s="348" t="str">
        <f t="shared" si="244"/>
        <v/>
      </c>
      <c r="JO34" s="348" t="str">
        <f t="shared" si="245"/>
        <v/>
      </c>
      <c r="JP34" s="348" t="str">
        <f t="shared" si="246"/>
        <v/>
      </c>
      <c r="JQ34" s="348" t="str">
        <f t="shared" si="247"/>
        <v/>
      </c>
      <c r="JR34" s="348" t="str">
        <f t="shared" si="248"/>
        <v/>
      </c>
      <c r="JS34" s="348" t="str">
        <f t="shared" si="249"/>
        <v/>
      </c>
      <c r="JT34" s="348" t="str">
        <f t="shared" si="250"/>
        <v/>
      </c>
      <c r="JU34" s="348" t="str">
        <f t="shared" si="251"/>
        <v/>
      </c>
      <c r="JV34" s="348" t="str">
        <f t="shared" si="252"/>
        <v/>
      </c>
      <c r="JW34" s="348" t="str">
        <f t="shared" si="253"/>
        <v/>
      </c>
      <c r="JX34" s="348" t="str">
        <f t="shared" si="254"/>
        <v/>
      </c>
      <c r="JY34" s="348" t="str">
        <f t="shared" si="255"/>
        <v/>
      </c>
      <c r="JZ34" s="348" t="str">
        <f t="shared" si="256"/>
        <v/>
      </c>
      <c r="KA34" s="348" t="str">
        <f t="shared" si="257"/>
        <v/>
      </c>
      <c r="KB34" s="348" t="str">
        <f t="shared" si="258"/>
        <v/>
      </c>
      <c r="KC34" s="348" t="str">
        <f t="shared" si="259"/>
        <v/>
      </c>
      <c r="KD34" s="348" t="str">
        <f t="shared" si="260"/>
        <v/>
      </c>
      <c r="KE34" s="348" t="str">
        <f t="shared" si="261"/>
        <v/>
      </c>
      <c r="KF34" s="348" t="str">
        <f t="shared" si="262"/>
        <v/>
      </c>
      <c r="KG34" s="348" t="str">
        <f t="shared" si="263"/>
        <v/>
      </c>
      <c r="KH34" s="348" t="str">
        <f t="shared" si="264"/>
        <v/>
      </c>
      <c r="KI34" s="348" t="str">
        <f t="shared" si="265"/>
        <v/>
      </c>
      <c r="KJ34" s="348" t="str">
        <f t="shared" si="266"/>
        <v/>
      </c>
      <c r="KK34" s="348" t="str">
        <f t="shared" si="267"/>
        <v/>
      </c>
      <c r="KL34" s="348" t="str">
        <f t="shared" si="268"/>
        <v/>
      </c>
      <c r="KM34" s="348" t="str">
        <f t="shared" si="269"/>
        <v/>
      </c>
      <c r="KN34" s="348" t="str">
        <f t="shared" si="270"/>
        <v/>
      </c>
      <c r="KO34" s="348" t="str">
        <f t="shared" si="271"/>
        <v/>
      </c>
      <c r="KP34" s="348" t="str">
        <f t="shared" si="272"/>
        <v/>
      </c>
      <c r="KQ34" s="348" t="str">
        <f t="shared" si="273"/>
        <v/>
      </c>
      <c r="KR34" s="348" t="str">
        <f t="shared" si="274"/>
        <v/>
      </c>
      <c r="KS34" s="348" t="str">
        <f t="shared" si="275"/>
        <v/>
      </c>
      <c r="KT34" s="348" t="str">
        <f t="shared" si="276"/>
        <v/>
      </c>
      <c r="KU34" s="348" t="str">
        <f t="shared" si="277"/>
        <v/>
      </c>
      <c r="KV34" s="348" t="str">
        <f t="shared" si="278"/>
        <v/>
      </c>
      <c r="KW34" s="348" t="str">
        <f t="shared" si="279"/>
        <v/>
      </c>
      <c r="KX34" s="348" t="str">
        <f t="shared" si="280"/>
        <v/>
      </c>
      <c r="KY34" s="348" t="str">
        <f t="shared" si="281"/>
        <v/>
      </c>
      <c r="KZ34" s="348" t="str">
        <f t="shared" si="282"/>
        <v/>
      </c>
      <c r="LA34" s="348" t="str">
        <f t="shared" si="283"/>
        <v/>
      </c>
      <c r="LB34" s="348" t="str">
        <f t="shared" si="284"/>
        <v/>
      </c>
      <c r="LC34" s="348" t="str">
        <f t="shared" si="285"/>
        <v/>
      </c>
      <c r="LD34" s="348" t="str">
        <f t="shared" si="286"/>
        <v/>
      </c>
      <c r="LE34" s="348" t="str">
        <f t="shared" si="287"/>
        <v/>
      </c>
      <c r="LF34" s="349" t="str">
        <f t="shared" si="288"/>
        <v/>
      </c>
      <c r="LG34" s="349" t="str">
        <f t="shared" si="289"/>
        <v/>
      </c>
      <c r="LH34" s="349" t="str">
        <f t="shared" si="290"/>
        <v/>
      </c>
      <c r="LI34" s="349" t="str">
        <f t="shared" si="291"/>
        <v/>
      </c>
      <c r="LJ34" s="349" t="str">
        <f t="shared" si="292"/>
        <v/>
      </c>
      <c r="LK34" s="306" t="str">
        <f t="shared" si="293"/>
        <v/>
      </c>
      <c r="LL34" s="306" t="str">
        <f t="shared" si="294"/>
        <v/>
      </c>
      <c r="LM34" s="306" t="str">
        <f t="shared" si="295"/>
        <v/>
      </c>
      <c r="LN34" s="306" t="str">
        <f t="shared" si="296"/>
        <v/>
      </c>
      <c r="LO34" s="306" t="str">
        <f t="shared" si="297"/>
        <v/>
      </c>
      <c r="LP34" s="306" t="str">
        <f t="shared" si="298"/>
        <v/>
      </c>
      <c r="LQ34" s="306" t="str">
        <f t="shared" si="299"/>
        <v/>
      </c>
      <c r="LR34" s="306" t="str">
        <f t="shared" si="300"/>
        <v/>
      </c>
      <c r="LS34" s="306" t="str">
        <f t="shared" si="301"/>
        <v/>
      </c>
      <c r="LT34" s="306" t="str">
        <f t="shared" si="302"/>
        <v/>
      </c>
      <c r="LU34" s="306" t="str">
        <f t="shared" si="303"/>
        <v/>
      </c>
      <c r="LV34" s="306" t="str">
        <f t="shared" si="304"/>
        <v/>
      </c>
      <c r="LW34" s="306" t="str">
        <f t="shared" si="305"/>
        <v/>
      </c>
      <c r="LX34" s="306" t="str">
        <f t="shared" si="306"/>
        <v/>
      </c>
      <c r="LY34" s="306" t="str">
        <f t="shared" si="307"/>
        <v/>
      </c>
      <c r="LZ34" s="306" t="str">
        <f t="shared" si="308"/>
        <v/>
      </c>
      <c r="MA34" s="306" t="str">
        <f t="shared" si="309"/>
        <v/>
      </c>
      <c r="MB34" s="306" t="str">
        <f t="shared" si="310"/>
        <v/>
      </c>
      <c r="MC34" s="306" t="str">
        <f t="shared" si="311"/>
        <v/>
      </c>
      <c r="MD34" s="306" t="str">
        <f t="shared" si="312"/>
        <v/>
      </c>
      <c r="ME34" s="327">
        <f t="shared" si="324"/>
        <v>0</v>
      </c>
      <c r="MF34" s="327">
        <f t="shared" si="325"/>
        <v>0</v>
      </c>
      <c r="MG34" s="327">
        <f t="shared" si="326"/>
        <v>0</v>
      </c>
      <c r="MH34" s="327">
        <f t="shared" si="327"/>
        <v>0</v>
      </c>
      <c r="MI34" s="327">
        <f t="shared" si="328"/>
        <v>0</v>
      </c>
      <c r="MJ34" s="327">
        <f t="shared" si="329"/>
        <v>0</v>
      </c>
      <c r="MK34" s="327">
        <f t="shared" si="330"/>
        <v>0</v>
      </c>
      <c r="ML34" s="327">
        <f t="shared" si="331"/>
        <v>0</v>
      </c>
      <c r="MM34" s="327">
        <f t="shared" si="332"/>
        <v>0</v>
      </c>
      <c r="MN34" s="327">
        <f t="shared" si="333"/>
        <v>0</v>
      </c>
      <c r="MO34" s="327">
        <f t="shared" si="334"/>
        <v>0</v>
      </c>
      <c r="MP34" s="327">
        <f t="shared" si="335"/>
        <v>0</v>
      </c>
      <c r="MQ34" s="327">
        <f t="shared" si="336"/>
        <v>0</v>
      </c>
      <c r="MR34" s="327">
        <f t="shared" si="337"/>
        <v>0</v>
      </c>
      <c r="MS34" s="327">
        <f t="shared" si="338"/>
        <v>0</v>
      </c>
    </row>
    <row r="35" spans="1:376" ht="12" customHeight="1" x14ac:dyDescent="0.2">
      <c r="A35" s="334" t="str">
        <f t="shared" si="0"/>
        <v/>
      </c>
      <c r="B35" s="381">
        <v>70</v>
      </c>
      <c r="C35" s="351"/>
      <c r="D35" s="352"/>
      <c r="E35" s="353"/>
      <c r="F35" s="353"/>
      <c r="G35" s="353"/>
      <c r="H35" s="353"/>
      <c r="I35" s="354"/>
      <c r="J35" s="355"/>
      <c r="K35" s="356">
        <f t="shared" si="1"/>
        <v>0</v>
      </c>
      <c r="L35" s="356">
        <f t="shared" si="2"/>
        <v>0</v>
      </c>
      <c r="M35" s="357"/>
      <c r="N35" s="357"/>
      <c r="O35" s="357"/>
      <c r="P35" s="358"/>
      <c r="Q35" s="359" t="str">
        <f t="shared" si="3"/>
        <v/>
      </c>
      <c r="R35" s="360"/>
      <c r="S35" s="361"/>
      <c r="T35" s="362"/>
      <c r="U35" s="967"/>
      <c r="V35" s="969"/>
      <c r="W35" s="306" t="str">
        <f t="shared" si="4"/>
        <v/>
      </c>
      <c r="X35" s="306" t="str">
        <f t="shared" si="5"/>
        <v/>
      </c>
      <c r="Y35" s="306" t="str">
        <f t="shared" si="6"/>
        <v/>
      </c>
      <c r="Z35" s="306" t="str">
        <f t="shared" si="7"/>
        <v/>
      </c>
      <c r="AA35" s="306" t="str">
        <f t="shared" si="8"/>
        <v/>
      </c>
      <c r="AB35" s="306" t="str">
        <f t="shared" si="9"/>
        <v/>
      </c>
      <c r="AC35" s="306" t="str">
        <f t="shared" si="10"/>
        <v/>
      </c>
      <c r="AD35" s="306" t="str">
        <f t="shared" si="11"/>
        <v/>
      </c>
      <c r="AE35" s="306" t="str">
        <f t="shared" si="12"/>
        <v/>
      </c>
      <c r="AF35" s="306" t="str">
        <f t="shared" si="13"/>
        <v/>
      </c>
      <c r="AG35" s="306" t="str">
        <f t="shared" si="14"/>
        <v/>
      </c>
      <c r="AH35" s="306" t="str">
        <f t="shared" si="15"/>
        <v/>
      </c>
      <c r="AI35" s="306" t="str">
        <f t="shared" si="16"/>
        <v/>
      </c>
      <c r="AJ35" s="306" t="str">
        <f t="shared" si="17"/>
        <v/>
      </c>
      <c r="AK35" s="306" t="str">
        <f t="shared" si="18"/>
        <v/>
      </c>
      <c r="AL35" s="306" t="str">
        <f t="shared" si="19"/>
        <v/>
      </c>
      <c r="AM35" s="306" t="str">
        <f t="shared" si="20"/>
        <v/>
      </c>
      <c r="AN35" s="306" t="str">
        <f t="shared" si="21"/>
        <v/>
      </c>
      <c r="AO35" s="306" t="str">
        <f t="shared" si="22"/>
        <v/>
      </c>
      <c r="AP35" s="306" t="str">
        <f t="shared" si="23"/>
        <v/>
      </c>
      <c r="AQ35" s="306" t="str">
        <f t="shared" si="24"/>
        <v/>
      </c>
      <c r="AR35" s="306" t="str">
        <f t="shared" si="25"/>
        <v/>
      </c>
      <c r="AS35" s="306" t="str">
        <f t="shared" si="26"/>
        <v/>
      </c>
      <c r="AT35" s="306" t="str">
        <f t="shared" si="27"/>
        <v/>
      </c>
      <c r="AU35" s="306" t="str">
        <f t="shared" si="28"/>
        <v/>
      </c>
      <c r="AV35" s="306" t="str">
        <f t="shared" si="29"/>
        <v/>
      </c>
      <c r="AW35" s="306" t="str">
        <f t="shared" si="30"/>
        <v/>
      </c>
      <c r="AX35" s="306" t="str">
        <f t="shared" si="31"/>
        <v/>
      </c>
      <c r="AY35" s="306" t="str">
        <f t="shared" si="32"/>
        <v/>
      </c>
      <c r="AZ35" s="306" t="str">
        <f t="shared" si="33"/>
        <v/>
      </c>
      <c r="BA35" s="306" t="str">
        <f t="shared" si="34"/>
        <v/>
      </c>
      <c r="BB35" s="306" t="str">
        <f t="shared" si="35"/>
        <v/>
      </c>
      <c r="BC35" s="306" t="str">
        <f t="shared" si="36"/>
        <v/>
      </c>
      <c r="BD35" s="306" t="str">
        <f t="shared" si="37"/>
        <v/>
      </c>
      <c r="BE35" s="306" t="str">
        <f t="shared" si="38"/>
        <v/>
      </c>
      <c r="BF35" s="306" t="str">
        <f t="shared" si="39"/>
        <v/>
      </c>
      <c r="BG35" s="306" t="str">
        <f t="shared" si="40"/>
        <v/>
      </c>
      <c r="BH35" s="306" t="str">
        <f t="shared" si="41"/>
        <v/>
      </c>
      <c r="BI35" s="306" t="str">
        <f t="shared" si="42"/>
        <v/>
      </c>
      <c r="BJ35" s="306" t="str">
        <f t="shared" si="43"/>
        <v/>
      </c>
      <c r="BK35" s="306" t="str">
        <f t="shared" si="44"/>
        <v/>
      </c>
      <c r="BL35" s="306" t="str">
        <f t="shared" si="45"/>
        <v/>
      </c>
      <c r="BM35" s="306" t="str">
        <f t="shared" si="46"/>
        <v/>
      </c>
      <c r="BN35" s="306" t="str">
        <f t="shared" si="47"/>
        <v/>
      </c>
      <c r="BO35" s="306" t="str">
        <f t="shared" si="48"/>
        <v/>
      </c>
      <c r="BP35" s="306" t="str">
        <f t="shared" si="49"/>
        <v/>
      </c>
      <c r="BQ35" s="306" t="str">
        <f t="shared" si="50"/>
        <v/>
      </c>
      <c r="BR35" s="306" t="str">
        <f t="shared" si="51"/>
        <v/>
      </c>
      <c r="BS35" s="306" t="str">
        <f t="shared" si="52"/>
        <v/>
      </c>
      <c r="BT35" s="306" t="str">
        <f t="shared" si="53"/>
        <v/>
      </c>
      <c r="BU35" s="306" t="str">
        <f t="shared" si="54"/>
        <v/>
      </c>
      <c r="BV35" s="306" t="str">
        <f t="shared" si="55"/>
        <v/>
      </c>
      <c r="BW35" s="306" t="str">
        <f t="shared" si="56"/>
        <v/>
      </c>
      <c r="BX35" s="306" t="str">
        <f t="shared" si="57"/>
        <v/>
      </c>
      <c r="BY35" s="306" t="str">
        <f t="shared" si="58"/>
        <v/>
      </c>
      <c r="BZ35" s="306" t="str">
        <f t="shared" si="59"/>
        <v/>
      </c>
      <c r="CA35" s="306" t="str">
        <f t="shared" si="60"/>
        <v/>
      </c>
      <c r="CB35" s="306" t="str">
        <f t="shared" si="61"/>
        <v/>
      </c>
      <c r="CC35" s="306" t="str">
        <f t="shared" si="62"/>
        <v/>
      </c>
      <c r="CD35" s="306" t="str">
        <f t="shared" si="63"/>
        <v/>
      </c>
      <c r="CE35" s="306" t="str">
        <f t="shared" si="64"/>
        <v/>
      </c>
      <c r="CF35" s="306" t="str">
        <f t="shared" si="65"/>
        <v/>
      </c>
      <c r="CG35" s="306" t="str">
        <f t="shared" si="66"/>
        <v/>
      </c>
      <c r="CH35" s="306" t="str">
        <f t="shared" si="67"/>
        <v/>
      </c>
      <c r="CI35" s="306" t="str">
        <f t="shared" si="68"/>
        <v/>
      </c>
      <c r="CJ35" s="306" t="str">
        <f t="shared" si="69"/>
        <v/>
      </c>
      <c r="CK35" s="306" t="str">
        <f t="shared" si="70"/>
        <v/>
      </c>
      <c r="CL35" s="306" t="str">
        <f t="shared" si="71"/>
        <v/>
      </c>
      <c r="CM35" s="306" t="str">
        <f t="shared" si="72"/>
        <v/>
      </c>
      <c r="CN35" s="306" t="str">
        <f t="shared" si="73"/>
        <v/>
      </c>
      <c r="CO35" s="306" t="str">
        <f t="shared" si="74"/>
        <v/>
      </c>
      <c r="CP35" s="306" t="str">
        <f t="shared" si="75"/>
        <v/>
      </c>
      <c r="CQ35" s="306" t="str">
        <f t="shared" si="76"/>
        <v/>
      </c>
      <c r="CR35" s="306" t="str">
        <f t="shared" si="77"/>
        <v/>
      </c>
      <c r="CS35" s="306" t="str">
        <f t="shared" si="78"/>
        <v/>
      </c>
      <c r="CT35" s="306" t="str">
        <f t="shared" si="79"/>
        <v/>
      </c>
      <c r="CU35" s="306" t="str">
        <f t="shared" si="80"/>
        <v/>
      </c>
      <c r="CV35" s="306" t="str">
        <f t="shared" si="81"/>
        <v/>
      </c>
      <c r="CW35" s="306" t="str">
        <f t="shared" si="82"/>
        <v/>
      </c>
      <c r="CX35" s="306" t="str">
        <f t="shared" si="83"/>
        <v/>
      </c>
      <c r="CY35" s="306" t="str">
        <f t="shared" si="84"/>
        <v/>
      </c>
      <c r="CZ35" s="306" t="str">
        <f t="shared" si="85"/>
        <v/>
      </c>
      <c r="DA35" s="306" t="str">
        <f t="shared" si="86"/>
        <v/>
      </c>
      <c r="DB35" s="306" t="str">
        <f t="shared" si="87"/>
        <v/>
      </c>
      <c r="DC35" s="306" t="str">
        <f t="shared" si="88"/>
        <v/>
      </c>
      <c r="DD35" s="306" t="str">
        <f t="shared" si="89"/>
        <v/>
      </c>
      <c r="DE35" s="306" t="str">
        <f t="shared" si="90"/>
        <v/>
      </c>
      <c r="DF35" s="306" t="str">
        <f t="shared" si="91"/>
        <v/>
      </c>
      <c r="DG35" s="306" t="str">
        <f t="shared" si="92"/>
        <v/>
      </c>
      <c r="DH35" s="306" t="str">
        <f t="shared" si="93"/>
        <v/>
      </c>
      <c r="DI35" s="306" t="str">
        <f t="shared" si="94"/>
        <v/>
      </c>
      <c r="DJ35" s="306" t="str">
        <f t="shared" si="95"/>
        <v/>
      </c>
      <c r="DK35" s="306" t="str">
        <f t="shared" si="96"/>
        <v/>
      </c>
      <c r="DL35" s="306" t="str">
        <f t="shared" si="97"/>
        <v/>
      </c>
      <c r="DM35" s="306" t="str">
        <f t="shared" si="98"/>
        <v/>
      </c>
      <c r="DN35" s="306" t="str">
        <f t="shared" si="99"/>
        <v/>
      </c>
      <c r="DO35" s="306" t="str">
        <f t="shared" si="100"/>
        <v/>
      </c>
      <c r="DP35" s="306" t="str">
        <f t="shared" si="101"/>
        <v/>
      </c>
      <c r="DQ35" s="306" t="str">
        <f t="shared" si="102"/>
        <v/>
      </c>
      <c r="DR35" s="306" t="str">
        <f t="shared" si="103"/>
        <v/>
      </c>
      <c r="DS35" s="306" t="str">
        <f t="shared" si="104"/>
        <v/>
      </c>
      <c r="DT35" s="306" t="str">
        <f t="shared" si="105"/>
        <v/>
      </c>
      <c r="DU35" s="306" t="str">
        <f t="shared" si="106"/>
        <v/>
      </c>
      <c r="DV35" s="306" t="str">
        <f t="shared" si="107"/>
        <v/>
      </c>
      <c r="DW35" s="306" t="str">
        <f t="shared" si="108"/>
        <v/>
      </c>
      <c r="DX35" s="306" t="str">
        <f t="shared" si="109"/>
        <v/>
      </c>
      <c r="DY35" s="306" t="str">
        <f t="shared" si="110"/>
        <v/>
      </c>
      <c r="DZ35" s="306" t="str">
        <f t="shared" si="111"/>
        <v/>
      </c>
      <c r="EA35" s="306" t="str">
        <f t="shared" si="112"/>
        <v/>
      </c>
      <c r="EB35" s="306" t="str">
        <f t="shared" si="113"/>
        <v/>
      </c>
      <c r="EC35" s="306" t="str">
        <f t="shared" si="114"/>
        <v/>
      </c>
      <c r="ED35" s="306" t="str">
        <f t="shared" si="115"/>
        <v/>
      </c>
      <c r="EE35" s="306" t="str">
        <f t="shared" si="116"/>
        <v/>
      </c>
      <c r="EF35" s="306" t="str">
        <f t="shared" si="117"/>
        <v/>
      </c>
      <c r="EG35" s="306" t="str">
        <f t="shared" si="313"/>
        <v/>
      </c>
      <c r="EH35" s="306" t="str">
        <f t="shared" si="118"/>
        <v/>
      </c>
      <c r="EI35" s="306" t="str">
        <f t="shared" si="119"/>
        <v/>
      </c>
      <c r="EJ35" s="306" t="str">
        <f t="shared" si="120"/>
        <v/>
      </c>
      <c r="EK35" s="306" t="str">
        <f t="shared" si="121"/>
        <v/>
      </c>
      <c r="EL35" s="306" t="str">
        <f t="shared" si="122"/>
        <v/>
      </c>
      <c r="EM35" s="306" t="str">
        <f t="shared" si="123"/>
        <v/>
      </c>
      <c r="EN35" s="306" t="str">
        <f t="shared" si="124"/>
        <v/>
      </c>
      <c r="EO35" s="306" t="str">
        <f t="shared" si="125"/>
        <v/>
      </c>
      <c r="EP35" s="306" t="str">
        <f t="shared" si="126"/>
        <v/>
      </c>
      <c r="EQ35" s="306" t="str">
        <f t="shared" si="127"/>
        <v/>
      </c>
      <c r="ER35" s="306" t="str">
        <f t="shared" si="128"/>
        <v/>
      </c>
      <c r="ES35" s="306" t="str">
        <f t="shared" si="129"/>
        <v/>
      </c>
      <c r="ET35" s="306" t="str">
        <f t="shared" si="130"/>
        <v/>
      </c>
      <c r="EU35" s="306" t="str">
        <f t="shared" si="131"/>
        <v/>
      </c>
      <c r="EV35" s="306" t="str">
        <f t="shared" si="132"/>
        <v/>
      </c>
      <c r="EW35" s="306" t="str">
        <f t="shared" si="314"/>
        <v/>
      </c>
      <c r="EX35" s="306" t="str">
        <f t="shared" si="315"/>
        <v/>
      </c>
      <c r="EY35" s="306" t="str">
        <f t="shared" si="316"/>
        <v/>
      </c>
      <c r="EZ35" s="306" t="str">
        <f t="shared" si="317"/>
        <v/>
      </c>
      <c r="FA35" s="306" t="str">
        <f t="shared" si="318"/>
        <v/>
      </c>
      <c r="FB35" s="306" t="str">
        <f t="shared" si="133"/>
        <v/>
      </c>
      <c r="FC35" s="306" t="str">
        <f t="shared" si="134"/>
        <v/>
      </c>
      <c r="FD35" s="306" t="str">
        <f t="shared" si="135"/>
        <v/>
      </c>
      <c r="FE35" s="306" t="str">
        <f t="shared" si="136"/>
        <v/>
      </c>
      <c r="FF35" s="306" t="str">
        <f t="shared" si="137"/>
        <v/>
      </c>
      <c r="FG35" s="306" t="str">
        <f t="shared" si="319"/>
        <v/>
      </c>
      <c r="FH35" s="306" t="str">
        <f t="shared" si="320"/>
        <v/>
      </c>
      <c r="FI35" s="306" t="str">
        <f t="shared" si="321"/>
        <v/>
      </c>
      <c r="FJ35" s="306" t="str">
        <f t="shared" si="322"/>
        <v/>
      </c>
      <c r="FK35" s="306" t="str">
        <f t="shared" si="323"/>
        <v/>
      </c>
      <c r="FL35" s="306" t="str">
        <f t="shared" si="138"/>
        <v/>
      </c>
      <c r="FM35" s="306" t="str">
        <f t="shared" si="139"/>
        <v/>
      </c>
      <c r="FN35" s="306" t="str">
        <f t="shared" si="140"/>
        <v/>
      </c>
      <c r="FO35" s="306" t="str">
        <f t="shared" si="141"/>
        <v/>
      </c>
      <c r="FP35" s="306" t="str">
        <f t="shared" si="142"/>
        <v/>
      </c>
      <c r="FQ35" s="306" t="str">
        <f t="shared" si="143"/>
        <v/>
      </c>
      <c r="FR35" s="306" t="str">
        <f t="shared" si="144"/>
        <v/>
      </c>
      <c r="FS35" s="306" t="str">
        <f t="shared" si="145"/>
        <v/>
      </c>
      <c r="FT35" s="306" t="str">
        <f t="shared" si="146"/>
        <v/>
      </c>
      <c r="FU35" s="306" t="str">
        <f t="shared" si="147"/>
        <v/>
      </c>
      <c r="FV35" s="306" t="str">
        <f t="shared" si="148"/>
        <v/>
      </c>
      <c r="FW35" s="306" t="str">
        <f t="shared" si="149"/>
        <v/>
      </c>
      <c r="FX35" s="306" t="str">
        <f t="shared" si="150"/>
        <v/>
      </c>
      <c r="FY35" s="306" t="str">
        <f t="shared" si="151"/>
        <v/>
      </c>
      <c r="FZ35" s="306" t="str">
        <f t="shared" si="152"/>
        <v/>
      </c>
      <c r="GA35" s="306" t="str">
        <f t="shared" si="153"/>
        <v/>
      </c>
      <c r="GB35" s="306" t="str">
        <f t="shared" si="154"/>
        <v/>
      </c>
      <c r="GC35" s="306" t="str">
        <f t="shared" si="155"/>
        <v/>
      </c>
      <c r="GD35" s="306" t="str">
        <f t="shared" si="156"/>
        <v/>
      </c>
      <c r="GE35" s="306" t="str">
        <f t="shared" si="157"/>
        <v/>
      </c>
      <c r="GF35" s="306" t="str">
        <f t="shared" si="158"/>
        <v/>
      </c>
      <c r="GG35" s="306" t="str">
        <f t="shared" si="159"/>
        <v/>
      </c>
      <c r="GH35" s="306" t="str">
        <f t="shared" si="160"/>
        <v/>
      </c>
      <c r="GI35" s="306" t="str">
        <f t="shared" si="161"/>
        <v/>
      </c>
      <c r="GJ35" s="306" t="str">
        <f t="shared" si="162"/>
        <v/>
      </c>
      <c r="GK35" s="306" t="str">
        <f t="shared" si="163"/>
        <v/>
      </c>
      <c r="GL35" s="306" t="str">
        <f t="shared" si="164"/>
        <v/>
      </c>
      <c r="GM35" s="306" t="str">
        <f t="shared" si="165"/>
        <v/>
      </c>
      <c r="GN35" s="306" t="str">
        <f t="shared" si="166"/>
        <v/>
      </c>
      <c r="GO35" s="306" t="str">
        <f t="shared" si="167"/>
        <v/>
      </c>
      <c r="GP35" s="306" t="str">
        <f t="shared" si="168"/>
        <v/>
      </c>
      <c r="GQ35" s="306" t="str">
        <f t="shared" si="169"/>
        <v/>
      </c>
      <c r="GR35" s="306" t="str">
        <f t="shared" si="170"/>
        <v/>
      </c>
      <c r="GS35" s="306" t="str">
        <f t="shared" si="171"/>
        <v/>
      </c>
      <c r="GT35" s="306" t="str">
        <f t="shared" si="172"/>
        <v/>
      </c>
      <c r="GU35" s="306" t="str">
        <f t="shared" si="173"/>
        <v/>
      </c>
      <c r="GV35" s="306" t="str">
        <f t="shared" si="174"/>
        <v/>
      </c>
      <c r="GW35" s="306" t="str">
        <f t="shared" si="175"/>
        <v/>
      </c>
      <c r="GX35" s="306" t="str">
        <f t="shared" si="176"/>
        <v/>
      </c>
      <c r="GY35" s="306" t="str">
        <f t="shared" si="177"/>
        <v/>
      </c>
      <c r="GZ35" s="306" t="str">
        <f t="shared" si="178"/>
        <v/>
      </c>
      <c r="HA35" s="306" t="str">
        <f t="shared" si="179"/>
        <v/>
      </c>
      <c r="HB35" s="306" t="str">
        <f t="shared" si="180"/>
        <v/>
      </c>
      <c r="HC35" s="306" t="str">
        <f t="shared" si="181"/>
        <v/>
      </c>
      <c r="HD35" s="306" t="str">
        <f t="shared" si="182"/>
        <v/>
      </c>
      <c r="HE35" s="306" t="str">
        <f t="shared" si="183"/>
        <v/>
      </c>
      <c r="HF35" s="306" t="str">
        <f t="shared" si="184"/>
        <v/>
      </c>
      <c r="HG35" s="306" t="str">
        <f t="shared" si="185"/>
        <v/>
      </c>
      <c r="HH35" s="306" t="str">
        <f t="shared" si="186"/>
        <v/>
      </c>
      <c r="HI35" s="306" t="str">
        <f t="shared" si="187"/>
        <v/>
      </c>
      <c r="HJ35" s="306" t="str">
        <f t="shared" si="188"/>
        <v/>
      </c>
      <c r="HK35" s="306" t="str">
        <f t="shared" si="189"/>
        <v/>
      </c>
      <c r="HL35" s="306" t="str">
        <f t="shared" si="190"/>
        <v/>
      </c>
      <c r="HM35" s="306" t="str">
        <f t="shared" si="191"/>
        <v/>
      </c>
      <c r="HN35" s="306" t="str">
        <f t="shared" si="192"/>
        <v/>
      </c>
      <c r="HO35" s="306" t="str">
        <f t="shared" si="193"/>
        <v/>
      </c>
      <c r="HP35" s="306" t="str">
        <f t="shared" si="194"/>
        <v/>
      </c>
      <c r="HQ35" s="306" t="str">
        <f t="shared" si="195"/>
        <v/>
      </c>
      <c r="HR35" s="306" t="str">
        <f t="shared" si="196"/>
        <v/>
      </c>
      <c r="HS35" s="306" t="str">
        <f t="shared" si="197"/>
        <v/>
      </c>
      <c r="HT35" s="306" t="str">
        <f t="shared" si="198"/>
        <v/>
      </c>
      <c r="HU35" s="306" t="str">
        <f t="shared" si="199"/>
        <v/>
      </c>
      <c r="HV35" s="306" t="str">
        <f t="shared" si="200"/>
        <v/>
      </c>
      <c r="HW35" s="306" t="str">
        <f t="shared" si="201"/>
        <v/>
      </c>
      <c r="HX35" s="306" t="str">
        <f t="shared" si="202"/>
        <v/>
      </c>
      <c r="HY35" s="348" t="str">
        <f t="shared" si="203"/>
        <v/>
      </c>
      <c r="HZ35" s="348" t="str">
        <f t="shared" si="204"/>
        <v/>
      </c>
      <c r="IA35" s="348" t="str">
        <f t="shared" si="205"/>
        <v/>
      </c>
      <c r="IB35" s="348" t="str">
        <f t="shared" si="206"/>
        <v/>
      </c>
      <c r="IC35" s="348" t="str">
        <f t="shared" si="207"/>
        <v/>
      </c>
      <c r="ID35" s="348" t="str">
        <f t="shared" si="208"/>
        <v/>
      </c>
      <c r="IE35" s="348" t="str">
        <f t="shared" si="209"/>
        <v/>
      </c>
      <c r="IF35" s="348" t="str">
        <f t="shared" si="210"/>
        <v/>
      </c>
      <c r="IG35" s="348" t="str">
        <f t="shared" si="211"/>
        <v/>
      </c>
      <c r="IH35" s="348" t="str">
        <f t="shared" si="212"/>
        <v/>
      </c>
      <c r="II35" s="348" t="str">
        <f t="shared" si="213"/>
        <v/>
      </c>
      <c r="IJ35" s="348" t="str">
        <f t="shared" si="214"/>
        <v/>
      </c>
      <c r="IK35" s="348" t="str">
        <f t="shared" si="215"/>
        <v/>
      </c>
      <c r="IL35" s="348" t="str">
        <f t="shared" si="216"/>
        <v/>
      </c>
      <c r="IM35" s="348" t="str">
        <f t="shared" si="217"/>
        <v/>
      </c>
      <c r="IN35" s="348" t="str">
        <f t="shared" si="218"/>
        <v/>
      </c>
      <c r="IO35" s="348" t="str">
        <f t="shared" si="219"/>
        <v/>
      </c>
      <c r="IP35" s="348" t="str">
        <f t="shared" si="220"/>
        <v/>
      </c>
      <c r="IQ35" s="348" t="str">
        <f t="shared" si="221"/>
        <v/>
      </c>
      <c r="IR35" s="348" t="str">
        <f t="shared" si="222"/>
        <v/>
      </c>
      <c r="IS35" s="348" t="str">
        <f t="shared" si="223"/>
        <v/>
      </c>
      <c r="IT35" s="348" t="str">
        <f t="shared" si="224"/>
        <v/>
      </c>
      <c r="IU35" s="348" t="str">
        <f t="shared" si="225"/>
        <v/>
      </c>
      <c r="IV35" s="348" t="str">
        <f t="shared" si="226"/>
        <v/>
      </c>
      <c r="IW35" s="348" t="str">
        <f t="shared" si="227"/>
        <v/>
      </c>
      <c r="IX35" s="348" t="str">
        <f t="shared" si="228"/>
        <v/>
      </c>
      <c r="IY35" s="348" t="str">
        <f t="shared" si="229"/>
        <v/>
      </c>
      <c r="IZ35" s="348" t="str">
        <f t="shared" si="230"/>
        <v/>
      </c>
      <c r="JA35" s="348" t="str">
        <f t="shared" si="231"/>
        <v/>
      </c>
      <c r="JB35" s="348" t="str">
        <f t="shared" si="232"/>
        <v/>
      </c>
      <c r="JC35" s="348" t="str">
        <f t="shared" si="233"/>
        <v/>
      </c>
      <c r="JD35" s="348" t="str">
        <f t="shared" si="234"/>
        <v/>
      </c>
      <c r="JE35" s="348" t="str">
        <f t="shared" si="235"/>
        <v/>
      </c>
      <c r="JF35" s="348" t="str">
        <f t="shared" si="236"/>
        <v/>
      </c>
      <c r="JG35" s="348" t="str">
        <f t="shared" si="237"/>
        <v/>
      </c>
      <c r="JH35" s="348" t="str">
        <f t="shared" si="238"/>
        <v/>
      </c>
      <c r="JI35" s="348" t="str">
        <f t="shared" si="239"/>
        <v/>
      </c>
      <c r="JJ35" s="348" t="str">
        <f t="shared" si="240"/>
        <v/>
      </c>
      <c r="JK35" s="348" t="str">
        <f t="shared" si="241"/>
        <v/>
      </c>
      <c r="JL35" s="348" t="str">
        <f t="shared" si="242"/>
        <v/>
      </c>
      <c r="JM35" s="348" t="str">
        <f t="shared" si="243"/>
        <v/>
      </c>
      <c r="JN35" s="348" t="str">
        <f t="shared" si="244"/>
        <v/>
      </c>
      <c r="JO35" s="348" t="str">
        <f t="shared" si="245"/>
        <v/>
      </c>
      <c r="JP35" s="348" t="str">
        <f t="shared" si="246"/>
        <v/>
      </c>
      <c r="JQ35" s="348" t="str">
        <f t="shared" si="247"/>
        <v/>
      </c>
      <c r="JR35" s="348" t="str">
        <f t="shared" si="248"/>
        <v/>
      </c>
      <c r="JS35" s="348" t="str">
        <f t="shared" si="249"/>
        <v/>
      </c>
      <c r="JT35" s="348" t="str">
        <f t="shared" si="250"/>
        <v/>
      </c>
      <c r="JU35" s="348" t="str">
        <f t="shared" si="251"/>
        <v/>
      </c>
      <c r="JV35" s="348" t="str">
        <f t="shared" si="252"/>
        <v/>
      </c>
      <c r="JW35" s="348" t="str">
        <f t="shared" si="253"/>
        <v/>
      </c>
      <c r="JX35" s="348" t="str">
        <f t="shared" si="254"/>
        <v/>
      </c>
      <c r="JY35" s="348" t="str">
        <f t="shared" si="255"/>
        <v/>
      </c>
      <c r="JZ35" s="348" t="str">
        <f t="shared" si="256"/>
        <v/>
      </c>
      <c r="KA35" s="348" t="str">
        <f t="shared" si="257"/>
        <v/>
      </c>
      <c r="KB35" s="348" t="str">
        <f t="shared" si="258"/>
        <v/>
      </c>
      <c r="KC35" s="348" t="str">
        <f t="shared" si="259"/>
        <v/>
      </c>
      <c r="KD35" s="348" t="str">
        <f t="shared" si="260"/>
        <v/>
      </c>
      <c r="KE35" s="348" t="str">
        <f t="shared" si="261"/>
        <v/>
      </c>
      <c r="KF35" s="348" t="str">
        <f t="shared" si="262"/>
        <v/>
      </c>
      <c r="KG35" s="348" t="str">
        <f t="shared" si="263"/>
        <v/>
      </c>
      <c r="KH35" s="348" t="str">
        <f t="shared" si="264"/>
        <v/>
      </c>
      <c r="KI35" s="348" t="str">
        <f t="shared" si="265"/>
        <v/>
      </c>
      <c r="KJ35" s="348" t="str">
        <f t="shared" si="266"/>
        <v/>
      </c>
      <c r="KK35" s="348" t="str">
        <f t="shared" si="267"/>
        <v/>
      </c>
      <c r="KL35" s="348" t="str">
        <f t="shared" si="268"/>
        <v/>
      </c>
      <c r="KM35" s="348" t="str">
        <f t="shared" si="269"/>
        <v/>
      </c>
      <c r="KN35" s="348" t="str">
        <f t="shared" si="270"/>
        <v/>
      </c>
      <c r="KO35" s="348" t="str">
        <f t="shared" si="271"/>
        <v/>
      </c>
      <c r="KP35" s="348" t="str">
        <f t="shared" si="272"/>
        <v/>
      </c>
      <c r="KQ35" s="348" t="str">
        <f t="shared" si="273"/>
        <v/>
      </c>
      <c r="KR35" s="348" t="str">
        <f t="shared" si="274"/>
        <v/>
      </c>
      <c r="KS35" s="348" t="str">
        <f t="shared" si="275"/>
        <v/>
      </c>
      <c r="KT35" s="348" t="str">
        <f t="shared" si="276"/>
        <v/>
      </c>
      <c r="KU35" s="348" t="str">
        <f t="shared" si="277"/>
        <v/>
      </c>
      <c r="KV35" s="348" t="str">
        <f t="shared" si="278"/>
        <v/>
      </c>
      <c r="KW35" s="348" t="str">
        <f t="shared" si="279"/>
        <v/>
      </c>
      <c r="KX35" s="348" t="str">
        <f t="shared" si="280"/>
        <v/>
      </c>
      <c r="KY35" s="348" t="str">
        <f t="shared" si="281"/>
        <v/>
      </c>
      <c r="KZ35" s="348" t="str">
        <f t="shared" si="282"/>
        <v/>
      </c>
      <c r="LA35" s="348" t="str">
        <f t="shared" si="283"/>
        <v/>
      </c>
      <c r="LB35" s="348" t="str">
        <f t="shared" si="284"/>
        <v/>
      </c>
      <c r="LC35" s="348" t="str">
        <f t="shared" si="285"/>
        <v/>
      </c>
      <c r="LD35" s="348" t="str">
        <f t="shared" si="286"/>
        <v/>
      </c>
      <c r="LE35" s="348" t="str">
        <f t="shared" si="287"/>
        <v/>
      </c>
      <c r="LF35" s="349" t="str">
        <f t="shared" si="288"/>
        <v/>
      </c>
      <c r="LG35" s="349" t="str">
        <f t="shared" si="289"/>
        <v/>
      </c>
      <c r="LH35" s="349" t="str">
        <f t="shared" si="290"/>
        <v/>
      </c>
      <c r="LI35" s="349" t="str">
        <f t="shared" si="291"/>
        <v/>
      </c>
      <c r="LJ35" s="349" t="str">
        <f t="shared" si="292"/>
        <v/>
      </c>
      <c r="LK35" s="306" t="str">
        <f t="shared" si="293"/>
        <v/>
      </c>
      <c r="LL35" s="306" t="str">
        <f t="shared" si="294"/>
        <v/>
      </c>
      <c r="LM35" s="306" t="str">
        <f t="shared" si="295"/>
        <v/>
      </c>
      <c r="LN35" s="306" t="str">
        <f t="shared" si="296"/>
        <v/>
      </c>
      <c r="LO35" s="306" t="str">
        <f t="shared" si="297"/>
        <v/>
      </c>
      <c r="LP35" s="306" t="str">
        <f t="shared" si="298"/>
        <v/>
      </c>
      <c r="LQ35" s="306" t="str">
        <f t="shared" si="299"/>
        <v/>
      </c>
      <c r="LR35" s="306" t="str">
        <f t="shared" si="300"/>
        <v/>
      </c>
      <c r="LS35" s="306" t="str">
        <f t="shared" si="301"/>
        <v/>
      </c>
      <c r="LT35" s="306" t="str">
        <f t="shared" si="302"/>
        <v/>
      </c>
      <c r="LU35" s="306" t="str">
        <f t="shared" si="303"/>
        <v/>
      </c>
      <c r="LV35" s="306" t="str">
        <f t="shared" si="304"/>
        <v/>
      </c>
      <c r="LW35" s="306" t="str">
        <f t="shared" si="305"/>
        <v/>
      </c>
      <c r="LX35" s="306" t="str">
        <f t="shared" si="306"/>
        <v/>
      </c>
      <c r="LY35" s="306" t="str">
        <f t="shared" si="307"/>
        <v/>
      </c>
      <c r="LZ35" s="306" t="str">
        <f t="shared" si="308"/>
        <v/>
      </c>
      <c r="MA35" s="306" t="str">
        <f t="shared" si="309"/>
        <v/>
      </c>
      <c r="MB35" s="306" t="str">
        <f t="shared" si="310"/>
        <v/>
      </c>
      <c r="MC35" s="306" t="str">
        <f t="shared" si="311"/>
        <v/>
      </c>
      <c r="MD35" s="306" t="str">
        <f t="shared" si="312"/>
        <v/>
      </c>
      <c r="ME35" s="327">
        <f t="shared" si="324"/>
        <v>0</v>
      </c>
      <c r="MF35" s="327">
        <f t="shared" si="325"/>
        <v>0</v>
      </c>
      <c r="MG35" s="327">
        <f t="shared" si="326"/>
        <v>0</v>
      </c>
      <c r="MH35" s="327">
        <f t="shared" si="327"/>
        <v>0</v>
      </c>
      <c r="MI35" s="327">
        <f t="shared" si="328"/>
        <v>0</v>
      </c>
      <c r="MJ35" s="327">
        <f t="shared" si="329"/>
        <v>0</v>
      </c>
      <c r="MK35" s="327">
        <f t="shared" si="330"/>
        <v>0</v>
      </c>
      <c r="ML35" s="327">
        <f t="shared" si="331"/>
        <v>0</v>
      </c>
      <c r="MM35" s="327">
        <f t="shared" si="332"/>
        <v>0</v>
      </c>
      <c r="MN35" s="327">
        <f t="shared" si="333"/>
        <v>0</v>
      </c>
      <c r="MO35" s="327">
        <f t="shared" si="334"/>
        <v>0</v>
      </c>
      <c r="MP35" s="327">
        <f t="shared" si="335"/>
        <v>0</v>
      </c>
      <c r="MQ35" s="327">
        <f t="shared" si="336"/>
        <v>0</v>
      </c>
      <c r="MR35" s="327">
        <f t="shared" si="337"/>
        <v>0</v>
      </c>
      <c r="MS35" s="327">
        <f t="shared" si="338"/>
        <v>0</v>
      </c>
    </row>
    <row r="36" spans="1:376" ht="12" customHeight="1" x14ac:dyDescent="0.2">
      <c r="A36" s="334" t="str">
        <f t="shared" si="0"/>
        <v/>
      </c>
      <c r="B36" s="381">
        <v>70</v>
      </c>
      <c r="C36" s="351"/>
      <c r="D36" s="352"/>
      <c r="E36" s="353"/>
      <c r="F36" s="353"/>
      <c r="G36" s="353"/>
      <c r="H36" s="353"/>
      <c r="I36" s="354"/>
      <c r="J36" s="355"/>
      <c r="K36" s="356">
        <f t="shared" si="1"/>
        <v>0</v>
      </c>
      <c r="L36" s="356">
        <f t="shared" si="2"/>
        <v>0</v>
      </c>
      <c r="M36" s="357"/>
      <c r="N36" s="357"/>
      <c r="O36" s="357"/>
      <c r="P36" s="358"/>
      <c r="Q36" s="359" t="str">
        <f t="shared" si="3"/>
        <v/>
      </c>
      <c r="R36" s="360"/>
      <c r="S36" s="361"/>
      <c r="T36" s="362"/>
      <c r="U36" s="967"/>
      <c r="V36" s="969"/>
      <c r="W36" s="306" t="str">
        <f t="shared" si="4"/>
        <v/>
      </c>
      <c r="X36" s="306" t="str">
        <f t="shared" si="5"/>
        <v/>
      </c>
      <c r="Y36" s="306" t="str">
        <f t="shared" si="6"/>
        <v/>
      </c>
      <c r="Z36" s="306" t="str">
        <f t="shared" si="7"/>
        <v/>
      </c>
      <c r="AA36" s="306" t="str">
        <f t="shared" si="8"/>
        <v/>
      </c>
      <c r="AB36" s="306" t="str">
        <f t="shared" si="9"/>
        <v/>
      </c>
      <c r="AC36" s="306" t="str">
        <f t="shared" si="10"/>
        <v/>
      </c>
      <c r="AD36" s="306" t="str">
        <f t="shared" si="11"/>
        <v/>
      </c>
      <c r="AE36" s="306" t="str">
        <f t="shared" si="12"/>
        <v/>
      </c>
      <c r="AF36" s="306" t="str">
        <f t="shared" si="13"/>
        <v/>
      </c>
      <c r="AG36" s="306" t="str">
        <f t="shared" si="14"/>
        <v/>
      </c>
      <c r="AH36" s="306" t="str">
        <f t="shared" si="15"/>
        <v/>
      </c>
      <c r="AI36" s="306" t="str">
        <f t="shared" si="16"/>
        <v/>
      </c>
      <c r="AJ36" s="306" t="str">
        <f t="shared" si="17"/>
        <v/>
      </c>
      <c r="AK36" s="306" t="str">
        <f t="shared" si="18"/>
        <v/>
      </c>
      <c r="AL36" s="306" t="str">
        <f t="shared" si="19"/>
        <v/>
      </c>
      <c r="AM36" s="306" t="str">
        <f t="shared" si="20"/>
        <v/>
      </c>
      <c r="AN36" s="306" t="str">
        <f t="shared" si="21"/>
        <v/>
      </c>
      <c r="AO36" s="306" t="str">
        <f t="shared" si="22"/>
        <v/>
      </c>
      <c r="AP36" s="306" t="str">
        <f t="shared" si="23"/>
        <v/>
      </c>
      <c r="AQ36" s="306" t="str">
        <f t="shared" si="24"/>
        <v/>
      </c>
      <c r="AR36" s="306" t="str">
        <f t="shared" si="25"/>
        <v/>
      </c>
      <c r="AS36" s="306" t="str">
        <f t="shared" si="26"/>
        <v/>
      </c>
      <c r="AT36" s="306" t="str">
        <f t="shared" si="27"/>
        <v/>
      </c>
      <c r="AU36" s="306" t="str">
        <f t="shared" si="28"/>
        <v/>
      </c>
      <c r="AV36" s="306" t="str">
        <f t="shared" si="29"/>
        <v/>
      </c>
      <c r="AW36" s="306" t="str">
        <f t="shared" si="30"/>
        <v/>
      </c>
      <c r="AX36" s="306" t="str">
        <f t="shared" si="31"/>
        <v/>
      </c>
      <c r="AY36" s="306" t="str">
        <f t="shared" si="32"/>
        <v/>
      </c>
      <c r="AZ36" s="306" t="str">
        <f t="shared" si="33"/>
        <v/>
      </c>
      <c r="BA36" s="306" t="str">
        <f t="shared" si="34"/>
        <v/>
      </c>
      <c r="BB36" s="306" t="str">
        <f t="shared" si="35"/>
        <v/>
      </c>
      <c r="BC36" s="306" t="str">
        <f t="shared" si="36"/>
        <v/>
      </c>
      <c r="BD36" s="306" t="str">
        <f t="shared" si="37"/>
        <v/>
      </c>
      <c r="BE36" s="306" t="str">
        <f t="shared" si="38"/>
        <v/>
      </c>
      <c r="BF36" s="306" t="str">
        <f t="shared" si="39"/>
        <v/>
      </c>
      <c r="BG36" s="306" t="str">
        <f t="shared" si="40"/>
        <v/>
      </c>
      <c r="BH36" s="306" t="str">
        <f t="shared" si="41"/>
        <v/>
      </c>
      <c r="BI36" s="306" t="str">
        <f t="shared" si="42"/>
        <v/>
      </c>
      <c r="BJ36" s="306" t="str">
        <f t="shared" si="43"/>
        <v/>
      </c>
      <c r="BK36" s="306" t="str">
        <f t="shared" si="44"/>
        <v/>
      </c>
      <c r="BL36" s="306" t="str">
        <f t="shared" si="45"/>
        <v/>
      </c>
      <c r="BM36" s="306" t="str">
        <f t="shared" si="46"/>
        <v/>
      </c>
      <c r="BN36" s="306" t="str">
        <f t="shared" si="47"/>
        <v/>
      </c>
      <c r="BO36" s="306" t="str">
        <f t="shared" si="48"/>
        <v/>
      </c>
      <c r="BP36" s="306" t="str">
        <f t="shared" si="49"/>
        <v/>
      </c>
      <c r="BQ36" s="306" t="str">
        <f t="shared" si="50"/>
        <v/>
      </c>
      <c r="BR36" s="306" t="str">
        <f t="shared" si="51"/>
        <v/>
      </c>
      <c r="BS36" s="306" t="str">
        <f t="shared" si="52"/>
        <v/>
      </c>
      <c r="BT36" s="306" t="str">
        <f t="shared" si="53"/>
        <v/>
      </c>
      <c r="BU36" s="306" t="str">
        <f t="shared" si="54"/>
        <v/>
      </c>
      <c r="BV36" s="306" t="str">
        <f t="shared" si="55"/>
        <v/>
      </c>
      <c r="BW36" s="306" t="str">
        <f t="shared" si="56"/>
        <v/>
      </c>
      <c r="BX36" s="306" t="str">
        <f t="shared" si="57"/>
        <v/>
      </c>
      <c r="BY36" s="306" t="str">
        <f t="shared" si="58"/>
        <v/>
      </c>
      <c r="BZ36" s="306" t="str">
        <f t="shared" si="59"/>
        <v/>
      </c>
      <c r="CA36" s="306" t="str">
        <f t="shared" si="60"/>
        <v/>
      </c>
      <c r="CB36" s="306" t="str">
        <f t="shared" si="61"/>
        <v/>
      </c>
      <c r="CC36" s="306" t="str">
        <f t="shared" si="62"/>
        <v/>
      </c>
      <c r="CD36" s="306" t="str">
        <f t="shared" si="63"/>
        <v/>
      </c>
      <c r="CE36" s="306" t="str">
        <f t="shared" si="64"/>
        <v/>
      </c>
      <c r="CF36" s="306" t="str">
        <f t="shared" si="65"/>
        <v/>
      </c>
      <c r="CG36" s="306" t="str">
        <f t="shared" si="66"/>
        <v/>
      </c>
      <c r="CH36" s="306" t="str">
        <f t="shared" si="67"/>
        <v/>
      </c>
      <c r="CI36" s="306" t="str">
        <f t="shared" si="68"/>
        <v/>
      </c>
      <c r="CJ36" s="306" t="str">
        <f t="shared" si="69"/>
        <v/>
      </c>
      <c r="CK36" s="306" t="str">
        <f t="shared" si="70"/>
        <v/>
      </c>
      <c r="CL36" s="306" t="str">
        <f t="shared" si="71"/>
        <v/>
      </c>
      <c r="CM36" s="306" t="str">
        <f t="shared" si="72"/>
        <v/>
      </c>
      <c r="CN36" s="306" t="str">
        <f t="shared" si="73"/>
        <v/>
      </c>
      <c r="CO36" s="306" t="str">
        <f t="shared" si="74"/>
        <v/>
      </c>
      <c r="CP36" s="306" t="str">
        <f t="shared" si="75"/>
        <v/>
      </c>
      <c r="CQ36" s="306" t="str">
        <f t="shared" si="76"/>
        <v/>
      </c>
      <c r="CR36" s="306" t="str">
        <f t="shared" si="77"/>
        <v/>
      </c>
      <c r="CS36" s="306" t="str">
        <f t="shared" si="78"/>
        <v/>
      </c>
      <c r="CT36" s="306" t="str">
        <f t="shared" si="79"/>
        <v/>
      </c>
      <c r="CU36" s="306" t="str">
        <f t="shared" si="80"/>
        <v/>
      </c>
      <c r="CV36" s="306" t="str">
        <f t="shared" si="81"/>
        <v/>
      </c>
      <c r="CW36" s="306" t="str">
        <f t="shared" si="82"/>
        <v/>
      </c>
      <c r="CX36" s="306" t="str">
        <f t="shared" si="83"/>
        <v/>
      </c>
      <c r="CY36" s="306" t="str">
        <f t="shared" si="84"/>
        <v/>
      </c>
      <c r="CZ36" s="306" t="str">
        <f t="shared" si="85"/>
        <v/>
      </c>
      <c r="DA36" s="306" t="str">
        <f t="shared" si="86"/>
        <v/>
      </c>
      <c r="DB36" s="306" t="str">
        <f t="shared" si="87"/>
        <v/>
      </c>
      <c r="DC36" s="306" t="str">
        <f t="shared" si="88"/>
        <v/>
      </c>
      <c r="DD36" s="306" t="str">
        <f t="shared" si="89"/>
        <v/>
      </c>
      <c r="DE36" s="306" t="str">
        <f t="shared" si="90"/>
        <v/>
      </c>
      <c r="DF36" s="306" t="str">
        <f t="shared" si="91"/>
        <v/>
      </c>
      <c r="DG36" s="306" t="str">
        <f t="shared" si="92"/>
        <v/>
      </c>
      <c r="DH36" s="306" t="str">
        <f t="shared" si="93"/>
        <v/>
      </c>
      <c r="DI36" s="306" t="str">
        <f t="shared" si="94"/>
        <v/>
      </c>
      <c r="DJ36" s="306" t="str">
        <f t="shared" si="95"/>
        <v/>
      </c>
      <c r="DK36" s="306" t="str">
        <f t="shared" si="96"/>
        <v/>
      </c>
      <c r="DL36" s="306" t="str">
        <f t="shared" si="97"/>
        <v/>
      </c>
      <c r="DM36" s="306" t="str">
        <f t="shared" si="98"/>
        <v/>
      </c>
      <c r="DN36" s="306" t="str">
        <f t="shared" si="99"/>
        <v/>
      </c>
      <c r="DO36" s="306" t="str">
        <f t="shared" si="100"/>
        <v/>
      </c>
      <c r="DP36" s="306" t="str">
        <f t="shared" si="101"/>
        <v/>
      </c>
      <c r="DQ36" s="306" t="str">
        <f t="shared" si="102"/>
        <v/>
      </c>
      <c r="DR36" s="306" t="str">
        <f t="shared" si="103"/>
        <v/>
      </c>
      <c r="DS36" s="306" t="str">
        <f t="shared" si="104"/>
        <v/>
      </c>
      <c r="DT36" s="306" t="str">
        <f t="shared" si="105"/>
        <v/>
      </c>
      <c r="DU36" s="306" t="str">
        <f t="shared" si="106"/>
        <v/>
      </c>
      <c r="DV36" s="306" t="str">
        <f t="shared" si="107"/>
        <v/>
      </c>
      <c r="DW36" s="306" t="str">
        <f t="shared" si="108"/>
        <v/>
      </c>
      <c r="DX36" s="306" t="str">
        <f t="shared" si="109"/>
        <v/>
      </c>
      <c r="DY36" s="306" t="str">
        <f t="shared" si="110"/>
        <v/>
      </c>
      <c r="DZ36" s="306" t="str">
        <f t="shared" si="111"/>
        <v/>
      </c>
      <c r="EA36" s="306" t="str">
        <f t="shared" si="112"/>
        <v/>
      </c>
      <c r="EB36" s="306" t="str">
        <f t="shared" si="113"/>
        <v/>
      </c>
      <c r="EC36" s="306" t="str">
        <f t="shared" si="114"/>
        <v/>
      </c>
      <c r="ED36" s="306" t="str">
        <f t="shared" si="115"/>
        <v/>
      </c>
      <c r="EE36" s="306" t="str">
        <f t="shared" si="116"/>
        <v/>
      </c>
      <c r="EF36" s="306" t="str">
        <f t="shared" si="117"/>
        <v/>
      </c>
      <c r="EG36" s="306" t="str">
        <f t="shared" si="313"/>
        <v/>
      </c>
      <c r="EH36" s="306" t="str">
        <f t="shared" si="118"/>
        <v/>
      </c>
      <c r="EI36" s="306" t="str">
        <f t="shared" si="119"/>
        <v/>
      </c>
      <c r="EJ36" s="306" t="str">
        <f t="shared" si="120"/>
        <v/>
      </c>
      <c r="EK36" s="306" t="str">
        <f t="shared" si="121"/>
        <v/>
      </c>
      <c r="EL36" s="306" t="str">
        <f t="shared" si="122"/>
        <v/>
      </c>
      <c r="EM36" s="306" t="str">
        <f t="shared" si="123"/>
        <v/>
      </c>
      <c r="EN36" s="306" t="str">
        <f t="shared" si="124"/>
        <v/>
      </c>
      <c r="EO36" s="306" t="str">
        <f t="shared" si="125"/>
        <v/>
      </c>
      <c r="EP36" s="306" t="str">
        <f t="shared" si="126"/>
        <v/>
      </c>
      <c r="EQ36" s="306" t="str">
        <f t="shared" si="127"/>
        <v/>
      </c>
      <c r="ER36" s="306" t="str">
        <f t="shared" si="128"/>
        <v/>
      </c>
      <c r="ES36" s="306" t="str">
        <f t="shared" si="129"/>
        <v/>
      </c>
      <c r="ET36" s="306" t="str">
        <f t="shared" si="130"/>
        <v/>
      </c>
      <c r="EU36" s="306" t="str">
        <f t="shared" si="131"/>
        <v/>
      </c>
      <c r="EV36" s="306" t="str">
        <f t="shared" si="132"/>
        <v/>
      </c>
      <c r="EW36" s="306" t="str">
        <f t="shared" si="314"/>
        <v/>
      </c>
      <c r="EX36" s="306" t="str">
        <f t="shared" si="315"/>
        <v/>
      </c>
      <c r="EY36" s="306" t="str">
        <f t="shared" si="316"/>
        <v/>
      </c>
      <c r="EZ36" s="306" t="str">
        <f t="shared" si="317"/>
        <v/>
      </c>
      <c r="FA36" s="306" t="str">
        <f t="shared" si="318"/>
        <v/>
      </c>
      <c r="FB36" s="306" t="str">
        <f t="shared" si="133"/>
        <v/>
      </c>
      <c r="FC36" s="306" t="str">
        <f t="shared" si="134"/>
        <v/>
      </c>
      <c r="FD36" s="306" t="str">
        <f t="shared" si="135"/>
        <v/>
      </c>
      <c r="FE36" s="306" t="str">
        <f t="shared" si="136"/>
        <v/>
      </c>
      <c r="FF36" s="306" t="str">
        <f t="shared" si="137"/>
        <v/>
      </c>
      <c r="FG36" s="306" t="str">
        <f t="shared" si="319"/>
        <v/>
      </c>
      <c r="FH36" s="306" t="str">
        <f t="shared" si="320"/>
        <v/>
      </c>
      <c r="FI36" s="306" t="str">
        <f t="shared" si="321"/>
        <v/>
      </c>
      <c r="FJ36" s="306" t="str">
        <f t="shared" si="322"/>
        <v/>
      </c>
      <c r="FK36" s="306" t="str">
        <f t="shared" si="323"/>
        <v/>
      </c>
      <c r="FL36" s="306" t="str">
        <f t="shared" si="138"/>
        <v/>
      </c>
      <c r="FM36" s="306" t="str">
        <f t="shared" si="139"/>
        <v/>
      </c>
      <c r="FN36" s="306" t="str">
        <f t="shared" si="140"/>
        <v/>
      </c>
      <c r="FO36" s="306" t="str">
        <f t="shared" si="141"/>
        <v/>
      </c>
      <c r="FP36" s="306" t="str">
        <f t="shared" si="142"/>
        <v/>
      </c>
      <c r="FQ36" s="306" t="str">
        <f t="shared" si="143"/>
        <v/>
      </c>
      <c r="FR36" s="306" t="str">
        <f t="shared" si="144"/>
        <v/>
      </c>
      <c r="FS36" s="306" t="str">
        <f t="shared" si="145"/>
        <v/>
      </c>
      <c r="FT36" s="306" t="str">
        <f t="shared" si="146"/>
        <v/>
      </c>
      <c r="FU36" s="306" t="str">
        <f t="shared" si="147"/>
        <v/>
      </c>
      <c r="FV36" s="306" t="str">
        <f t="shared" si="148"/>
        <v/>
      </c>
      <c r="FW36" s="306" t="str">
        <f t="shared" si="149"/>
        <v/>
      </c>
      <c r="FX36" s="306" t="str">
        <f t="shared" si="150"/>
        <v/>
      </c>
      <c r="FY36" s="306" t="str">
        <f t="shared" si="151"/>
        <v/>
      </c>
      <c r="FZ36" s="306" t="str">
        <f t="shared" si="152"/>
        <v/>
      </c>
      <c r="GA36" s="306" t="str">
        <f t="shared" si="153"/>
        <v/>
      </c>
      <c r="GB36" s="306" t="str">
        <f t="shared" si="154"/>
        <v/>
      </c>
      <c r="GC36" s="306" t="str">
        <f t="shared" si="155"/>
        <v/>
      </c>
      <c r="GD36" s="306" t="str">
        <f t="shared" si="156"/>
        <v/>
      </c>
      <c r="GE36" s="306" t="str">
        <f t="shared" si="157"/>
        <v/>
      </c>
      <c r="GF36" s="306" t="str">
        <f t="shared" si="158"/>
        <v/>
      </c>
      <c r="GG36" s="306" t="str">
        <f t="shared" si="159"/>
        <v/>
      </c>
      <c r="GH36" s="306" t="str">
        <f t="shared" si="160"/>
        <v/>
      </c>
      <c r="GI36" s="306" t="str">
        <f t="shared" si="161"/>
        <v/>
      </c>
      <c r="GJ36" s="306" t="str">
        <f t="shared" si="162"/>
        <v/>
      </c>
      <c r="GK36" s="306" t="str">
        <f t="shared" si="163"/>
        <v/>
      </c>
      <c r="GL36" s="306" t="str">
        <f t="shared" si="164"/>
        <v/>
      </c>
      <c r="GM36" s="306" t="str">
        <f t="shared" si="165"/>
        <v/>
      </c>
      <c r="GN36" s="306" t="str">
        <f t="shared" si="166"/>
        <v/>
      </c>
      <c r="GO36" s="306" t="str">
        <f t="shared" si="167"/>
        <v/>
      </c>
      <c r="GP36" s="306" t="str">
        <f t="shared" si="168"/>
        <v/>
      </c>
      <c r="GQ36" s="306" t="str">
        <f t="shared" si="169"/>
        <v/>
      </c>
      <c r="GR36" s="306" t="str">
        <f t="shared" si="170"/>
        <v/>
      </c>
      <c r="GS36" s="306" t="str">
        <f t="shared" si="171"/>
        <v/>
      </c>
      <c r="GT36" s="306" t="str">
        <f t="shared" si="172"/>
        <v/>
      </c>
      <c r="GU36" s="306" t="str">
        <f t="shared" si="173"/>
        <v/>
      </c>
      <c r="GV36" s="306" t="str">
        <f t="shared" si="174"/>
        <v/>
      </c>
      <c r="GW36" s="306" t="str">
        <f t="shared" si="175"/>
        <v/>
      </c>
      <c r="GX36" s="306" t="str">
        <f t="shared" si="176"/>
        <v/>
      </c>
      <c r="GY36" s="306" t="str">
        <f t="shared" si="177"/>
        <v/>
      </c>
      <c r="GZ36" s="306" t="str">
        <f t="shared" si="178"/>
        <v/>
      </c>
      <c r="HA36" s="306" t="str">
        <f t="shared" si="179"/>
        <v/>
      </c>
      <c r="HB36" s="306" t="str">
        <f t="shared" si="180"/>
        <v/>
      </c>
      <c r="HC36" s="306" t="str">
        <f t="shared" si="181"/>
        <v/>
      </c>
      <c r="HD36" s="306" t="str">
        <f t="shared" si="182"/>
        <v/>
      </c>
      <c r="HE36" s="306" t="str">
        <f t="shared" si="183"/>
        <v/>
      </c>
      <c r="HF36" s="306" t="str">
        <f t="shared" si="184"/>
        <v/>
      </c>
      <c r="HG36" s="306" t="str">
        <f t="shared" si="185"/>
        <v/>
      </c>
      <c r="HH36" s="306" t="str">
        <f t="shared" si="186"/>
        <v/>
      </c>
      <c r="HI36" s="306" t="str">
        <f t="shared" si="187"/>
        <v/>
      </c>
      <c r="HJ36" s="306" t="str">
        <f t="shared" si="188"/>
        <v/>
      </c>
      <c r="HK36" s="306" t="str">
        <f t="shared" si="189"/>
        <v/>
      </c>
      <c r="HL36" s="306" t="str">
        <f t="shared" si="190"/>
        <v/>
      </c>
      <c r="HM36" s="306" t="str">
        <f t="shared" si="191"/>
        <v/>
      </c>
      <c r="HN36" s="306" t="str">
        <f t="shared" si="192"/>
        <v/>
      </c>
      <c r="HO36" s="306" t="str">
        <f t="shared" si="193"/>
        <v/>
      </c>
      <c r="HP36" s="306" t="str">
        <f t="shared" si="194"/>
        <v/>
      </c>
      <c r="HQ36" s="306" t="str">
        <f t="shared" si="195"/>
        <v/>
      </c>
      <c r="HR36" s="306" t="str">
        <f t="shared" si="196"/>
        <v/>
      </c>
      <c r="HS36" s="306" t="str">
        <f t="shared" si="197"/>
        <v/>
      </c>
      <c r="HT36" s="306" t="str">
        <f t="shared" si="198"/>
        <v/>
      </c>
      <c r="HU36" s="306" t="str">
        <f t="shared" si="199"/>
        <v/>
      </c>
      <c r="HV36" s="306" t="str">
        <f t="shared" si="200"/>
        <v/>
      </c>
      <c r="HW36" s="306" t="str">
        <f t="shared" si="201"/>
        <v/>
      </c>
      <c r="HX36" s="306" t="str">
        <f t="shared" si="202"/>
        <v/>
      </c>
      <c r="HY36" s="348" t="str">
        <f t="shared" si="203"/>
        <v/>
      </c>
      <c r="HZ36" s="348" t="str">
        <f t="shared" si="204"/>
        <v/>
      </c>
      <c r="IA36" s="348" t="str">
        <f t="shared" si="205"/>
        <v/>
      </c>
      <c r="IB36" s="348" t="str">
        <f t="shared" si="206"/>
        <v/>
      </c>
      <c r="IC36" s="348" t="str">
        <f t="shared" si="207"/>
        <v/>
      </c>
      <c r="ID36" s="348" t="str">
        <f t="shared" si="208"/>
        <v/>
      </c>
      <c r="IE36" s="348" t="str">
        <f t="shared" si="209"/>
        <v/>
      </c>
      <c r="IF36" s="348" t="str">
        <f t="shared" si="210"/>
        <v/>
      </c>
      <c r="IG36" s="348" t="str">
        <f t="shared" si="211"/>
        <v/>
      </c>
      <c r="IH36" s="348" t="str">
        <f t="shared" si="212"/>
        <v/>
      </c>
      <c r="II36" s="348" t="str">
        <f t="shared" si="213"/>
        <v/>
      </c>
      <c r="IJ36" s="348" t="str">
        <f t="shared" si="214"/>
        <v/>
      </c>
      <c r="IK36" s="348" t="str">
        <f t="shared" si="215"/>
        <v/>
      </c>
      <c r="IL36" s="348" t="str">
        <f t="shared" si="216"/>
        <v/>
      </c>
      <c r="IM36" s="348" t="str">
        <f t="shared" si="217"/>
        <v/>
      </c>
      <c r="IN36" s="348" t="str">
        <f t="shared" si="218"/>
        <v/>
      </c>
      <c r="IO36" s="348" t="str">
        <f t="shared" si="219"/>
        <v/>
      </c>
      <c r="IP36" s="348" t="str">
        <f t="shared" si="220"/>
        <v/>
      </c>
      <c r="IQ36" s="348" t="str">
        <f t="shared" si="221"/>
        <v/>
      </c>
      <c r="IR36" s="348" t="str">
        <f t="shared" si="222"/>
        <v/>
      </c>
      <c r="IS36" s="348" t="str">
        <f t="shared" si="223"/>
        <v/>
      </c>
      <c r="IT36" s="348" t="str">
        <f t="shared" si="224"/>
        <v/>
      </c>
      <c r="IU36" s="348" t="str">
        <f t="shared" si="225"/>
        <v/>
      </c>
      <c r="IV36" s="348" t="str">
        <f t="shared" si="226"/>
        <v/>
      </c>
      <c r="IW36" s="348" t="str">
        <f t="shared" si="227"/>
        <v/>
      </c>
      <c r="IX36" s="348" t="str">
        <f t="shared" si="228"/>
        <v/>
      </c>
      <c r="IY36" s="348" t="str">
        <f t="shared" si="229"/>
        <v/>
      </c>
      <c r="IZ36" s="348" t="str">
        <f t="shared" si="230"/>
        <v/>
      </c>
      <c r="JA36" s="348" t="str">
        <f t="shared" si="231"/>
        <v/>
      </c>
      <c r="JB36" s="348" t="str">
        <f t="shared" si="232"/>
        <v/>
      </c>
      <c r="JC36" s="348" t="str">
        <f t="shared" si="233"/>
        <v/>
      </c>
      <c r="JD36" s="348" t="str">
        <f t="shared" si="234"/>
        <v/>
      </c>
      <c r="JE36" s="348" t="str">
        <f t="shared" si="235"/>
        <v/>
      </c>
      <c r="JF36" s="348" t="str">
        <f t="shared" si="236"/>
        <v/>
      </c>
      <c r="JG36" s="348" t="str">
        <f t="shared" si="237"/>
        <v/>
      </c>
      <c r="JH36" s="348" t="str">
        <f t="shared" si="238"/>
        <v/>
      </c>
      <c r="JI36" s="348" t="str">
        <f t="shared" si="239"/>
        <v/>
      </c>
      <c r="JJ36" s="348" t="str">
        <f t="shared" si="240"/>
        <v/>
      </c>
      <c r="JK36" s="348" t="str">
        <f t="shared" si="241"/>
        <v/>
      </c>
      <c r="JL36" s="348" t="str">
        <f t="shared" si="242"/>
        <v/>
      </c>
      <c r="JM36" s="348" t="str">
        <f t="shared" si="243"/>
        <v/>
      </c>
      <c r="JN36" s="348" t="str">
        <f t="shared" si="244"/>
        <v/>
      </c>
      <c r="JO36" s="348" t="str">
        <f t="shared" si="245"/>
        <v/>
      </c>
      <c r="JP36" s="348" t="str">
        <f t="shared" si="246"/>
        <v/>
      </c>
      <c r="JQ36" s="348" t="str">
        <f t="shared" si="247"/>
        <v/>
      </c>
      <c r="JR36" s="348" t="str">
        <f t="shared" si="248"/>
        <v/>
      </c>
      <c r="JS36" s="348" t="str">
        <f t="shared" si="249"/>
        <v/>
      </c>
      <c r="JT36" s="348" t="str">
        <f t="shared" si="250"/>
        <v/>
      </c>
      <c r="JU36" s="348" t="str">
        <f t="shared" si="251"/>
        <v/>
      </c>
      <c r="JV36" s="348" t="str">
        <f t="shared" si="252"/>
        <v/>
      </c>
      <c r="JW36" s="348" t="str">
        <f t="shared" si="253"/>
        <v/>
      </c>
      <c r="JX36" s="348" t="str">
        <f t="shared" si="254"/>
        <v/>
      </c>
      <c r="JY36" s="348" t="str">
        <f t="shared" si="255"/>
        <v/>
      </c>
      <c r="JZ36" s="348" t="str">
        <f t="shared" si="256"/>
        <v/>
      </c>
      <c r="KA36" s="348" t="str">
        <f t="shared" si="257"/>
        <v/>
      </c>
      <c r="KB36" s="348" t="str">
        <f t="shared" si="258"/>
        <v/>
      </c>
      <c r="KC36" s="348" t="str">
        <f t="shared" si="259"/>
        <v/>
      </c>
      <c r="KD36" s="348" t="str">
        <f t="shared" si="260"/>
        <v/>
      </c>
      <c r="KE36" s="348" t="str">
        <f t="shared" si="261"/>
        <v/>
      </c>
      <c r="KF36" s="348" t="str">
        <f t="shared" si="262"/>
        <v/>
      </c>
      <c r="KG36" s="348" t="str">
        <f t="shared" si="263"/>
        <v/>
      </c>
      <c r="KH36" s="348" t="str">
        <f t="shared" si="264"/>
        <v/>
      </c>
      <c r="KI36" s="348" t="str">
        <f t="shared" si="265"/>
        <v/>
      </c>
      <c r="KJ36" s="348" t="str">
        <f t="shared" si="266"/>
        <v/>
      </c>
      <c r="KK36" s="348" t="str">
        <f t="shared" si="267"/>
        <v/>
      </c>
      <c r="KL36" s="348" t="str">
        <f t="shared" si="268"/>
        <v/>
      </c>
      <c r="KM36" s="348" t="str">
        <f t="shared" si="269"/>
        <v/>
      </c>
      <c r="KN36" s="348" t="str">
        <f t="shared" si="270"/>
        <v/>
      </c>
      <c r="KO36" s="348" t="str">
        <f t="shared" si="271"/>
        <v/>
      </c>
      <c r="KP36" s="348" t="str">
        <f t="shared" si="272"/>
        <v/>
      </c>
      <c r="KQ36" s="348" t="str">
        <f t="shared" si="273"/>
        <v/>
      </c>
      <c r="KR36" s="348" t="str">
        <f t="shared" si="274"/>
        <v/>
      </c>
      <c r="KS36" s="348" t="str">
        <f t="shared" si="275"/>
        <v/>
      </c>
      <c r="KT36" s="348" t="str">
        <f t="shared" si="276"/>
        <v/>
      </c>
      <c r="KU36" s="348" t="str">
        <f t="shared" si="277"/>
        <v/>
      </c>
      <c r="KV36" s="348" t="str">
        <f t="shared" si="278"/>
        <v/>
      </c>
      <c r="KW36" s="348" t="str">
        <f t="shared" si="279"/>
        <v/>
      </c>
      <c r="KX36" s="348" t="str">
        <f t="shared" si="280"/>
        <v/>
      </c>
      <c r="KY36" s="348" t="str">
        <f t="shared" si="281"/>
        <v/>
      </c>
      <c r="KZ36" s="348" t="str">
        <f t="shared" si="282"/>
        <v/>
      </c>
      <c r="LA36" s="348" t="str">
        <f t="shared" si="283"/>
        <v/>
      </c>
      <c r="LB36" s="348" t="str">
        <f t="shared" si="284"/>
        <v/>
      </c>
      <c r="LC36" s="348" t="str">
        <f t="shared" si="285"/>
        <v/>
      </c>
      <c r="LD36" s="348" t="str">
        <f t="shared" si="286"/>
        <v/>
      </c>
      <c r="LE36" s="348" t="str">
        <f t="shared" si="287"/>
        <v/>
      </c>
      <c r="LF36" s="349" t="str">
        <f t="shared" si="288"/>
        <v/>
      </c>
      <c r="LG36" s="349" t="str">
        <f t="shared" si="289"/>
        <v/>
      </c>
      <c r="LH36" s="349" t="str">
        <f t="shared" si="290"/>
        <v/>
      </c>
      <c r="LI36" s="349" t="str">
        <f t="shared" si="291"/>
        <v/>
      </c>
      <c r="LJ36" s="349" t="str">
        <f t="shared" si="292"/>
        <v/>
      </c>
      <c r="LK36" s="306" t="str">
        <f t="shared" si="293"/>
        <v/>
      </c>
      <c r="LL36" s="306" t="str">
        <f t="shared" si="294"/>
        <v/>
      </c>
      <c r="LM36" s="306" t="str">
        <f t="shared" si="295"/>
        <v/>
      </c>
      <c r="LN36" s="306" t="str">
        <f t="shared" si="296"/>
        <v/>
      </c>
      <c r="LO36" s="306" t="str">
        <f t="shared" si="297"/>
        <v/>
      </c>
      <c r="LP36" s="306" t="str">
        <f t="shared" si="298"/>
        <v/>
      </c>
      <c r="LQ36" s="306" t="str">
        <f t="shared" si="299"/>
        <v/>
      </c>
      <c r="LR36" s="306" t="str">
        <f t="shared" si="300"/>
        <v/>
      </c>
      <c r="LS36" s="306" t="str">
        <f t="shared" si="301"/>
        <v/>
      </c>
      <c r="LT36" s="306" t="str">
        <f t="shared" si="302"/>
        <v/>
      </c>
      <c r="LU36" s="306" t="str">
        <f t="shared" si="303"/>
        <v/>
      </c>
      <c r="LV36" s="306" t="str">
        <f t="shared" si="304"/>
        <v/>
      </c>
      <c r="LW36" s="306" t="str">
        <f t="shared" si="305"/>
        <v/>
      </c>
      <c r="LX36" s="306" t="str">
        <f t="shared" si="306"/>
        <v/>
      </c>
      <c r="LY36" s="306" t="str">
        <f t="shared" si="307"/>
        <v/>
      </c>
      <c r="LZ36" s="306" t="str">
        <f t="shared" si="308"/>
        <v/>
      </c>
      <c r="MA36" s="306" t="str">
        <f t="shared" si="309"/>
        <v/>
      </c>
      <c r="MB36" s="306" t="str">
        <f t="shared" si="310"/>
        <v/>
      </c>
      <c r="MC36" s="306" t="str">
        <f t="shared" si="311"/>
        <v/>
      </c>
      <c r="MD36" s="306" t="str">
        <f t="shared" si="312"/>
        <v/>
      </c>
      <c r="ME36" s="327">
        <f t="shared" si="324"/>
        <v>0</v>
      </c>
      <c r="MF36" s="327">
        <f t="shared" si="325"/>
        <v>0</v>
      </c>
      <c r="MG36" s="327">
        <f t="shared" si="326"/>
        <v>0</v>
      </c>
      <c r="MH36" s="327">
        <f t="shared" si="327"/>
        <v>0</v>
      </c>
      <c r="MI36" s="327">
        <f t="shared" si="328"/>
        <v>0</v>
      </c>
      <c r="MJ36" s="327">
        <f t="shared" si="329"/>
        <v>0</v>
      </c>
      <c r="MK36" s="327">
        <f t="shared" si="330"/>
        <v>0</v>
      </c>
      <c r="ML36" s="327">
        <f t="shared" si="331"/>
        <v>0</v>
      </c>
      <c r="MM36" s="327">
        <f t="shared" si="332"/>
        <v>0</v>
      </c>
      <c r="MN36" s="327">
        <f t="shared" si="333"/>
        <v>0</v>
      </c>
      <c r="MO36" s="327">
        <f t="shared" si="334"/>
        <v>0</v>
      </c>
      <c r="MP36" s="327">
        <f t="shared" si="335"/>
        <v>0</v>
      </c>
      <c r="MQ36" s="327">
        <f t="shared" si="336"/>
        <v>0</v>
      </c>
      <c r="MR36" s="327">
        <f t="shared" si="337"/>
        <v>0</v>
      </c>
      <c r="MS36" s="327">
        <f t="shared" si="338"/>
        <v>0</v>
      </c>
    </row>
    <row r="37" spans="1:376" ht="12" customHeight="1" x14ac:dyDescent="0.2">
      <c r="A37" s="334" t="str">
        <f t="shared" si="0"/>
        <v/>
      </c>
      <c r="B37" s="381">
        <v>80</v>
      </c>
      <c r="C37" s="351"/>
      <c r="D37" s="352"/>
      <c r="E37" s="353"/>
      <c r="F37" s="353"/>
      <c r="G37" s="353"/>
      <c r="H37" s="353"/>
      <c r="I37" s="354"/>
      <c r="J37" s="355"/>
      <c r="K37" s="356">
        <f t="shared" si="1"/>
        <v>0</v>
      </c>
      <c r="L37" s="356">
        <f t="shared" si="2"/>
        <v>0</v>
      </c>
      <c r="M37" s="357"/>
      <c r="N37" s="357"/>
      <c r="O37" s="357"/>
      <c r="P37" s="358"/>
      <c r="Q37" s="359" t="str">
        <f t="shared" si="3"/>
        <v/>
      </c>
      <c r="R37" s="360"/>
      <c r="S37" s="361"/>
      <c r="T37" s="362"/>
      <c r="U37" s="967"/>
      <c r="V37" s="969"/>
      <c r="W37" s="306" t="str">
        <f t="shared" si="4"/>
        <v/>
      </c>
      <c r="X37" s="306" t="str">
        <f t="shared" si="5"/>
        <v/>
      </c>
      <c r="Y37" s="306" t="str">
        <f t="shared" si="6"/>
        <v/>
      </c>
      <c r="Z37" s="306" t="str">
        <f t="shared" si="7"/>
        <v/>
      </c>
      <c r="AA37" s="306" t="str">
        <f t="shared" si="8"/>
        <v/>
      </c>
      <c r="AB37" s="306" t="str">
        <f t="shared" si="9"/>
        <v/>
      </c>
      <c r="AC37" s="306" t="str">
        <f t="shared" si="10"/>
        <v/>
      </c>
      <c r="AD37" s="306" t="str">
        <f t="shared" si="11"/>
        <v/>
      </c>
      <c r="AE37" s="306" t="str">
        <f t="shared" si="12"/>
        <v/>
      </c>
      <c r="AF37" s="306" t="str">
        <f t="shared" si="13"/>
        <v/>
      </c>
      <c r="AG37" s="306" t="str">
        <f t="shared" si="14"/>
        <v/>
      </c>
      <c r="AH37" s="306" t="str">
        <f t="shared" si="15"/>
        <v/>
      </c>
      <c r="AI37" s="306" t="str">
        <f t="shared" si="16"/>
        <v/>
      </c>
      <c r="AJ37" s="306" t="str">
        <f t="shared" si="17"/>
        <v/>
      </c>
      <c r="AK37" s="306" t="str">
        <f t="shared" si="18"/>
        <v/>
      </c>
      <c r="AL37" s="306" t="str">
        <f t="shared" si="19"/>
        <v/>
      </c>
      <c r="AM37" s="306" t="str">
        <f t="shared" si="20"/>
        <v/>
      </c>
      <c r="AN37" s="306" t="str">
        <f t="shared" si="21"/>
        <v/>
      </c>
      <c r="AO37" s="306" t="str">
        <f t="shared" si="22"/>
        <v/>
      </c>
      <c r="AP37" s="306" t="str">
        <f t="shared" si="23"/>
        <v/>
      </c>
      <c r="AQ37" s="306" t="str">
        <f t="shared" si="24"/>
        <v/>
      </c>
      <c r="AR37" s="306" t="str">
        <f t="shared" si="25"/>
        <v/>
      </c>
      <c r="AS37" s="306" t="str">
        <f t="shared" si="26"/>
        <v/>
      </c>
      <c r="AT37" s="306" t="str">
        <f t="shared" si="27"/>
        <v/>
      </c>
      <c r="AU37" s="306" t="str">
        <f t="shared" si="28"/>
        <v/>
      </c>
      <c r="AV37" s="306" t="str">
        <f t="shared" si="29"/>
        <v/>
      </c>
      <c r="AW37" s="306" t="str">
        <f t="shared" si="30"/>
        <v/>
      </c>
      <c r="AX37" s="306" t="str">
        <f t="shared" si="31"/>
        <v/>
      </c>
      <c r="AY37" s="306" t="str">
        <f t="shared" si="32"/>
        <v/>
      </c>
      <c r="AZ37" s="306" t="str">
        <f t="shared" si="33"/>
        <v/>
      </c>
      <c r="BA37" s="306" t="str">
        <f t="shared" si="34"/>
        <v/>
      </c>
      <c r="BB37" s="306" t="str">
        <f t="shared" si="35"/>
        <v/>
      </c>
      <c r="BC37" s="306" t="str">
        <f t="shared" si="36"/>
        <v/>
      </c>
      <c r="BD37" s="306" t="str">
        <f t="shared" si="37"/>
        <v/>
      </c>
      <c r="BE37" s="306" t="str">
        <f t="shared" si="38"/>
        <v/>
      </c>
      <c r="BF37" s="306" t="str">
        <f t="shared" si="39"/>
        <v/>
      </c>
      <c r="BG37" s="306" t="str">
        <f t="shared" si="40"/>
        <v/>
      </c>
      <c r="BH37" s="306" t="str">
        <f t="shared" si="41"/>
        <v/>
      </c>
      <c r="BI37" s="306" t="str">
        <f t="shared" si="42"/>
        <v/>
      </c>
      <c r="BJ37" s="306" t="str">
        <f t="shared" si="43"/>
        <v/>
      </c>
      <c r="BK37" s="306" t="str">
        <f t="shared" si="44"/>
        <v/>
      </c>
      <c r="BL37" s="306" t="str">
        <f t="shared" si="45"/>
        <v/>
      </c>
      <c r="BM37" s="306" t="str">
        <f t="shared" si="46"/>
        <v/>
      </c>
      <c r="BN37" s="306" t="str">
        <f t="shared" si="47"/>
        <v/>
      </c>
      <c r="BO37" s="306" t="str">
        <f t="shared" si="48"/>
        <v/>
      </c>
      <c r="BP37" s="306" t="str">
        <f t="shared" si="49"/>
        <v/>
      </c>
      <c r="BQ37" s="306" t="str">
        <f t="shared" si="50"/>
        <v/>
      </c>
      <c r="BR37" s="306" t="str">
        <f t="shared" si="51"/>
        <v/>
      </c>
      <c r="BS37" s="306" t="str">
        <f t="shared" si="52"/>
        <v/>
      </c>
      <c r="BT37" s="306" t="str">
        <f t="shared" si="53"/>
        <v/>
      </c>
      <c r="BU37" s="306" t="str">
        <f t="shared" si="54"/>
        <v/>
      </c>
      <c r="BV37" s="306" t="str">
        <f t="shared" si="55"/>
        <v/>
      </c>
      <c r="BW37" s="306" t="str">
        <f t="shared" si="56"/>
        <v/>
      </c>
      <c r="BX37" s="306" t="str">
        <f t="shared" si="57"/>
        <v/>
      </c>
      <c r="BY37" s="306" t="str">
        <f t="shared" si="58"/>
        <v/>
      </c>
      <c r="BZ37" s="306" t="str">
        <f t="shared" si="59"/>
        <v/>
      </c>
      <c r="CA37" s="306" t="str">
        <f t="shared" si="60"/>
        <v/>
      </c>
      <c r="CB37" s="306" t="str">
        <f t="shared" si="61"/>
        <v/>
      </c>
      <c r="CC37" s="306" t="str">
        <f t="shared" si="62"/>
        <v/>
      </c>
      <c r="CD37" s="306" t="str">
        <f t="shared" si="63"/>
        <v/>
      </c>
      <c r="CE37" s="306" t="str">
        <f t="shared" si="64"/>
        <v/>
      </c>
      <c r="CF37" s="306" t="str">
        <f t="shared" si="65"/>
        <v/>
      </c>
      <c r="CG37" s="306" t="str">
        <f t="shared" si="66"/>
        <v/>
      </c>
      <c r="CH37" s="306" t="str">
        <f t="shared" si="67"/>
        <v/>
      </c>
      <c r="CI37" s="306" t="str">
        <f t="shared" si="68"/>
        <v/>
      </c>
      <c r="CJ37" s="306" t="str">
        <f t="shared" si="69"/>
        <v/>
      </c>
      <c r="CK37" s="306" t="str">
        <f t="shared" si="70"/>
        <v/>
      </c>
      <c r="CL37" s="306" t="str">
        <f t="shared" si="71"/>
        <v/>
      </c>
      <c r="CM37" s="306" t="str">
        <f t="shared" si="72"/>
        <v/>
      </c>
      <c r="CN37" s="306" t="str">
        <f t="shared" si="73"/>
        <v/>
      </c>
      <c r="CO37" s="306" t="str">
        <f t="shared" si="74"/>
        <v/>
      </c>
      <c r="CP37" s="306" t="str">
        <f t="shared" si="75"/>
        <v/>
      </c>
      <c r="CQ37" s="306" t="str">
        <f t="shared" si="76"/>
        <v/>
      </c>
      <c r="CR37" s="306" t="str">
        <f t="shared" si="77"/>
        <v/>
      </c>
      <c r="CS37" s="306" t="str">
        <f t="shared" si="78"/>
        <v/>
      </c>
      <c r="CT37" s="306" t="str">
        <f t="shared" si="79"/>
        <v/>
      </c>
      <c r="CU37" s="306" t="str">
        <f t="shared" si="80"/>
        <v/>
      </c>
      <c r="CV37" s="306" t="str">
        <f t="shared" si="81"/>
        <v/>
      </c>
      <c r="CW37" s="306" t="str">
        <f t="shared" si="82"/>
        <v/>
      </c>
      <c r="CX37" s="306" t="str">
        <f t="shared" si="83"/>
        <v/>
      </c>
      <c r="CY37" s="306" t="str">
        <f t="shared" si="84"/>
        <v/>
      </c>
      <c r="CZ37" s="306" t="str">
        <f t="shared" si="85"/>
        <v/>
      </c>
      <c r="DA37" s="306" t="str">
        <f t="shared" si="86"/>
        <v/>
      </c>
      <c r="DB37" s="306" t="str">
        <f t="shared" si="87"/>
        <v/>
      </c>
      <c r="DC37" s="306" t="str">
        <f t="shared" si="88"/>
        <v/>
      </c>
      <c r="DD37" s="306" t="str">
        <f t="shared" si="89"/>
        <v/>
      </c>
      <c r="DE37" s="306" t="str">
        <f t="shared" si="90"/>
        <v/>
      </c>
      <c r="DF37" s="306" t="str">
        <f t="shared" si="91"/>
        <v/>
      </c>
      <c r="DG37" s="306" t="str">
        <f t="shared" si="92"/>
        <v/>
      </c>
      <c r="DH37" s="306" t="str">
        <f t="shared" si="93"/>
        <v/>
      </c>
      <c r="DI37" s="306" t="str">
        <f t="shared" si="94"/>
        <v/>
      </c>
      <c r="DJ37" s="306" t="str">
        <f t="shared" si="95"/>
        <v/>
      </c>
      <c r="DK37" s="306" t="str">
        <f t="shared" si="96"/>
        <v/>
      </c>
      <c r="DL37" s="306" t="str">
        <f t="shared" si="97"/>
        <v/>
      </c>
      <c r="DM37" s="306" t="str">
        <f t="shared" si="98"/>
        <v/>
      </c>
      <c r="DN37" s="306" t="str">
        <f t="shared" si="99"/>
        <v/>
      </c>
      <c r="DO37" s="306" t="str">
        <f t="shared" si="100"/>
        <v/>
      </c>
      <c r="DP37" s="306" t="str">
        <f t="shared" si="101"/>
        <v/>
      </c>
      <c r="DQ37" s="306" t="str">
        <f t="shared" si="102"/>
        <v/>
      </c>
      <c r="DR37" s="306" t="str">
        <f t="shared" si="103"/>
        <v/>
      </c>
      <c r="DS37" s="306" t="str">
        <f t="shared" si="104"/>
        <v/>
      </c>
      <c r="DT37" s="306" t="str">
        <f t="shared" si="105"/>
        <v/>
      </c>
      <c r="DU37" s="306" t="str">
        <f t="shared" si="106"/>
        <v/>
      </c>
      <c r="DV37" s="306" t="str">
        <f t="shared" si="107"/>
        <v/>
      </c>
      <c r="DW37" s="306" t="str">
        <f t="shared" si="108"/>
        <v/>
      </c>
      <c r="DX37" s="306" t="str">
        <f t="shared" si="109"/>
        <v/>
      </c>
      <c r="DY37" s="306" t="str">
        <f t="shared" si="110"/>
        <v/>
      </c>
      <c r="DZ37" s="306" t="str">
        <f t="shared" si="111"/>
        <v/>
      </c>
      <c r="EA37" s="306" t="str">
        <f t="shared" si="112"/>
        <v/>
      </c>
      <c r="EB37" s="306" t="str">
        <f t="shared" si="113"/>
        <v/>
      </c>
      <c r="EC37" s="306" t="str">
        <f t="shared" si="114"/>
        <v/>
      </c>
      <c r="ED37" s="306" t="str">
        <f t="shared" si="115"/>
        <v/>
      </c>
      <c r="EE37" s="306" t="str">
        <f t="shared" si="116"/>
        <v/>
      </c>
      <c r="EF37" s="306" t="str">
        <f t="shared" si="117"/>
        <v/>
      </c>
      <c r="EG37" s="306" t="str">
        <f t="shared" si="313"/>
        <v/>
      </c>
      <c r="EH37" s="306" t="str">
        <f t="shared" si="118"/>
        <v/>
      </c>
      <c r="EI37" s="306" t="str">
        <f t="shared" si="119"/>
        <v/>
      </c>
      <c r="EJ37" s="306" t="str">
        <f t="shared" si="120"/>
        <v/>
      </c>
      <c r="EK37" s="306" t="str">
        <f t="shared" si="121"/>
        <v/>
      </c>
      <c r="EL37" s="306" t="str">
        <f t="shared" si="122"/>
        <v/>
      </c>
      <c r="EM37" s="306" t="str">
        <f t="shared" si="123"/>
        <v/>
      </c>
      <c r="EN37" s="306" t="str">
        <f t="shared" si="124"/>
        <v/>
      </c>
      <c r="EO37" s="306" t="str">
        <f t="shared" si="125"/>
        <v/>
      </c>
      <c r="EP37" s="306" t="str">
        <f t="shared" si="126"/>
        <v/>
      </c>
      <c r="EQ37" s="306" t="str">
        <f t="shared" si="127"/>
        <v/>
      </c>
      <c r="ER37" s="306" t="str">
        <f t="shared" si="128"/>
        <v/>
      </c>
      <c r="ES37" s="306" t="str">
        <f t="shared" si="129"/>
        <v/>
      </c>
      <c r="ET37" s="306" t="str">
        <f t="shared" si="130"/>
        <v/>
      </c>
      <c r="EU37" s="306" t="str">
        <f t="shared" si="131"/>
        <v/>
      </c>
      <c r="EV37" s="306" t="str">
        <f t="shared" si="132"/>
        <v/>
      </c>
      <c r="EW37" s="306" t="str">
        <f t="shared" si="314"/>
        <v/>
      </c>
      <c r="EX37" s="306" t="str">
        <f t="shared" si="315"/>
        <v/>
      </c>
      <c r="EY37" s="306" t="str">
        <f t="shared" si="316"/>
        <v/>
      </c>
      <c r="EZ37" s="306" t="str">
        <f t="shared" si="317"/>
        <v/>
      </c>
      <c r="FA37" s="306" t="str">
        <f t="shared" si="318"/>
        <v/>
      </c>
      <c r="FB37" s="306" t="str">
        <f t="shared" si="133"/>
        <v/>
      </c>
      <c r="FC37" s="306" t="str">
        <f t="shared" si="134"/>
        <v/>
      </c>
      <c r="FD37" s="306" t="str">
        <f t="shared" si="135"/>
        <v/>
      </c>
      <c r="FE37" s="306" t="str">
        <f t="shared" si="136"/>
        <v/>
      </c>
      <c r="FF37" s="306" t="str">
        <f t="shared" si="137"/>
        <v/>
      </c>
      <c r="FG37" s="306" t="str">
        <f t="shared" si="319"/>
        <v/>
      </c>
      <c r="FH37" s="306" t="str">
        <f t="shared" si="320"/>
        <v/>
      </c>
      <c r="FI37" s="306" t="str">
        <f t="shared" si="321"/>
        <v/>
      </c>
      <c r="FJ37" s="306" t="str">
        <f t="shared" si="322"/>
        <v/>
      </c>
      <c r="FK37" s="306" t="str">
        <f t="shared" si="323"/>
        <v/>
      </c>
      <c r="FL37" s="306" t="str">
        <f t="shared" si="138"/>
        <v/>
      </c>
      <c r="FM37" s="306" t="str">
        <f t="shared" si="139"/>
        <v/>
      </c>
      <c r="FN37" s="306" t="str">
        <f t="shared" si="140"/>
        <v/>
      </c>
      <c r="FO37" s="306" t="str">
        <f t="shared" si="141"/>
        <v/>
      </c>
      <c r="FP37" s="306" t="str">
        <f t="shared" si="142"/>
        <v/>
      </c>
      <c r="FQ37" s="306" t="str">
        <f t="shared" si="143"/>
        <v/>
      </c>
      <c r="FR37" s="306" t="str">
        <f t="shared" si="144"/>
        <v/>
      </c>
      <c r="FS37" s="306" t="str">
        <f t="shared" si="145"/>
        <v/>
      </c>
      <c r="FT37" s="306" t="str">
        <f t="shared" si="146"/>
        <v/>
      </c>
      <c r="FU37" s="306" t="str">
        <f t="shared" si="147"/>
        <v/>
      </c>
      <c r="FV37" s="306" t="str">
        <f t="shared" si="148"/>
        <v/>
      </c>
      <c r="FW37" s="306" t="str">
        <f t="shared" si="149"/>
        <v/>
      </c>
      <c r="FX37" s="306" t="str">
        <f t="shared" si="150"/>
        <v/>
      </c>
      <c r="FY37" s="306" t="str">
        <f t="shared" si="151"/>
        <v/>
      </c>
      <c r="FZ37" s="306" t="str">
        <f t="shared" si="152"/>
        <v/>
      </c>
      <c r="GA37" s="306" t="str">
        <f t="shared" si="153"/>
        <v/>
      </c>
      <c r="GB37" s="306" t="str">
        <f t="shared" si="154"/>
        <v/>
      </c>
      <c r="GC37" s="306" t="str">
        <f t="shared" si="155"/>
        <v/>
      </c>
      <c r="GD37" s="306" t="str">
        <f t="shared" si="156"/>
        <v/>
      </c>
      <c r="GE37" s="306" t="str">
        <f t="shared" si="157"/>
        <v/>
      </c>
      <c r="GF37" s="306" t="str">
        <f t="shared" si="158"/>
        <v/>
      </c>
      <c r="GG37" s="306" t="str">
        <f t="shared" si="159"/>
        <v/>
      </c>
      <c r="GH37" s="306" t="str">
        <f t="shared" si="160"/>
        <v/>
      </c>
      <c r="GI37" s="306" t="str">
        <f t="shared" si="161"/>
        <v/>
      </c>
      <c r="GJ37" s="306" t="str">
        <f t="shared" si="162"/>
        <v/>
      </c>
      <c r="GK37" s="306" t="str">
        <f t="shared" si="163"/>
        <v/>
      </c>
      <c r="GL37" s="306" t="str">
        <f t="shared" si="164"/>
        <v/>
      </c>
      <c r="GM37" s="306" t="str">
        <f t="shared" si="165"/>
        <v/>
      </c>
      <c r="GN37" s="306" t="str">
        <f t="shared" si="166"/>
        <v/>
      </c>
      <c r="GO37" s="306" t="str">
        <f t="shared" si="167"/>
        <v/>
      </c>
      <c r="GP37" s="306" t="str">
        <f t="shared" si="168"/>
        <v/>
      </c>
      <c r="GQ37" s="306" t="str">
        <f t="shared" si="169"/>
        <v/>
      </c>
      <c r="GR37" s="306" t="str">
        <f t="shared" si="170"/>
        <v/>
      </c>
      <c r="GS37" s="306" t="str">
        <f t="shared" si="171"/>
        <v/>
      </c>
      <c r="GT37" s="306" t="str">
        <f t="shared" si="172"/>
        <v/>
      </c>
      <c r="GU37" s="306" t="str">
        <f t="shared" si="173"/>
        <v/>
      </c>
      <c r="GV37" s="306" t="str">
        <f t="shared" si="174"/>
        <v/>
      </c>
      <c r="GW37" s="306" t="str">
        <f t="shared" si="175"/>
        <v/>
      </c>
      <c r="GX37" s="306" t="str">
        <f t="shared" si="176"/>
        <v/>
      </c>
      <c r="GY37" s="306" t="str">
        <f t="shared" si="177"/>
        <v/>
      </c>
      <c r="GZ37" s="306" t="str">
        <f t="shared" si="178"/>
        <v/>
      </c>
      <c r="HA37" s="306" t="str">
        <f t="shared" si="179"/>
        <v/>
      </c>
      <c r="HB37" s="306" t="str">
        <f t="shared" si="180"/>
        <v/>
      </c>
      <c r="HC37" s="306" t="str">
        <f t="shared" si="181"/>
        <v/>
      </c>
      <c r="HD37" s="306" t="str">
        <f t="shared" si="182"/>
        <v/>
      </c>
      <c r="HE37" s="306" t="str">
        <f t="shared" si="183"/>
        <v/>
      </c>
      <c r="HF37" s="306" t="str">
        <f t="shared" si="184"/>
        <v/>
      </c>
      <c r="HG37" s="306" t="str">
        <f t="shared" si="185"/>
        <v/>
      </c>
      <c r="HH37" s="306" t="str">
        <f t="shared" si="186"/>
        <v/>
      </c>
      <c r="HI37" s="306" t="str">
        <f t="shared" si="187"/>
        <v/>
      </c>
      <c r="HJ37" s="306" t="str">
        <f t="shared" si="188"/>
        <v/>
      </c>
      <c r="HK37" s="306" t="str">
        <f t="shared" si="189"/>
        <v/>
      </c>
      <c r="HL37" s="306" t="str">
        <f t="shared" si="190"/>
        <v/>
      </c>
      <c r="HM37" s="306" t="str">
        <f t="shared" si="191"/>
        <v/>
      </c>
      <c r="HN37" s="306" t="str">
        <f t="shared" si="192"/>
        <v/>
      </c>
      <c r="HO37" s="306" t="str">
        <f t="shared" si="193"/>
        <v/>
      </c>
      <c r="HP37" s="306" t="str">
        <f t="shared" si="194"/>
        <v/>
      </c>
      <c r="HQ37" s="306" t="str">
        <f t="shared" si="195"/>
        <v/>
      </c>
      <c r="HR37" s="306" t="str">
        <f t="shared" si="196"/>
        <v/>
      </c>
      <c r="HS37" s="306" t="str">
        <f t="shared" si="197"/>
        <v/>
      </c>
      <c r="HT37" s="306" t="str">
        <f t="shared" si="198"/>
        <v/>
      </c>
      <c r="HU37" s="306" t="str">
        <f t="shared" si="199"/>
        <v/>
      </c>
      <c r="HV37" s="306" t="str">
        <f t="shared" si="200"/>
        <v/>
      </c>
      <c r="HW37" s="306" t="str">
        <f t="shared" si="201"/>
        <v/>
      </c>
      <c r="HX37" s="306" t="str">
        <f t="shared" si="202"/>
        <v/>
      </c>
      <c r="HY37" s="348" t="str">
        <f t="shared" si="203"/>
        <v/>
      </c>
      <c r="HZ37" s="348" t="str">
        <f t="shared" si="204"/>
        <v/>
      </c>
      <c r="IA37" s="348" t="str">
        <f t="shared" si="205"/>
        <v/>
      </c>
      <c r="IB37" s="348" t="str">
        <f t="shared" si="206"/>
        <v/>
      </c>
      <c r="IC37" s="348" t="str">
        <f t="shared" si="207"/>
        <v/>
      </c>
      <c r="ID37" s="348" t="str">
        <f t="shared" si="208"/>
        <v/>
      </c>
      <c r="IE37" s="348" t="str">
        <f t="shared" si="209"/>
        <v/>
      </c>
      <c r="IF37" s="348" t="str">
        <f t="shared" si="210"/>
        <v/>
      </c>
      <c r="IG37" s="348" t="str">
        <f t="shared" si="211"/>
        <v/>
      </c>
      <c r="IH37" s="348" t="str">
        <f t="shared" si="212"/>
        <v/>
      </c>
      <c r="II37" s="348" t="str">
        <f t="shared" si="213"/>
        <v/>
      </c>
      <c r="IJ37" s="348" t="str">
        <f t="shared" si="214"/>
        <v/>
      </c>
      <c r="IK37" s="348" t="str">
        <f t="shared" si="215"/>
        <v/>
      </c>
      <c r="IL37" s="348" t="str">
        <f t="shared" si="216"/>
        <v/>
      </c>
      <c r="IM37" s="348" t="str">
        <f t="shared" si="217"/>
        <v/>
      </c>
      <c r="IN37" s="348" t="str">
        <f t="shared" si="218"/>
        <v/>
      </c>
      <c r="IO37" s="348" t="str">
        <f t="shared" si="219"/>
        <v/>
      </c>
      <c r="IP37" s="348" t="str">
        <f t="shared" si="220"/>
        <v/>
      </c>
      <c r="IQ37" s="348" t="str">
        <f t="shared" si="221"/>
        <v/>
      </c>
      <c r="IR37" s="348" t="str">
        <f t="shared" si="222"/>
        <v/>
      </c>
      <c r="IS37" s="348" t="str">
        <f t="shared" si="223"/>
        <v/>
      </c>
      <c r="IT37" s="348" t="str">
        <f t="shared" si="224"/>
        <v/>
      </c>
      <c r="IU37" s="348" t="str">
        <f t="shared" si="225"/>
        <v/>
      </c>
      <c r="IV37" s="348" t="str">
        <f t="shared" si="226"/>
        <v/>
      </c>
      <c r="IW37" s="348" t="str">
        <f t="shared" si="227"/>
        <v/>
      </c>
      <c r="IX37" s="348" t="str">
        <f t="shared" si="228"/>
        <v/>
      </c>
      <c r="IY37" s="348" t="str">
        <f t="shared" si="229"/>
        <v/>
      </c>
      <c r="IZ37" s="348" t="str">
        <f t="shared" si="230"/>
        <v/>
      </c>
      <c r="JA37" s="348" t="str">
        <f t="shared" si="231"/>
        <v/>
      </c>
      <c r="JB37" s="348" t="str">
        <f t="shared" si="232"/>
        <v/>
      </c>
      <c r="JC37" s="348" t="str">
        <f t="shared" si="233"/>
        <v/>
      </c>
      <c r="JD37" s="348" t="str">
        <f t="shared" si="234"/>
        <v/>
      </c>
      <c r="JE37" s="348" t="str">
        <f t="shared" si="235"/>
        <v/>
      </c>
      <c r="JF37" s="348" t="str">
        <f t="shared" si="236"/>
        <v/>
      </c>
      <c r="JG37" s="348" t="str">
        <f t="shared" si="237"/>
        <v/>
      </c>
      <c r="JH37" s="348" t="str">
        <f t="shared" si="238"/>
        <v/>
      </c>
      <c r="JI37" s="348" t="str">
        <f t="shared" si="239"/>
        <v/>
      </c>
      <c r="JJ37" s="348" t="str">
        <f t="shared" si="240"/>
        <v/>
      </c>
      <c r="JK37" s="348" t="str">
        <f t="shared" si="241"/>
        <v/>
      </c>
      <c r="JL37" s="348" t="str">
        <f t="shared" si="242"/>
        <v/>
      </c>
      <c r="JM37" s="348" t="str">
        <f t="shared" si="243"/>
        <v/>
      </c>
      <c r="JN37" s="348" t="str">
        <f t="shared" si="244"/>
        <v/>
      </c>
      <c r="JO37" s="348" t="str">
        <f t="shared" si="245"/>
        <v/>
      </c>
      <c r="JP37" s="348" t="str">
        <f t="shared" si="246"/>
        <v/>
      </c>
      <c r="JQ37" s="348" t="str">
        <f t="shared" si="247"/>
        <v/>
      </c>
      <c r="JR37" s="348" t="str">
        <f t="shared" si="248"/>
        <v/>
      </c>
      <c r="JS37" s="348" t="str">
        <f t="shared" si="249"/>
        <v/>
      </c>
      <c r="JT37" s="348" t="str">
        <f t="shared" si="250"/>
        <v/>
      </c>
      <c r="JU37" s="348" t="str">
        <f t="shared" si="251"/>
        <v/>
      </c>
      <c r="JV37" s="348" t="str">
        <f t="shared" si="252"/>
        <v/>
      </c>
      <c r="JW37" s="348" t="str">
        <f t="shared" si="253"/>
        <v/>
      </c>
      <c r="JX37" s="348" t="str">
        <f t="shared" si="254"/>
        <v/>
      </c>
      <c r="JY37" s="348" t="str">
        <f t="shared" si="255"/>
        <v/>
      </c>
      <c r="JZ37" s="348" t="str">
        <f t="shared" si="256"/>
        <v/>
      </c>
      <c r="KA37" s="348" t="str">
        <f t="shared" si="257"/>
        <v/>
      </c>
      <c r="KB37" s="348" t="str">
        <f t="shared" si="258"/>
        <v/>
      </c>
      <c r="KC37" s="348" t="str">
        <f t="shared" si="259"/>
        <v/>
      </c>
      <c r="KD37" s="348" t="str">
        <f t="shared" si="260"/>
        <v/>
      </c>
      <c r="KE37" s="348" t="str">
        <f t="shared" si="261"/>
        <v/>
      </c>
      <c r="KF37" s="348" t="str">
        <f t="shared" si="262"/>
        <v/>
      </c>
      <c r="KG37" s="348" t="str">
        <f t="shared" si="263"/>
        <v/>
      </c>
      <c r="KH37" s="348" t="str">
        <f t="shared" si="264"/>
        <v/>
      </c>
      <c r="KI37" s="348" t="str">
        <f t="shared" si="265"/>
        <v/>
      </c>
      <c r="KJ37" s="348" t="str">
        <f t="shared" si="266"/>
        <v/>
      </c>
      <c r="KK37" s="348" t="str">
        <f t="shared" si="267"/>
        <v/>
      </c>
      <c r="KL37" s="348" t="str">
        <f t="shared" si="268"/>
        <v/>
      </c>
      <c r="KM37" s="348" t="str">
        <f t="shared" si="269"/>
        <v/>
      </c>
      <c r="KN37" s="348" t="str">
        <f t="shared" si="270"/>
        <v/>
      </c>
      <c r="KO37" s="348" t="str">
        <f t="shared" si="271"/>
        <v/>
      </c>
      <c r="KP37" s="348" t="str">
        <f t="shared" si="272"/>
        <v/>
      </c>
      <c r="KQ37" s="348" t="str">
        <f t="shared" si="273"/>
        <v/>
      </c>
      <c r="KR37" s="348" t="str">
        <f t="shared" si="274"/>
        <v/>
      </c>
      <c r="KS37" s="348" t="str">
        <f t="shared" si="275"/>
        <v/>
      </c>
      <c r="KT37" s="348" t="str">
        <f t="shared" si="276"/>
        <v/>
      </c>
      <c r="KU37" s="348" t="str">
        <f t="shared" si="277"/>
        <v/>
      </c>
      <c r="KV37" s="348" t="str">
        <f t="shared" si="278"/>
        <v/>
      </c>
      <c r="KW37" s="348" t="str">
        <f t="shared" si="279"/>
        <v/>
      </c>
      <c r="KX37" s="348" t="str">
        <f t="shared" si="280"/>
        <v/>
      </c>
      <c r="KY37" s="348" t="str">
        <f t="shared" si="281"/>
        <v/>
      </c>
      <c r="KZ37" s="348" t="str">
        <f t="shared" si="282"/>
        <v/>
      </c>
      <c r="LA37" s="348" t="str">
        <f t="shared" si="283"/>
        <v/>
      </c>
      <c r="LB37" s="348" t="str">
        <f t="shared" si="284"/>
        <v/>
      </c>
      <c r="LC37" s="348" t="str">
        <f t="shared" si="285"/>
        <v/>
      </c>
      <c r="LD37" s="348" t="str">
        <f t="shared" si="286"/>
        <v/>
      </c>
      <c r="LE37" s="348" t="str">
        <f t="shared" si="287"/>
        <v/>
      </c>
      <c r="LF37" s="349" t="str">
        <f t="shared" si="288"/>
        <v/>
      </c>
      <c r="LG37" s="349" t="str">
        <f t="shared" si="289"/>
        <v/>
      </c>
      <c r="LH37" s="349" t="str">
        <f t="shared" si="290"/>
        <v/>
      </c>
      <c r="LI37" s="349" t="str">
        <f t="shared" si="291"/>
        <v/>
      </c>
      <c r="LJ37" s="349" t="str">
        <f t="shared" si="292"/>
        <v/>
      </c>
      <c r="LK37" s="306" t="str">
        <f t="shared" si="293"/>
        <v/>
      </c>
      <c r="LL37" s="306" t="str">
        <f t="shared" si="294"/>
        <v/>
      </c>
      <c r="LM37" s="306" t="str">
        <f t="shared" si="295"/>
        <v/>
      </c>
      <c r="LN37" s="306" t="str">
        <f t="shared" si="296"/>
        <v/>
      </c>
      <c r="LO37" s="306" t="str">
        <f t="shared" si="297"/>
        <v/>
      </c>
      <c r="LP37" s="306" t="str">
        <f t="shared" si="298"/>
        <v/>
      </c>
      <c r="LQ37" s="306" t="str">
        <f t="shared" si="299"/>
        <v/>
      </c>
      <c r="LR37" s="306" t="str">
        <f t="shared" si="300"/>
        <v/>
      </c>
      <c r="LS37" s="306" t="str">
        <f t="shared" si="301"/>
        <v/>
      </c>
      <c r="LT37" s="306" t="str">
        <f t="shared" si="302"/>
        <v/>
      </c>
      <c r="LU37" s="306" t="str">
        <f t="shared" si="303"/>
        <v/>
      </c>
      <c r="LV37" s="306" t="str">
        <f t="shared" si="304"/>
        <v/>
      </c>
      <c r="LW37" s="306" t="str">
        <f t="shared" si="305"/>
        <v/>
      </c>
      <c r="LX37" s="306" t="str">
        <f t="shared" si="306"/>
        <v/>
      </c>
      <c r="LY37" s="306" t="str">
        <f t="shared" si="307"/>
        <v/>
      </c>
      <c r="LZ37" s="306" t="str">
        <f t="shared" si="308"/>
        <v/>
      </c>
      <c r="MA37" s="306" t="str">
        <f t="shared" si="309"/>
        <v/>
      </c>
      <c r="MB37" s="306" t="str">
        <f t="shared" si="310"/>
        <v/>
      </c>
      <c r="MC37" s="306" t="str">
        <f t="shared" si="311"/>
        <v/>
      </c>
      <c r="MD37" s="306" t="str">
        <f t="shared" si="312"/>
        <v/>
      </c>
      <c r="ME37" s="327">
        <f t="shared" si="324"/>
        <v>0</v>
      </c>
      <c r="MF37" s="327">
        <f t="shared" si="325"/>
        <v>0</v>
      </c>
      <c r="MG37" s="327">
        <f t="shared" si="326"/>
        <v>0</v>
      </c>
      <c r="MH37" s="327">
        <f t="shared" si="327"/>
        <v>0</v>
      </c>
      <c r="MI37" s="327">
        <f t="shared" si="328"/>
        <v>0</v>
      </c>
      <c r="MJ37" s="327">
        <f t="shared" si="329"/>
        <v>0</v>
      </c>
      <c r="MK37" s="327">
        <f t="shared" si="330"/>
        <v>0</v>
      </c>
      <c r="ML37" s="327">
        <f t="shared" si="331"/>
        <v>0</v>
      </c>
      <c r="MM37" s="327">
        <f t="shared" si="332"/>
        <v>0</v>
      </c>
      <c r="MN37" s="327">
        <f t="shared" si="333"/>
        <v>0</v>
      </c>
      <c r="MO37" s="327">
        <f t="shared" si="334"/>
        <v>0</v>
      </c>
      <c r="MP37" s="327">
        <f t="shared" si="335"/>
        <v>0</v>
      </c>
      <c r="MQ37" s="327">
        <f t="shared" si="336"/>
        <v>0</v>
      </c>
      <c r="MR37" s="327">
        <f t="shared" si="337"/>
        <v>0</v>
      </c>
      <c r="MS37" s="327">
        <f t="shared" si="338"/>
        <v>0</v>
      </c>
    </row>
    <row r="38" spans="1:376" ht="12" customHeight="1" x14ac:dyDescent="0.2">
      <c r="A38" s="334" t="str">
        <f t="shared" si="0"/>
        <v/>
      </c>
      <c r="B38" s="381">
        <v>80</v>
      </c>
      <c r="C38" s="351"/>
      <c r="D38" s="352"/>
      <c r="E38" s="353"/>
      <c r="F38" s="353"/>
      <c r="G38" s="353"/>
      <c r="H38" s="353"/>
      <c r="I38" s="354"/>
      <c r="J38" s="355"/>
      <c r="K38" s="356">
        <f t="shared" si="1"/>
        <v>0</v>
      </c>
      <c r="L38" s="356">
        <f t="shared" si="2"/>
        <v>0</v>
      </c>
      <c r="M38" s="357"/>
      <c r="N38" s="357"/>
      <c r="O38" s="357"/>
      <c r="P38" s="358"/>
      <c r="Q38" s="359" t="str">
        <f t="shared" si="3"/>
        <v/>
      </c>
      <c r="R38" s="360"/>
      <c r="S38" s="361"/>
      <c r="T38" s="362"/>
      <c r="U38" s="967"/>
      <c r="V38" s="969"/>
      <c r="W38" s="306" t="str">
        <f t="shared" si="4"/>
        <v/>
      </c>
      <c r="X38" s="306" t="str">
        <f t="shared" si="5"/>
        <v/>
      </c>
      <c r="Y38" s="306" t="str">
        <f t="shared" si="6"/>
        <v/>
      </c>
      <c r="Z38" s="306" t="str">
        <f t="shared" si="7"/>
        <v/>
      </c>
      <c r="AA38" s="306" t="str">
        <f t="shared" si="8"/>
        <v/>
      </c>
      <c r="AB38" s="306" t="str">
        <f t="shared" si="9"/>
        <v/>
      </c>
      <c r="AC38" s="306" t="str">
        <f t="shared" si="10"/>
        <v/>
      </c>
      <c r="AD38" s="306" t="str">
        <f t="shared" si="11"/>
        <v/>
      </c>
      <c r="AE38" s="306" t="str">
        <f t="shared" si="12"/>
        <v/>
      </c>
      <c r="AF38" s="306" t="str">
        <f t="shared" si="13"/>
        <v/>
      </c>
      <c r="AG38" s="306" t="str">
        <f t="shared" si="14"/>
        <v/>
      </c>
      <c r="AH38" s="306" t="str">
        <f t="shared" si="15"/>
        <v/>
      </c>
      <c r="AI38" s="306" t="str">
        <f t="shared" si="16"/>
        <v/>
      </c>
      <c r="AJ38" s="306" t="str">
        <f t="shared" si="17"/>
        <v/>
      </c>
      <c r="AK38" s="306" t="str">
        <f t="shared" si="18"/>
        <v/>
      </c>
      <c r="AL38" s="306" t="str">
        <f t="shared" si="19"/>
        <v/>
      </c>
      <c r="AM38" s="306" t="str">
        <f t="shared" si="20"/>
        <v/>
      </c>
      <c r="AN38" s="306" t="str">
        <f t="shared" si="21"/>
        <v/>
      </c>
      <c r="AO38" s="306" t="str">
        <f t="shared" si="22"/>
        <v/>
      </c>
      <c r="AP38" s="306" t="str">
        <f t="shared" si="23"/>
        <v/>
      </c>
      <c r="AQ38" s="306" t="str">
        <f t="shared" si="24"/>
        <v/>
      </c>
      <c r="AR38" s="306" t="str">
        <f t="shared" si="25"/>
        <v/>
      </c>
      <c r="AS38" s="306" t="str">
        <f t="shared" si="26"/>
        <v/>
      </c>
      <c r="AT38" s="306" t="str">
        <f t="shared" si="27"/>
        <v/>
      </c>
      <c r="AU38" s="306" t="str">
        <f t="shared" si="28"/>
        <v/>
      </c>
      <c r="AV38" s="306" t="str">
        <f t="shared" si="29"/>
        <v/>
      </c>
      <c r="AW38" s="306" t="str">
        <f t="shared" si="30"/>
        <v/>
      </c>
      <c r="AX38" s="306" t="str">
        <f t="shared" si="31"/>
        <v/>
      </c>
      <c r="AY38" s="306" t="str">
        <f t="shared" si="32"/>
        <v/>
      </c>
      <c r="AZ38" s="306" t="str">
        <f t="shared" si="33"/>
        <v/>
      </c>
      <c r="BA38" s="306" t="str">
        <f t="shared" si="34"/>
        <v/>
      </c>
      <c r="BB38" s="306" t="str">
        <f t="shared" si="35"/>
        <v/>
      </c>
      <c r="BC38" s="306" t="str">
        <f t="shared" si="36"/>
        <v/>
      </c>
      <c r="BD38" s="306" t="str">
        <f t="shared" si="37"/>
        <v/>
      </c>
      <c r="BE38" s="306" t="str">
        <f t="shared" si="38"/>
        <v/>
      </c>
      <c r="BF38" s="306" t="str">
        <f t="shared" si="39"/>
        <v/>
      </c>
      <c r="BG38" s="306" t="str">
        <f t="shared" si="40"/>
        <v/>
      </c>
      <c r="BH38" s="306" t="str">
        <f t="shared" si="41"/>
        <v/>
      </c>
      <c r="BI38" s="306" t="str">
        <f t="shared" si="42"/>
        <v/>
      </c>
      <c r="BJ38" s="306" t="str">
        <f t="shared" si="43"/>
        <v/>
      </c>
      <c r="BK38" s="306" t="str">
        <f t="shared" si="44"/>
        <v/>
      </c>
      <c r="BL38" s="306" t="str">
        <f t="shared" si="45"/>
        <v/>
      </c>
      <c r="BM38" s="306" t="str">
        <f t="shared" si="46"/>
        <v/>
      </c>
      <c r="BN38" s="306" t="str">
        <f t="shared" si="47"/>
        <v/>
      </c>
      <c r="BO38" s="306" t="str">
        <f t="shared" si="48"/>
        <v/>
      </c>
      <c r="BP38" s="306" t="str">
        <f t="shared" si="49"/>
        <v/>
      </c>
      <c r="BQ38" s="306" t="str">
        <f t="shared" si="50"/>
        <v/>
      </c>
      <c r="BR38" s="306" t="str">
        <f t="shared" si="51"/>
        <v/>
      </c>
      <c r="BS38" s="306" t="str">
        <f t="shared" si="52"/>
        <v/>
      </c>
      <c r="BT38" s="306" t="str">
        <f t="shared" si="53"/>
        <v/>
      </c>
      <c r="BU38" s="306" t="str">
        <f t="shared" si="54"/>
        <v/>
      </c>
      <c r="BV38" s="306" t="str">
        <f t="shared" si="55"/>
        <v/>
      </c>
      <c r="BW38" s="306" t="str">
        <f t="shared" si="56"/>
        <v/>
      </c>
      <c r="BX38" s="306" t="str">
        <f t="shared" si="57"/>
        <v/>
      </c>
      <c r="BY38" s="306" t="str">
        <f t="shared" si="58"/>
        <v/>
      </c>
      <c r="BZ38" s="306" t="str">
        <f t="shared" si="59"/>
        <v/>
      </c>
      <c r="CA38" s="306" t="str">
        <f t="shared" si="60"/>
        <v/>
      </c>
      <c r="CB38" s="306" t="str">
        <f t="shared" si="61"/>
        <v/>
      </c>
      <c r="CC38" s="306" t="str">
        <f t="shared" si="62"/>
        <v/>
      </c>
      <c r="CD38" s="306" t="str">
        <f t="shared" si="63"/>
        <v/>
      </c>
      <c r="CE38" s="306" t="str">
        <f t="shared" si="64"/>
        <v/>
      </c>
      <c r="CF38" s="306" t="str">
        <f t="shared" si="65"/>
        <v/>
      </c>
      <c r="CG38" s="306" t="str">
        <f t="shared" si="66"/>
        <v/>
      </c>
      <c r="CH38" s="306" t="str">
        <f t="shared" si="67"/>
        <v/>
      </c>
      <c r="CI38" s="306" t="str">
        <f t="shared" si="68"/>
        <v/>
      </c>
      <c r="CJ38" s="306" t="str">
        <f t="shared" si="69"/>
        <v/>
      </c>
      <c r="CK38" s="306" t="str">
        <f t="shared" si="70"/>
        <v/>
      </c>
      <c r="CL38" s="306" t="str">
        <f t="shared" si="71"/>
        <v/>
      </c>
      <c r="CM38" s="306" t="str">
        <f t="shared" si="72"/>
        <v/>
      </c>
      <c r="CN38" s="306" t="str">
        <f t="shared" si="73"/>
        <v/>
      </c>
      <c r="CO38" s="306" t="str">
        <f t="shared" si="74"/>
        <v/>
      </c>
      <c r="CP38" s="306" t="str">
        <f t="shared" si="75"/>
        <v/>
      </c>
      <c r="CQ38" s="306" t="str">
        <f t="shared" si="76"/>
        <v/>
      </c>
      <c r="CR38" s="306" t="str">
        <f t="shared" si="77"/>
        <v/>
      </c>
      <c r="CS38" s="306" t="str">
        <f t="shared" si="78"/>
        <v/>
      </c>
      <c r="CT38" s="306" t="str">
        <f t="shared" si="79"/>
        <v/>
      </c>
      <c r="CU38" s="306" t="str">
        <f t="shared" si="80"/>
        <v/>
      </c>
      <c r="CV38" s="306" t="str">
        <f t="shared" si="81"/>
        <v/>
      </c>
      <c r="CW38" s="306" t="str">
        <f t="shared" si="82"/>
        <v/>
      </c>
      <c r="CX38" s="306" t="str">
        <f t="shared" si="83"/>
        <v/>
      </c>
      <c r="CY38" s="306" t="str">
        <f t="shared" si="84"/>
        <v/>
      </c>
      <c r="CZ38" s="306" t="str">
        <f t="shared" si="85"/>
        <v/>
      </c>
      <c r="DA38" s="306" t="str">
        <f t="shared" si="86"/>
        <v/>
      </c>
      <c r="DB38" s="306" t="str">
        <f t="shared" si="87"/>
        <v/>
      </c>
      <c r="DC38" s="306" t="str">
        <f t="shared" si="88"/>
        <v/>
      </c>
      <c r="DD38" s="306" t="str">
        <f t="shared" si="89"/>
        <v/>
      </c>
      <c r="DE38" s="306" t="str">
        <f t="shared" si="90"/>
        <v/>
      </c>
      <c r="DF38" s="306" t="str">
        <f t="shared" si="91"/>
        <v/>
      </c>
      <c r="DG38" s="306" t="str">
        <f t="shared" si="92"/>
        <v/>
      </c>
      <c r="DH38" s="306" t="str">
        <f t="shared" si="93"/>
        <v/>
      </c>
      <c r="DI38" s="306" t="str">
        <f t="shared" si="94"/>
        <v/>
      </c>
      <c r="DJ38" s="306" t="str">
        <f t="shared" si="95"/>
        <v/>
      </c>
      <c r="DK38" s="306" t="str">
        <f t="shared" si="96"/>
        <v/>
      </c>
      <c r="DL38" s="306" t="str">
        <f t="shared" si="97"/>
        <v/>
      </c>
      <c r="DM38" s="306" t="str">
        <f t="shared" si="98"/>
        <v/>
      </c>
      <c r="DN38" s="306" t="str">
        <f t="shared" si="99"/>
        <v/>
      </c>
      <c r="DO38" s="306" t="str">
        <f t="shared" si="100"/>
        <v/>
      </c>
      <c r="DP38" s="306" t="str">
        <f t="shared" si="101"/>
        <v/>
      </c>
      <c r="DQ38" s="306" t="str">
        <f t="shared" si="102"/>
        <v/>
      </c>
      <c r="DR38" s="306" t="str">
        <f t="shared" si="103"/>
        <v/>
      </c>
      <c r="DS38" s="306" t="str">
        <f t="shared" si="104"/>
        <v/>
      </c>
      <c r="DT38" s="306" t="str">
        <f t="shared" si="105"/>
        <v/>
      </c>
      <c r="DU38" s="306" t="str">
        <f t="shared" si="106"/>
        <v/>
      </c>
      <c r="DV38" s="306" t="str">
        <f t="shared" si="107"/>
        <v/>
      </c>
      <c r="DW38" s="306" t="str">
        <f t="shared" si="108"/>
        <v/>
      </c>
      <c r="DX38" s="306" t="str">
        <f t="shared" si="109"/>
        <v/>
      </c>
      <c r="DY38" s="306" t="str">
        <f t="shared" si="110"/>
        <v/>
      </c>
      <c r="DZ38" s="306" t="str">
        <f t="shared" si="111"/>
        <v/>
      </c>
      <c r="EA38" s="306" t="str">
        <f t="shared" si="112"/>
        <v/>
      </c>
      <c r="EB38" s="306" t="str">
        <f t="shared" si="113"/>
        <v/>
      </c>
      <c r="EC38" s="306" t="str">
        <f t="shared" si="114"/>
        <v/>
      </c>
      <c r="ED38" s="306" t="str">
        <f t="shared" si="115"/>
        <v/>
      </c>
      <c r="EE38" s="306" t="str">
        <f t="shared" si="116"/>
        <v/>
      </c>
      <c r="EF38" s="306" t="str">
        <f t="shared" si="117"/>
        <v/>
      </c>
      <c r="EG38" s="306" t="str">
        <f t="shared" si="313"/>
        <v/>
      </c>
      <c r="EH38" s="306" t="str">
        <f t="shared" si="118"/>
        <v/>
      </c>
      <c r="EI38" s="306" t="str">
        <f t="shared" si="119"/>
        <v/>
      </c>
      <c r="EJ38" s="306" t="str">
        <f t="shared" si="120"/>
        <v/>
      </c>
      <c r="EK38" s="306" t="str">
        <f t="shared" si="121"/>
        <v/>
      </c>
      <c r="EL38" s="306" t="str">
        <f t="shared" si="122"/>
        <v/>
      </c>
      <c r="EM38" s="306" t="str">
        <f t="shared" si="123"/>
        <v/>
      </c>
      <c r="EN38" s="306" t="str">
        <f t="shared" si="124"/>
        <v/>
      </c>
      <c r="EO38" s="306" t="str">
        <f t="shared" si="125"/>
        <v/>
      </c>
      <c r="EP38" s="306" t="str">
        <f t="shared" si="126"/>
        <v/>
      </c>
      <c r="EQ38" s="306" t="str">
        <f t="shared" si="127"/>
        <v/>
      </c>
      <c r="ER38" s="306" t="str">
        <f t="shared" si="128"/>
        <v/>
      </c>
      <c r="ES38" s="306" t="str">
        <f t="shared" si="129"/>
        <v/>
      </c>
      <c r="ET38" s="306" t="str">
        <f t="shared" si="130"/>
        <v/>
      </c>
      <c r="EU38" s="306" t="str">
        <f t="shared" si="131"/>
        <v/>
      </c>
      <c r="EV38" s="306" t="str">
        <f t="shared" si="132"/>
        <v/>
      </c>
      <c r="EW38" s="306" t="str">
        <f t="shared" si="314"/>
        <v/>
      </c>
      <c r="EX38" s="306" t="str">
        <f t="shared" si="315"/>
        <v/>
      </c>
      <c r="EY38" s="306" t="str">
        <f t="shared" si="316"/>
        <v/>
      </c>
      <c r="EZ38" s="306" t="str">
        <f t="shared" si="317"/>
        <v/>
      </c>
      <c r="FA38" s="306" t="str">
        <f t="shared" si="318"/>
        <v/>
      </c>
      <c r="FB38" s="306" t="str">
        <f t="shared" si="133"/>
        <v/>
      </c>
      <c r="FC38" s="306" t="str">
        <f t="shared" si="134"/>
        <v/>
      </c>
      <c r="FD38" s="306" t="str">
        <f t="shared" si="135"/>
        <v/>
      </c>
      <c r="FE38" s="306" t="str">
        <f t="shared" si="136"/>
        <v/>
      </c>
      <c r="FF38" s="306" t="str">
        <f t="shared" si="137"/>
        <v/>
      </c>
      <c r="FG38" s="306" t="str">
        <f t="shared" si="319"/>
        <v/>
      </c>
      <c r="FH38" s="306" t="str">
        <f t="shared" si="320"/>
        <v/>
      </c>
      <c r="FI38" s="306" t="str">
        <f t="shared" si="321"/>
        <v/>
      </c>
      <c r="FJ38" s="306" t="str">
        <f t="shared" si="322"/>
        <v/>
      </c>
      <c r="FK38" s="306" t="str">
        <f t="shared" si="323"/>
        <v/>
      </c>
      <c r="FL38" s="306" t="str">
        <f t="shared" si="138"/>
        <v/>
      </c>
      <c r="FM38" s="306" t="str">
        <f t="shared" si="139"/>
        <v/>
      </c>
      <c r="FN38" s="306" t="str">
        <f t="shared" si="140"/>
        <v/>
      </c>
      <c r="FO38" s="306" t="str">
        <f t="shared" si="141"/>
        <v/>
      </c>
      <c r="FP38" s="306" t="str">
        <f t="shared" si="142"/>
        <v/>
      </c>
      <c r="FQ38" s="306" t="str">
        <f t="shared" si="143"/>
        <v/>
      </c>
      <c r="FR38" s="306" t="str">
        <f t="shared" si="144"/>
        <v/>
      </c>
      <c r="FS38" s="306" t="str">
        <f t="shared" si="145"/>
        <v/>
      </c>
      <c r="FT38" s="306" t="str">
        <f t="shared" si="146"/>
        <v/>
      </c>
      <c r="FU38" s="306" t="str">
        <f t="shared" si="147"/>
        <v/>
      </c>
      <c r="FV38" s="306" t="str">
        <f t="shared" si="148"/>
        <v/>
      </c>
      <c r="FW38" s="306" t="str">
        <f t="shared" si="149"/>
        <v/>
      </c>
      <c r="FX38" s="306" t="str">
        <f t="shared" si="150"/>
        <v/>
      </c>
      <c r="FY38" s="306" t="str">
        <f t="shared" si="151"/>
        <v/>
      </c>
      <c r="FZ38" s="306" t="str">
        <f t="shared" si="152"/>
        <v/>
      </c>
      <c r="GA38" s="306" t="str">
        <f t="shared" si="153"/>
        <v/>
      </c>
      <c r="GB38" s="306" t="str">
        <f t="shared" si="154"/>
        <v/>
      </c>
      <c r="GC38" s="306" t="str">
        <f t="shared" si="155"/>
        <v/>
      </c>
      <c r="GD38" s="306" t="str">
        <f t="shared" si="156"/>
        <v/>
      </c>
      <c r="GE38" s="306" t="str">
        <f t="shared" si="157"/>
        <v/>
      </c>
      <c r="GF38" s="306" t="str">
        <f t="shared" si="158"/>
        <v/>
      </c>
      <c r="GG38" s="306" t="str">
        <f t="shared" si="159"/>
        <v/>
      </c>
      <c r="GH38" s="306" t="str">
        <f t="shared" si="160"/>
        <v/>
      </c>
      <c r="GI38" s="306" t="str">
        <f t="shared" si="161"/>
        <v/>
      </c>
      <c r="GJ38" s="306" t="str">
        <f t="shared" si="162"/>
        <v/>
      </c>
      <c r="GK38" s="306" t="str">
        <f t="shared" si="163"/>
        <v/>
      </c>
      <c r="GL38" s="306" t="str">
        <f t="shared" si="164"/>
        <v/>
      </c>
      <c r="GM38" s="306" t="str">
        <f t="shared" si="165"/>
        <v/>
      </c>
      <c r="GN38" s="306" t="str">
        <f t="shared" si="166"/>
        <v/>
      </c>
      <c r="GO38" s="306" t="str">
        <f t="shared" si="167"/>
        <v/>
      </c>
      <c r="GP38" s="306" t="str">
        <f t="shared" si="168"/>
        <v/>
      </c>
      <c r="GQ38" s="306" t="str">
        <f t="shared" si="169"/>
        <v/>
      </c>
      <c r="GR38" s="306" t="str">
        <f t="shared" si="170"/>
        <v/>
      </c>
      <c r="GS38" s="306" t="str">
        <f t="shared" si="171"/>
        <v/>
      </c>
      <c r="GT38" s="306" t="str">
        <f t="shared" si="172"/>
        <v/>
      </c>
      <c r="GU38" s="306" t="str">
        <f t="shared" si="173"/>
        <v/>
      </c>
      <c r="GV38" s="306" t="str">
        <f t="shared" si="174"/>
        <v/>
      </c>
      <c r="GW38" s="306" t="str">
        <f t="shared" si="175"/>
        <v/>
      </c>
      <c r="GX38" s="306" t="str">
        <f t="shared" si="176"/>
        <v/>
      </c>
      <c r="GY38" s="306" t="str">
        <f t="shared" si="177"/>
        <v/>
      </c>
      <c r="GZ38" s="306" t="str">
        <f t="shared" si="178"/>
        <v/>
      </c>
      <c r="HA38" s="306" t="str">
        <f t="shared" si="179"/>
        <v/>
      </c>
      <c r="HB38" s="306" t="str">
        <f t="shared" si="180"/>
        <v/>
      </c>
      <c r="HC38" s="306" t="str">
        <f t="shared" si="181"/>
        <v/>
      </c>
      <c r="HD38" s="306" t="str">
        <f t="shared" si="182"/>
        <v/>
      </c>
      <c r="HE38" s="306" t="str">
        <f t="shared" si="183"/>
        <v/>
      </c>
      <c r="HF38" s="306" t="str">
        <f t="shared" si="184"/>
        <v/>
      </c>
      <c r="HG38" s="306" t="str">
        <f t="shared" si="185"/>
        <v/>
      </c>
      <c r="HH38" s="306" t="str">
        <f t="shared" si="186"/>
        <v/>
      </c>
      <c r="HI38" s="306" t="str">
        <f t="shared" si="187"/>
        <v/>
      </c>
      <c r="HJ38" s="306" t="str">
        <f t="shared" si="188"/>
        <v/>
      </c>
      <c r="HK38" s="306" t="str">
        <f t="shared" si="189"/>
        <v/>
      </c>
      <c r="HL38" s="306" t="str">
        <f t="shared" si="190"/>
        <v/>
      </c>
      <c r="HM38" s="306" t="str">
        <f t="shared" si="191"/>
        <v/>
      </c>
      <c r="HN38" s="306" t="str">
        <f t="shared" si="192"/>
        <v/>
      </c>
      <c r="HO38" s="306" t="str">
        <f t="shared" si="193"/>
        <v/>
      </c>
      <c r="HP38" s="306" t="str">
        <f t="shared" si="194"/>
        <v/>
      </c>
      <c r="HQ38" s="306" t="str">
        <f t="shared" si="195"/>
        <v/>
      </c>
      <c r="HR38" s="306" t="str">
        <f t="shared" si="196"/>
        <v/>
      </c>
      <c r="HS38" s="306" t="str">
        <f t="shared" si="197"/>
        <v/>
      </c>
      <c r="HT38" s="306" t="str">
        <f t="shared" si="198"/>
        <v/>
      </c>
      <c r="HU38" s="306" t="str">
        <f t="shared" si="199"/>
        <v/>
      </c>
      <c r="HV38" s="306" t="str">
        <f t="shared" si="200"/>
        <v/>
      </c>
      <c r="HW38" s="306" t="str">
        <f t="shared" si="201"/>
        <v/>
      </c>
      <c r="HX38" s="306" t="str">
        <f t="shared" si="202"/>
        <v/>
      </c>
      <c r="HY38" s="348" t="str">
        <f t="shared" si="203"/>
        <v/>
      </c>
      <c r="HZ38" s="348" t="str">
        <f t="shared" si="204"/>
        <v/>
      </c>
      <c r="IA38" s="348" t="str">
        <f t="shared" si="205"/>
        <v/>
      </c>
      <c r="IB38" s="348" t="str">
        <f t="shared" si="206"/>
        <v/>
      </c>
      <c r="IC38" s="348" t="str">
        <f t="shared" si="207"/>
        <v/>
      </c>
      <c r="ID38" s="348" t="str">
        <f t="shared" si="208"/>
        <v/>
      </c>
      <c r="IE38" s="348" t="str">
        <f t="shared" si="209"/>
        <v/>
      </c>
      <c r="IF38" s="348" t="str">
        <f t="shared" si="210"/>
        <v/>
      </c>
      <c r="IG38" s="348" t="str">
        <f t="shared" si="211"/>
        <v/>
      </c>
      <c r="IH38" s="348" t="str">
        <f t="shared" si="212"/>
        <v/>
      </c>
      <c r="II38" s="348" t="str">
        <f t="shared" si="213"/>
        <v/>
      </c>
      <c r="IJ38" s="348" t="str">
        <f t="shared" si="214"/>
        <v/>
      </c>
      <c r="IK38" s="348" t="str">
        <f t="shared" si="215"/>
        <v/>
      </c>
      <c r="IL38" s="348" t="str">
        <f t="shared" si="216"/>
        <v/>
      </c>
      <c r="IM38" s="348" t="str">
        <f t="shared" si="217"/>
        <v/>
      </c>
      <c r="IN38" s="348" t="str">
        <f t="shared" si="218"/>
        <v/>
      </c>
      <c r="IO38" s="348" t="str">
        <f t="shared" si="219"/>
        <v/>
      </c>
      <c r="IP38" s="348" t="str">
        <f t="shared" si="220"/>
        <v/>
      </c>
      <c r="IQ38" s="348" t="str">
        <f t="shared" si="221"/>
        <v/>
      </c>
      <c r="IR38" s="348" t="str">
        <f t="shared" si="222"/>
        <v/>
      </c>
      <c r="IS38" s="348" t="str">
        <f t="shared" si="223"/>
        <v/>
      </c>
      <c r="IT38" s="348" t="str">
        <f t="shared" si="224"/>
        <v/>
      </c>
      <c r="IU38" s="348" t="str">
        <f t="shared" si="225"/>
        <v/>
      </c>
      <c r="IV38" s="348" t="str">
        <f t="shared" si="226"/>
        <v/>
      </c>
      <c r="IW38" s="348" t="str">
        <f t="shared" si="227"/>
        <v/>
      </c>
      <c r="IX38" s="348" t="str">
        <f t="shared" si="228"/>
        <v/>
      </c>
      <c r="IY38" s="348" t="str">
        <f t="shared" si="229"/>
        <v/>
      </c>
      <c r="IZ38" s="348" t="str">
        <f t="shared" si="230"/>
        <v/>
      </c>
      <c r="JA38" s="348" t="str">
        <f t="shared" si="231"/>
        <v/>
      </c>
      <c r="JB38" s="348" t="str">
        <f t="shared" si="232"/>
        <v/>
      </c>
      <c r="JC38" s="348" t="str">
        <f t="shared" si="233"/>
        <v/>
      </c>
      <c r="JD38" s="348" t="str">
        <f t="shared" si="234"/>
        <v/>
      </c>
      <c r="JE38" s="348" t="str">
        <f t="shared" si="235"/>
        <v/>
      </c>
      <c r="JF38" s="348" t="str">
        <f t="shared" si="236"/>
        <v/>
      </c>
      <c r="JG38" s="348" t="str">
        <f t="shared" si="237"/>
        <v/>
      </c>
      <c r="JH38" s="348" t="str">
        <f t="shared" si="238"/>
        <v/>
      </c>
      <c r="JI38" s="348" t="str">
        <f t="shared" si="239"/>
        <v/>
      </c>
      <c r="JJ38" s="348" t="str">
        <f t="shared" si="240"/>
        <v/>
      </c>
      <c r="JK38" s="348" t="str">
        <f t="shared" si="241"/>
        <v/>
      </c>
      <c r="JL38" s="348" t="str">
        <f t="shared" si="242"/>
        <v/>
      </c>
      <c r="JM38" s="348" t="str">
        <f t="shared" si="243"/>
        <v/>
      </c>
      <c r="JN38" s="348" t="str">
        <f t="shared" si="244"/>
        <v/>
      </c>
      <c r="JO38" s="348" t="str">
        <f t="shared" si="245"/>
        <v/>
      </c>
      <c r="JP38" s="348" t="str">
        <f t="shared" si="246"/>
        <v/>
      </c>
      <c r="JQ38" s="348" t="str">
        <f t="shared" si="247"/>
        <v/>
      </c>
      <c r="JR38" s="348" t="str">
        <f t="shared" si="248"/>
        <v/>
      </c>
      <c r="JS38" s="348" t="str">
        <f t="shared" si="249"/>
        <v/>
      </c>
      <c r="JT38" s="348" t="str">
        <f t="shared" si="250"/>
        <v/>
      </c>
      <c r="JU38" s="348" t="str">
        <f t="shared" si="251"/>
        <v/>
      </c>
      <c r="JV38" s="348" t="str">
        <f t="shared" si="252"/>
        <v/>
      </c>
      <c r="JW38" s="348" t="str">
        <f t="shared" si="253"/>
        <v/>
      </c>
      <c r="JX38" s="348" t="str">
        <f t="shared" si="254"/>
        <v/>
      </c>
      <c r="JY38" s="348" t="str">
        <f t="shared" si="255"/>
        <v/>
      </c>
      <c r="JZ38" s="348" t="str">
        <f t="shared" si="256"/>
        <v/>
      </c>
      <c r="KA38" s="348" t="str">
        <f t="shared" si="257"/>
        <v/>
      </c>
      <c r="KB38" s="348" t="str">
        <f t="shared" si="258"/>
        <v/>
      </c>
      <c r="KC38" s="348" t="str">
        <f t="shared" si="259"/>
        <v/>
      </c>
      <c r="KD38" s="348" t="str">
        <f t="shared" si="260"/>
        <v/>
      </c>
      <c r="KE38" s="348" t="str">
        <f t="shared" si="261"/>
        <v/>
      </c>
      <c r="KF38" s="348" t="str">
        <f t="shared" si="262"/>
        <v/>
      </c>
      <c r="KG38" s="348" t="str">
        <f t="shared" si="263"/>
        <v/>
      </c>
      <c r="KH38" s="348" t="str">
        <f t="shared" si="264"/>
        <v/>
      </c>
      <c r="KI38" s="348" t="str">
        <f t="shared" si="265"/>
        <v/>
      </c>
      <c r="KJ38" s="348" t="str">
        <f t="shared" si="266"/>
        <v/>
      </c>
      <c r="KK38" s="348" t="str">
        <f t="shared" si="267"/>
        <v/>
      </c>
      <c r="KL38" s="348" t="str">
        <f t="shared" si="268"/>
        <v/>
      </c>
      <c r="KM38" s="348" t="str">
        <f t="shared" si="269"/>
        <v/>
      </c>
      <c r="KN38" s="348" t="str">
        <f t="shared" si="270"/>
        <v/>
      </c>
      <c r="KO38" s="348" t="str">
        <f t="shared" si="271"/>
        <v/>
      </c>
      <c r="KP38" s="348" t="str">
        <f t="shared" si="272"/>
        <v/>
      </c>
      <c r="KQ38" s="348" t="str">
        <f t="shared" si="273"/>
        <v/>
      </c>
      <c r="KR38" s="348" t="str">
        <f t="shared" si="274"/>
        <v/>
      </c>
      <c r="KS38" s="348" t="str">
        <f t="shared" si="275"/>
        <v/>
      </c>
      <c r="KT38" s="348" t="str">
        <f t="shared" si="276"/>
        <v/>
      </c>
      <c r="KU38" s="348" t="str">
        <f t="shared" si="277"/>
        <v/>
      </c>
      <c r="KV38" s="348" t="str">
        <f t="shared" si="278"/>
        <v/>
      </c>
      <c r="KW38" s="348" t="str">
        <f t="shared" si="279"/>
        <v/>
      </c>
      <c r="KX38" s="348" t="str">
        <f t="shared" si="280"/>
        <v/>
      </c>
      <c r="KY38" s="348" t="str">
        <f t="shared" si="281"/>
        <v/>
      </c>
      <c r="KZ38" s="348" t="str">
        <f t="shared" si="282"/>
        <v/>
      </c>
      <c r="LA38" s="348" t="str">
        <f t="shared" si="283"/>
        <v/>
      </c>
      <c r="LB38" s="348" t="str">
        <f t="shared" si="284"/>
        <v/>
      </c>
      <c r="LC38" s="348" t="str">
        <f t="shared" si="285"/>
        <v/>
      </c>
      <c r="LD38" s="348" t="str">
        <f t="shared" si="286"/>
        <v/>
      </c>
      <c r="LE38" s="348" t="str">
        <f t="shared" si="287"/>
        <v/>
      </c>
      <c r="LF38" s="349" t="str">
        <f t="shared" si="288"/>
        <v/>
      </c>
      <c r="LG38" s="349" t="str">
        <f t="shared" si="289"/>
        <v/>
      </c>
      <c r="LH38" s="349" t="str">
        <f t="shared" si="290"/>
        <v/>
      </c>
      <c r="LI38" s="349" t="str">
        <f t="shared" si="291"/>
        <v/>
      </c>
      <c r="LJ38" s="349" t="str">
        <f t="shared" si="292"/>
        <v/>
      </c>
      <c r="LK38" s="306" t="str">
        <f t="shared" si="293"/>
        <v/>
      </c>
      <c r="LL38" s="306" t="str">
        <f t="shared" si="294"/>
        <v/>
      </c>
      <c r="LM38" s="306" t="str">
        <f t="shared" si="295"/>
        <v/>
      </c>
      <c r="LN38" s="306" t="str">
        <f t="shared" si="296"/>
        <v/>
      </c>
      <c r="LO38" s="306" t="str">
        <f t="shared" si="297"/>
        <v/>
      </c>
      <c r="LP38" s="306" t="str">
        <f t="shared" si="298"/>
        <v/>
      </c>
      <c r="LQ38" s="306" t="str">
        <f t="shared" si="299"/>
        <v/>
      </c>
      <c r="LR38" s="306" t="str">
        <f t="shared" si="300"/>
        <v/>
      </c>
      <c r="LS38" s="306" t="str">
        <f t="shared" si="301"/>
        <v/>
      </c>
      <c r="LT38" s="306" t="str">
        <f t="shared" si="302"/>
        <v/>
      </c>
      <c r="LU38" s="306" t="str">
        <f t="shared" si="303"/>
        <v/>
      </c>
      <c r="LV38" s="306" t="str">
        <f t="shared" si="304"/>
        <v/>
      </c>
      <c r="LW38" s="306" t="str">
        <f t="shared" si="305"/>
        <v/>
      </c>
      <c r="LX38" s="306" t="str">
        <f t="shared" si="306"/>
        <v/>
      </c>
      <c r="LY38" s="306" t="str">
        <f t="shared" si="307"/>
        <v/>
      </c>
      <c r="LZ38" s="306" t="str">
        <f t="shared" si="308"/>
        <v/>
      </c>
      <c r="MA38" s="306" t="str">
        <f t="shared" si="309"/>
        <v/>
      </c>
      <c r="MB38" s="306" t="str">
        <f t="shared" si="310"/>
        <v/>
      </c>
      <c r="MC38" s="306" t="str">
        <f t="shared" si="311"/>
        <v/>
      </c>
      <c r="MD38" s="306" t="str">
        <f t="shared" si="312"/>
        <v/>
      </c>
      <c r="ME38" s="327">
        <f t="shared" si="324"/>
        <v>0</v>
      </c>
      <c r="MF38" s="327">
        <f t="shared" si="325"/>
        <v>0</v>
      </c>
      <c r="MG38" s="327">
        <f t="shared" si="326"/>
        <v>0</v>
      </c>
      <c r="MH38" s="327">
        <f t="shared" si="327"/>
        <v>0</v>
      </c>
      <c r="MI38" s="327">
        <f t="shared" si="328"/>
        <v>0</v>
      </c>
      <c r="MJ38" s="327">
        <f t="shared" si="329"/>
        <v>0</v>
      </c>
      <c r="MK38" s="327">
        <f t="shared" si="330"/>
        <v>0</v>
      </c>
      <c r="ML38" s="327">
        <f t="shared" si="331"/>
        <v>0</v>
      </c>
      <c r="MM38" s="327">
        <f t="shared" si="332"/>
        <v>0</v>
      </c>
      <c r="MN38" s="327">
        <f t="shared" si="333"/>
        <v>0</v>
      </c>
      <c r="MO38" s="327">
        <f t="shared" si="334"/>
        <v>0</v>
      </c>
      <c r="MP38" s="327">
        <f t="shared" si="335"/>
        <v>0</v>
      </c>
      <c r="MQ38" s="327">
        <f t="shared" si="336"/>
        <v>0</v>
      </c>
      <c r="MR38" s="327">
        <f t="shared" si="337"/>
        <v>0</v>
      </c>
      <c r="MS38" s="327">
        <f t="shared" si="338"/>
        <v>0</v>
      </c>
    </row>
    <row r="39" spans="1:376" ht="12" customHeight="1" x14ac:dyDescent="0.2">
      <c r="A39" s="334" t="str">
        <f t="shared" si="0"/>
        <v/>
      </c>
      <c r="B39" s="381"/>
      <c r="C39" s="351"/>
      <c r="D39" s="352"/>
      <c r="E39" s="353"/>
      <c r="F39" s="353"/>
      <c r="G39" s="353"/>
      <c r="H39" s="353"/>
      <c r="I39" s="354"/>
      <c r="J39" s="355"/>
      <c r="K39" s="356">
        <f t="shared" si="1"/>
        <v>0</v>
      </c>
      <c r="L39" s="356">
        <f t="shared" si="2"/>
        <v>0</v>
      </c>
      <c r="M39" s="357"/>
      <c r="N39" s="357"/>
      <c r="O39" s="357"/>
      <c r="P39" s="358"/>
      <c r="Q39" s="359" t="str">
        <f t="shared" si="3"/>
        <v/>
      </c>
      <c r="R39" s="360"/>
      <c r="S39" s="361"/>
      <c r="T39" s="362"/>
      <c r="U39" s="967"/>
      <c r="V39" s="969"/>
      <c r="W39" s="306" t="str">
        <f t="shared" si="4"/>
        <v/>
      </c>
      <c r="X39" s="306" t="str">
        <f t="shared" si="5"/>
        <v/>
      </c>
      <c r="Y39" s="306" t="str">
        <f t="shared" si="6"/>
        <v/>
      </c>
      <c r="Z39" s="306" t="str">
        <f t="shared" si="7"/>
        <v/>
      </c>
      <c r="AA39" s="306" t="str">
        <f t="shared" si="8"/>
        <v/>
      </c>
      <c r="AB39" s="306" t="str">
        <f t="shared" si="9"/>
        <v/>
      </c>
      <c r="AC39" s="306" t="str">
        <f t="shared" si="10"/>
        <v/>
      </c>
      <c r="AD39" s="306" t="str">
        <f t="shared" si="11"/>
        <v/>
      </c>
      <c r="AE39" s="306" t="str">
        <f t="shared" si="12"/>
        <v/>
      </c>
      <c r="AF39" s="306" t="str">
        <f t="shared" si="13"/>
        <v/>
      </c>
      <c r="AG39" s="306" t="str">
        <f t="shared" si="14"/>
        <v/>
      </c>
      <c r="AH39" s="306" t="str">
        <f t="shared" si="15"/>
        <v/>
      </c>
      <c r="AI39" s="306" t="str">
        <f t="shared" si="16"/>
        <v/>
      </c>
      <c r="AJ39" s="306" t="str">
        <f t="shared" si="17"/>
        <v/>
      </c>
      <c r="AK39" s="306" t="str">
        <f t="shared" si="18"/>
        <v/>
      </c>
      <c r="AL39" s="306" t="str">
        <f t="shared" si="19"/>
        <v/>
      </c>
      <c r="AM39" s="306" t="str">
        <f t="shared" si="20"/>
        <v/>
      </c>
      <c r="AN39" s="306" t="str">
        <f t="shared" si="21"/>
        <v/>
      </c>
      <c r="AO39" s="306" t="str">
        <f t="shared" si="22"/>
        <v/>
      </c>
      <c r="AP39" s="306" t="str">
        <f t="shared" si="23"/>
        <v/>
      </c>
      <c r="AQ39" s="306" t="str">
        <f t="shared" si="24"/>
        <v/>
      </c>
      <c r="AR39" s="306" t="str">
        <f t="shared" si="25"/>
        <v/>
      </c>
      <c r="AS39" s="306" t="str">
        <f t="shared" si="26"/>
        <v/>
      </c>
      <c r="AT39" s="306" t="str">
        <f t="shared" si="27"/>
        <v/>
      </c>
      <c r="AU39" s="306" t="str">
        <f t="shared" si="28"/>
        <v/>
      </c>
      <c r="AV39" s="306" t="str">
        <f t="shared" si="29"/>
        <v/>
      </c>
      <c r="AW39" s="306" t="str">
        <f t="shared" si="30"/>
        <v/>
      </c>
      <c r="AX39" s="306" t="str">
        <f t="shared" si="31"/>
        <v/>
      </c>
      <c r="AY39" s="306" t="str">
        <f t="shared" si="32"/>
        <v/>
      </c>
      <c r="AZ39" s="306" t="str">
        <f t="shared" si="33"/>
        <v/>
      </c>
      <c r="BA39" s="306" t="str">
        <f t="shared" si="34"/>
        <v/>
      </c>
      <c r="BB39" s="306" t="str">
        <f t="shared" si="35"/>
        <v/>
      </c>
      <c r="BC39" s="306" t="str">
        <f t="shared" si="36"/>
        <v/>
      </c>
      <c r="BD39" s="306" t="str">
        <f t="shared" si="37"/>
        <v/>
      </c>
      <c r="BE39" s="306" t="str">
        <f t="shared" si="38"/>
        <v/>
      </c>
      <c r="BF39" s="306" t="str">
        <f t="shared" si="39"/>
        <v/>
      </c>
      <c r="BG39" s="306" t="str">
        <f t="shared" si="40"/>
        <v/>
      </c>
      <c r="BH39" s="306" t="str">
        <f t="shared" si="41"/>
        <v/>
      </c>
      <c r="BI39" s="306" t="str">
        <f t="shared" si="42"/>
        <v/>
      </c>
      <c r="BJ39" s="306" t="str">
        <f t="shared" si="43"/>
        <v/>
      </c>
      <c r="BK39" s="306" t="str">
        <f t="shared" si="44"/>
        <v/>
      </c>
      <c r="BL39" s="306" t="str">
        <f t="shared" si="45"/>
        <v/>
      </c>
      <c r="BM39" s="306" t="str">
        <f t="shared" si="46"/>
        <v/>
      </c>
      <c r="BN39" s="306" t="str">
        <f t="shared" si="47"/>
        <v/>
      </c>
      <c r="BO39" s="306" t="str">
        <f t="shared" si="48"/>
        <v/>
      </c>
      <c r="BP39" s="306" t="str">
        <f t="shared" si="49"/>
        <v/>
      </c>
      <c r="BQ39" s="306" t="str">
        <f t="shared" si="50"/>
        <v/>
      </c>
      <c r="BR39" s="306" t="str">
        <f t="shared" si="51"/>
        <v/>
      </c>
      <c r="BS39" s="306" t="str">
        <f t="shared" si="52"/>
        <v/>
      </c>
      <c r="BT39" s="306" t="str">
        <f t="shared" si="53"/>
        <v/>
      </c>
      <c r="BU39" s="306" t="str">
        <f t="shared" si="54"/>
        <v/>
      </c>
      <c r="BV39" s="306" t="str">
        <f t="shared" si="55"/>
        <v/>
      </c>
      <c r="BW39" s="306" t="str">
        <f t="shared" si="56"/>
        <v/>
      </c>
      <c r="BX39" s="306" t="str">
        <f t="shared" si="57"/>
        <v/>
      </c>
      <c r="BY39" s="306" t="str">
        <f t="shared" si="58"/>
        <v/>
      </c>
      <c r="BZ39" s="306" t="str">
        <f t="shared" si="59"/>
        <v/>
      </c>
      <c r="CA39" s="306" t="str">
        <f t="shared" si="60"/>
        <v/>
      </c>
      <c r="CB39" s="306" t="str">
        <f t="shared" si="61"/>
        <v/>
      </c>
      <c r="CC39" s="306" t="str">
        <f t="shared" si="62"/>
        <v/>
      </c>
      <c r="CD39" s="306" t="str">
        <f t="shared" si="63"/>
        <v/>
      </c>
      <c r="CE39" s="306" t="str">
        <f t="shared" si="64"/>
        <v/>
      </c>
      <c r="CF39" s="306" t="str">
        <f t="shared" si="65"/>
        <v/>
      </c>
      <c r="CG39" s="306" t="str">
        <f t="shared" si="66"/>
        <v/>
      </c>
      <c r="CH39" s="306" t="str">
        <f t="shared" si="67"/>
        <v/>
      </c>
      <c r="CI39" s="306" t="str">
        <f t="shared" si="68"/>
        <v/>
      </c>
      <c r="CJ39" s="306" t="str">
        <f t="shared" si="69"/>
        <v/>
      </c>
      <c r="CK39" s="306" t="str">
        <f t="shared" si="70"/>
        <v/>
      </c>
      <c r="CL39" s="306" t="str">
        <f t="shared" si="71"/>
        <v/>
      </c>
      <c r="CM39" s="306" t="str">
        <f t="shared" si="72"/>
        <v/>
      </c>
      <c r="CN39" s="306" t="str">
        <f t="shared" si="73"/>
        <v/>
      </c>
      <c r="CO39" s="306" t="str">
        <f t="shared" si="74"/>
        <v/>
      </c>
      <c r="CP39" s="306" t="str">
        <f t="shared" si="75"/>
        <v/>
      </c>
      <c r="CQ39" s="306" t="str">
        <f t="shared" si="76"/>
        <v/>
      </c>
      <c r="CR39" s="306" t="str">
        <f t="shared" si="77"/>
        <v/>
      </c>
      <c r="CS39" s="306" t="str">
        <f t="shared" si="78"/>
        <v/>
      </c>
      <c r="CT39" s="306" t="str">
        <f t="shared" si="79"/>
        <v/>
      </c>
      <c r="CU39" s="306" t="str">
        <f t="shared" si="80"/>
        <v/>
      </c>
      <c r="CV39" s="306" t="str">
        <f t="shared" si="81"/>
        <v/>
      </c>
      <c r="CW39" s="306" t="str">
        <f t="shared" si="82"/>
        <v/>
      </c>
      <c r="CX39" s="306" t="str">
        <f t="shared" si="83"/>
        <v/>
      </c>
      <c r="CY39" s="306" t="str">
        <f t="shared" si="84"/>
        <v/>
      </c>
      <c r="CZ39" s="306" t="str">
        <f t="shared" si="85"/>
        <v/>
      </c>
      <c r="DA39" s="306" t="str">
        <f t="shared" si="86"/>
        <v/>
      </c>
      <c r="DB39" s="306" t="str">
        <f t="shared" si="87"/>
        <v/>
      </c>
      <c r="DC39" s="306" t="str">
        <f t="shared" si="88"/>
        <v/>
      </c>
      <c r="DD39" s="306" t="str">
        <f t="shared" si="89"/>
        <v/>
      </c>
      <c r="DE39" s="306" t="str">
        <f t="shared" si="90"/>
        <v/>
      </c>
      <c r="DF39" s="306" t="str">
        <f t="shared" si="91"/>
        <v/>
      </c>
      <c r="DG39" s="306" t="str">
        <f t="shared" si="92"/>
        <v/>
      </c>
      <c r="DH39" s="306" t="str">
        <f t="shared" si="93"/>
        <v/>
      </c>
      <c r="DI39" s="306" t="str">
        <f t="shared" si="94"/>
        <v/>
      </c>
      <c r="DJ39" s="306" t="str">
        <f t="shared" si="95"/>
        <v/>
      </c>
      <c r="DK39" s="306" t="str">
        <f t="shared" si="96"/>
        <v/>
      </c>
      <c r="DL39" s="306" t="str">
        <f t="shared" si="97"/>
        <v/>
      </c>
      <c r="DM39" s="306" t="str">
        <f t="shared" si="98"/>
        <v/>
      </c>
      <c r="DN39" s="306" t="str">
        <f t="shared" si="99"/>
        <v/>
      </c>
      <c r="DO39" s="306" t="str">
        <f t="shared" si="100"/>
        <v/>
      </c>
      <c r="DP39" s="306" t="str">
        <f t="shared" si="101"/>
        <v/>
      </c>
      <c r="DQ39" s="306" t="str">
        <f t="shared" si="102"/>
        <v/>
      </c>
      <c r="DR39" s="306" t="str">
        <f t="shared" si="103"/>
        <v/>
      </c>
      <c r="DS39" s="306" t="str">
        <f t="shared" si="104"/>
        <v/>
      </c>
      <c r="DT39" s="306" t="str">
        <f t="shared" si="105"/>
        <v/>
      </c>
      <c r="DU39" s="306" t="str">
        <f t="shared" si="106"/>
        <v/>
      </c>
      <c r="DV39" s="306" t="str">
        <f t="shared" si="107"/>
        <v/>
      </c>
      <c r="DW39" s="306" t="str">
        <f t="shared" si="108"/>
        <v/>
      </c>
      <c r="DX39" s="306" t="str">
        <f t="shared" si="109"/>
        <v/>
      </c>
      <c r="DY39" s="306" t="str">
        <f t="shared" si="110"/>
        <v/>
      </c>
      <c r="DZ39" s="306" t="str">
        <f t="shared" si="111"/>
        <v/>
      </c>
      <c r="EA39" s="306" t="str">
        <f t="shared" si="112"/>
        <v/>
      </c>
      <c r="EB39" s="306" t="str">
        <f t="shared" si="113"/>
        <v/>
      </c>
      <c r="EC39" s="306" t="str">
        <f t="shared" si="114"/>
        <v/>
      </c>
      <c r="ED39" s="306" t="str">
        <f t="shared" si="115"/>
        <v/>
      </c>
      <c r="EE39" s="306" t="str">
        <f t="shared" si="116"/>
        <v/>
      </c>
      <c r="EF39" s="306" t="str">
        <f t="shared" si="117"/>
        <v/>
      </c>
      <c r="EG39" s="306" t="str">
        <f t="shared" si="313"/>
        <v/>
      </c>
      <c r="EH39" s="306" t="str">
        <f t="shared" si="118"/>
        <v/>
      </c>
      <c r="EI39" s="306" t="str">
        <f t="shared" si="119"/>
        <v/>
      </c>
      <c r="EJ39" s="306" t="str">
        <f t="shared" si="120"/>
        <v/>
      </c>
      <c r="EK39" s="306" t="str">
        <f t="shared" si="121"/>
        <v/>
      </c>
      <c r="EL39" s="306" t="str">
        <f t="shared" si="122"/>
        <v/>
      </c>
      <c r="EM39" s="306" t="str">
        <f t="shared" si="123"/>
        <v/>
      </c>
      <c r="EN39" s="306" t="str">
        <f t="shared" si="124"/>
        <v/>
      </c>
      <c r="EO39" s="306" t="str">
        <f t="shared" si="125"/>
        <v/>
      </c>
      <c r="EP39" s="306" t="str">
        <f t="shared" si="126"/>
        <v/>
      </c>
      <c r="EQ39" s="306" t="str">
        <f t="shared" si="127"/>
        <v/>
      </c>
      <c r="ER39" s="306" t="str">
        <f t="shared" si="128"/>
        <v/>
      </c>
      <c r="ES39" s="306" t="str">
        <f t="shared" si="129"/>
        <v/>
      </c>
      <c r="ET39" s="306" t="str">
        <f t="shared" si="130"/>
        <v/>
      </c>
      <c r="EU39" s="306" t="str">
        <f t="shared" si="131"/>
        <v/>
      </c>
      <c r="EV39" s="306" t="str">
        <f t="shared" si="132"/>
        <v/>
      </c>
      <c r="EW39" s="306" t="str">
        <f t="shared" si="314"/>
        <v/>
      </c>
      <c r="EX39" s="306" t="str">
        <f t="shared" si="315"/>
        <v/>
      </c>
      <c r="EY39" s="306" t="str">
        <f t="shared" si="316"/>
        <v/>
      </c>
      <c r="EZ39" s="306" t="str">
        <f t="shared" si="317"/>
        <v/>
      </c>
      <c r="FA39" s="306" t="str">
        <f t="shared" si="318"/>
        <v/>
      </c>
      <c r="FB39" s="306" t="str">
        <f t="shared" si="133"/>
        <v/>
      </c>
      <c r="FC39" s="306" t="str">
        <f t="shared" si="134"/>
        <v/>
      </c>
      <c r="FD39" s="306" t="str">
        <f t="shared" si="135"/>
        <v/>
      </c>
      <c r="FE39" s="306" t="str">
        <f t="shared" si="136"/>
        <v/>
      </c>
      <c r="FF39" s="306" t="str">
        <f t="shared" si="137"/>
        <v/>
      </c>
      <c r="FG39" s="306" t="str">
        <f t="shared" si="319"/>
        <v/>
      </c>
      <c r="FH39" s="306" t="str">
        <f t="shared" si="320"/>
        <v/>
      </c>
      <c r="FI39" s="306" t="str">
        <f t="shared" si="321"/>
        <v/>
      </c>
      <c r="FJ39" s="306" t="str">
        <f t="shared" si="322"/>
        <v/>
      </c>
      <c r="FK39" s="306" t="str">
        <f t="shared" si="323"/>
        <v/>
      </c>
      <c r="FL39" s="306" t="str">
        <f t="shared" si="138"/>
        <v/>
      </c>
      <c r="FM39" s="306" t="str">
        <f t="shared" si="139"/>
        <v/>
      </c>
      <c r="FN39" s="306" t="str">
        <f t="shared" si="140"/>
        <v/>
      </c>
      <c r="FO39" s="306" t="str">
        <f t="shared" si="141"/>
        <v/>
      </c>
      <c r="FP39" s="306" t="str">
        <f t="shared" si="142"/>
        <v/>
      </c>
      <c r="FQ39" s="306" t="str">
        <f t="shared" si="143"/>
        <v/>
      </c>
      <c r="FR39" s="306" t="str">
        <f t="shared" si="144"/>
        <v/>
      </c>
      <c r="FS39" s="306" t="str">
        <f t="shared" si="145"/>
        <v/>
      </c>
      <c r="FT39" s="306" t="str">
        <f t="shared" si="146"/>
        <v/>
      </c>
      <c r="FU39" s="306" t="str">
        <f t="shared" si="147"/>
        <v/>
      </c>
      <c r="FV39" s="306" t="str">
        <f t="shared" si="148"/>
        <v/>
      </c>
      <c r="FW39" s="306" t="str">
        <f t="shared" si="149"/>
        <v/>
      </c>
      <c r="FX39" s="306" t="str">
        <f t="shared" si="150"/>
        <v/>
      </c>
      <c r="FY39" s="306" t="str">
        <f t="shared" si="151"/>
        <v/>
      </c>
      <c r="FZ39" s="306" t="str">
        <f t="shared" si="152"/>
        <v/>
      </c>
      <c r="GA39" s="306" t="str">
        <f t="shared" si="153"/>
        <v/>
      </c>
      <c r="GB39" s="306" t="str">
        <f t="shared" si="154"/>
        <v/>
      </c>
      <c r="GC39" s="306" t="str">
        <f t="shared" si="155"/>
        <v/>
      </c>
      <c r="GD39" s="306" t="str">
        <f t="shared" si="156"/>
        <v/>
      </c>
      <c r="GE39" s="306" t="str">
        <f t="shared" si="157"/>
        <v/>
      </c>
      <c r="GF39" s="306" t="str">
        <f t="shared" si="158"/>
        <v/>
      </c>
      <c r="GG39" s="306" t="str">
        <f t="shared" si="159"/>
        <v/>
      </c>
      <c r="GH39" s="306" t="str">
        <f t="shared" si="160"/>
        <v/>
      </c>
      <c r="GI39" s="306" t="str">
        <f t="shared" si="161"/>
        <v/>
      </c>
      <c r="GJ39" s="306" t="str">
        <f t="shared" si="162"/>
        <v/>
      </c>
      <c r="GK39" s="306" t="str">
        <f t="shared" si="163"/>
        <v/>
      </c>
      <c r="GL39" s="306" t="str">
        <f t="shared" si="164"/>
        <v/>
      </c>
      <c r="GM39" s="306" t="str">
        <f t="shared" si="165"/>
        <v/>
      </c>
      <c r="GN39" s="306" t="str">
        <f t="shared" si="166"/>
        <v/>
      </c>
      <c r="GO39" s="306" t="str">
        <f t="shared" si="167"/>
        <v/>
      </c>
      <c r="GP39" s="306" t="str">
        <f t="shared" si="168"/>
        <v/>
      </c>
      <c r="GQ39" s="306" t="str">
        <f t="shared" si="169"/>
        <v/>
      </c>
      <c r="GR39" s="306" t="str">
        <f t="shared" si="170"/>
        <v/>
      </c>
      <c r="GS39" s="306" t="str">
        <f t="shared" si="171"/>
        <v/>
      </c>
      <c r="GT39" s="306" t="str">
        <f t="shared" si="172"/>
        <v/>
      </c>
      <c r="GU39" s="306" t="str">
        <f t="shared" si="173"/>
        <v/>
      </c>
      <c r="GV39" s="306" t="str">
        <f t="shared" si="174"/>
        <v/>
      </c>
      <c r="GW39" s="306" t="str">
        <f t="shared" si="175"/>
        <v/>
      </c>
      <c r="GX39" s="306" t="str">
        <f t="shared" si="176"/>
        <v/>
      </c>
      <c r="GY39" s="306" t="str">
        <f t="shared" si="177"/>
        <v/>
      </c>
      <c r="GZ39" s="306" t="str">
        <f t="shared" si="178"/>
        <v/>
      </c>
      <c r="HA39" s="306" t="str">
        <f t="shared" si="179"/>
        <v/>
      </c>
      <c r="HB39" s="306" t="str">
        <f t="shared" si="180"/>
        <v/>
      </c>
      <c r="HC39" s="306" t="str">
        <f t="shared" si="181"/>
        <v/>
      </c>
      <c r="HD39" s="306" t="str">
        <f t="shared" si="182"/>
        <v/>
      </c>
      <c r="HE39" s="306" t="str">
        <f t="shared" si="183"/>
        <v/>
      </c>
      <c r="HF39" s="306" t="str">
        <f t="shared" si="184"/>
        <v/>
      </c>
      <c r="HG39" s="306" t="str">
        <f t="shared" si="185"/>
        <v/>
      </c>
      <c r="HH39" s="306" t="str">
        <f t="shared" si="186"/>
        <v/>
      </c>
      <c r="HI39" s="306" t="str">
        <f t="shared" si="187"/>
        <v/>
      </c>
      <c r="HJ39" s="306" t="str">
        <f t="shared" si="188"/>
        <v/>
      </c>
      <c r="HK39" s="306" t="str">
        <f t="shared" si="189"/>
        <v/>
      </c>
      <c r="HL39" s="306" t="str">
        <f t="shared" si="190"/>
        <v/>
      </c>
      <c r="HM39" s="306" t="str">
        <f t="shared" si="191"/>
        <v/>
      </c>
      <c r="HN39" s="306" t="str">
        <f t="shared" si="192"/>
        <v/>
      </c>
      <c r="HO39" s="306" t="str">
        <f t="shared" si="193"/>
        <v/>
      </c>
      <c r="HP39" s="306" t="str">
        <f t="shared" si="194"/>
        <v/>
      </c>
      <c r="HQ39" s="306" t="str">
        <f t="shared" si="195"/>
        <v/>
      </c>
      <c r="HR39" s="306" t="str">
        <f t="shared" si="196"/>
        <v/>
      </c>
      <c r="HS39" s="306" t="str">
        <f t="shared" si="197"/>
        <v/>
      </c>
      <c r="HT39" s="306" t="str">
        <f t="shared" si="198"/>
        <v/>
      </c>
      <c r="HU39" s="306" t="str">
        <f t="shared" si="199"/>
        <v/>
      </c>
      <c r="HV39" s="306" t="str">
        <f t="shared" si="200"/>
        <v/>
      </c>
      <c r="HW39" s="306" t="str">
        <f t="shared" si="201"/>
        <v/>
      </c>
      <c r="HX39" s="306" t="str">
        <f t="shared" si="202"/>
        <v/>
      </c>
      <c r="HY39" s="348" t="str">
        <f t="shared" si="203"/>
        <v/>
      </c>
      <c r="HZ39" s="348" t="str">
        <f t="shared" si="204"/>
        <v/>
      </c>
      <c r="IA39" s="348" t="str">
        <f t="shared" si="205"/>
        <v/>
      </c>
      <c r="IB39" s="348" t="str">
        <f t="shared" si="206"/>
        <v/>
      </c>
      <c r="IC39" s="348" t="str">
        <f t="shared" si="207"/>
        <v/>
      </c>
      <c r="ID39" s="348" t="str">
        <f t="shared" si="208"/>
        <v/>
      </c>
      <c r="IE39" s="348" t="str">
        <f t="shared" si="209"/>
        <v/>
      </c>
      <c r="IF39" s="348" t="str">
        <f t="shared" si="210"/>
        <v/>
      </c>
      <c r="IG39" s="348" t="str">
        <f t="shared" si="211"/>
        <v/>
      </c>
      <c r="IH39" s="348" t="str">
        <f t="shared" si="212"/>
        <v/>
      </c>
      <c r="II39" s="348" t="str">
        <f t="shared" si="213"/>
        <v/>
      </c>
      <c r="IJ39" s="348" t="str">
        <f t="shared" si="214"/>
        <v/>
      </c>
      <c r="IK39" s="348" t="str">
        <f t="shared" si="215"/>
        <v/>
      </c>
      <c r="IL39" s="348" t="str">
        <f t="shared" si="216"/>
        <v/>
      </c>
      <c r="IM39" s="348" t="str">
        <f t="shared" si="217"/>
        <v/>
      </c>
      <c r="IN39" s="348" t="str">
        <f t="shared" si="218"/>
        <v/>
      </c>
      <c r="IO39" s="348" t="str">
        <f t="shared" si="219"/>
        <v/>
      </c>
      <c r="IP39" s="348" t="str">
        <f t="shared" si="220"/>
        <v/>
      </c>
      <c r="IQ39" s="348" t="str">
        <f t="shared" si="221"/>
        <v/>
      </c>
      <c r="IR39" s="348" t="str">
        <f t="shared" si="222"/>
        <v/>
      </c>
      <c r="IS39" s="348" t="str">
        <f t="shared" si="223"/>
        <v/>
      </c>
      <c r="IT39" s="348" t="str">
        <f t="shared" si="224"/>
        <v/>
      </c>
      <c r="IU39" s="348" t="str">
        <f t="shared" si="225"/>
        <v/>
      </c>
      <c r="IV39" s="348" t="str">
        <f t="shared" si="226"/>
        <v/>
      </c>
      <c r="IW39" s="348" t="str">
        <f t="shared" si="227"/>
        <v/>
      </c>
      <c r="IX39" s="348" t="str">
        <f t="shared" si="228"/>
        <v/>
      </c>
      <c r="IY39" s="348" t="str">
        <f t="shared" si="229"/>
        <v/>
      </c>
      <c r="IZ39" s="348" t="str">
        <f t="shared" si="230"/>
        <v/>
      </c>
      <c r="JA39" s="348" t="str">
        <f t="shared" si="231"/>
        <v/>
      </c>
      <c r="JB39" s="348" t="str">
        <f t="shared" si="232"/>
        <v/>
      </c>
      <c r="JC39" s="348" t="str">
        <f t="shared" si="233"/>
        <v/>
      </c>
      <c r="JD39" s="348" t="str">
        <f t="shared" si="234"/>
        <v/>
      </c>
      <c r="JE39" s="348" t="str">
        <f t="shared" si="235"/>
        <v/>
      </c>
      <c r="JF39" s="348" t="str">
        <f t="shared" si="236"/>
        <v/>
      </c>
      <c r="JG39" s="348" t="str">
        <f t="shared" si="237"/>
        <v/>
      </c>
      <c r="JH39" s="348" t="str">
        <f t="shared" si="238"/>
        <v/>
      </c>
      <c r="JI39" s="348" t="str">
        <f t="shared" si="239"/>
        <v/>
      </c>
      <c r="JJ39" s="348" t="str">
        <f t="shared" si="240"/>
        <v/>
      </c>
      <c r="JK39" s="348" t="str">
        <f t="shared" si="241"/>
        <v/>
      </c>
      <c r="JL39" s="348" t="str">
        <f t="shared" si="242"/>
        <v/>
      </c>
      <c r="JM39" s="348" t="str">
        <f t="shared" si="243"/>
        <v/>
      </c>
      <c r="JN39" s="348" t="str">
        <f t="shared" si="244"/>
        <v/>
      </c>
      <c r="JO39" s="348" t="str">
        <f t="shared" si="245"/>
        <v/>
      </c>
      <c r="JP39" s="348" t="str">
        <f t="shared" si="246"/>
        <v/>
      </c>
      <c r="JQ39" s="348" t="str">
        <f t="shared" si="247"/>
        <v/>
      </c>
      <c r="JR39" s="348" t="str">
        <f t="shared" si="248"/>
        <v/>
      </c>
      <c r="JS39" s="348" t="str">
        <f t="shared" si="249"/>
        <v/>
      </c>
      <c r="JT39" s="348" t="str">
        <f t="shared" si="250"/>
        <v/>
      </c>
      <c r="JU39" s="348" t="str">
        <f t="shared" si="251"/>
        <v/>
      </c>
      <c r="JV39" s="348" t="str">
        <f t="shared" si="252"/>
        <v/>
      </c>
      <c r="JW39" s="348" t="str">
        <f t="shared" si="253"/>
        <v/>
      </c>
      <c r="JX39" s="348" t="str">
        <f t="shared" si="254"/>
        <v/>
      </c>
      <c r="JY39" s="348" t="str">
        <f t="shared" si="255"/>
        <v/>
      </c>
      <c r="JZ39" s="348" t="str">
        <f t="shared" si="256"/>
        <v/>
      </c>
      <c r="KA39" s="348" t="str">
        <f t="shared" si="257"/>
        <v/>
      </c>
      <c r="KB39" s="348" t="str">
        <f t="shared" si="258"/>
        <v/>
      </c>
      <c r="KC39" s="348" t="str">
        <f t="shared" si="259"/>
        <v/>
      </c>
      <c r="KD39" s="348" t="str">
        <f t="shared" si="260"/>
        <v/>
      </c>
      <c r="KE39" s="348" t="str">
        <f t="shared" si="261"/>
        <v/>
      </c>
      <c r="KF39" s="348" t="str">
        <f t="shared" si="262"/>
        <v/>
      </c>
      <c r="KG39" s="348" t="str">
        <f t="shared" si="263"/>
        <v/>
      </c>
      <c r="KH39" s="348" t="str">
        <f t="shared" si="264"/>
        <v/>
      </c>
      <c r="KI39" s="348" t="str">
        <f t="shared" si="265"/>
        <v/>
      </c>
      <c r="KJ39" s="348" t="str">
        <f t="shared" si="266"/>
        <v/>
      </c>
      <c r="KK39" s="348" t="str">
        <f t="shared" si="267"/>
        <v/>
      </c>
      <c r="KL39" s="348" t="str">
        <f t="shared" si="268"/>
        <v/>
      </c>
      <c r="KM39" s="348" t="str">
        <f t="shared" si="269"/>
        <v/>
      </c>
      <c r="KN39" s="348" t="str">
        <f t="shared" si="270"/>
        <v/>
      </c>
      <c r="KO39" s="348" t="str">
        <f t="shared" si="271"/>
        <v/>
      </c>
      <c r="KP39" s="348" t="str">
        <f t="shared" si="272"/>
        <v/>
      </c>
      <c r="KQ39" s="348" t="str">
        <f t="shared" si="273"/>
        <v/>
      </c>
      <c r="KR39" s="348" t="str">
        <f t="shared" si="274"/>
        <v/>
      </c>
      <c r="KS39" s="348" t="str">
        <f t="shared" si="275"/>
        <v/>
      </c>
      <c r="KT39" s="348" t="str">
        <f t="shared" si="276"/>
        <v/>
      </c>
      <c r="KU39" s="348" t="str">
        <f t="shared" si="277"/>
        <v/>
      </c>
      <c r="KV39" s="348" t="str">
        <f t="shared" si="278"/>
        <v/>
      </c>
      <c r="KW39" s="348" t="str">
        <f t="shared" si="279"/>
        <v/>
      </c>
      <c r="KX39" s="348" t="str">
        <f t="shared" si="280"/>
        <v/>
      </c>
      <c r="KY39" s="348" t="str">
        <f t="shared" si="281"/>
        <v/>
      </c>
      <c r="KZ39" s="348" t="str">
        <f t="shared" si="282"/>
        <v/>
      </c>
      <c r="LA39" s="348" t="str">
        <f t="shared" si="283"/>
        <v/>
      </c>
      <c r="LB39" s="348" t="str">
        <f t="shared" si="284"/>
        <v/>
      </c>
      <c r="LC39" s="348" t="str">
        <f t="shared" si="285"/>
        <v/>
      </c>
      <c r="LD39" s="348" t="str">
        <f t="shared" si="286"/>
        <v/>
      </c>
      <c r="LE39" s="348" t="str">
        <f t="shared" si="287"/>
        <v/>
      </c>
      <c r="LF39" s="349" t="str">
        <f t="shared" si="288"/>
        <v/>
      </c>
      <c r="LG39" s="349" t="str">
        <f t="shared" si="289"/>
        <v/>
      </c>
      <c r="LH39" s="349" t="str">
        <f t="shared" si="290"/>
        <v/>
      </c>
      <c r="LI39" s="349" t="str">
        <f t="shared" si="291"/>
        <v/>
      </c>
      <c r="LJ39" s="349" t="str">
        <f t="shared" si="292"/>
        <v/>
      </c>
      <c r="LK39" s="306" t="str">
        <f t="shared" si="293"/>
        <v/>
      </c>
      <c r="LL39" s="306" t="str">
        <f t="shared" si="294"/>
        <v/>
      </c>
      <c r="LM39" s="306" t="str">
        <f t="shared" si="295"/>
        <v/>
      </c>
      <c r="LN39" s="306" t="str">
        <f t="shared" si="296"/>
        <v/>
      </c>
      <c r="LO39" s="306" t="str">
        <f t="shared" si="297"/>
        <v/>
      </c>
      <c r="LP39" s="306" t="str">
        <f t="shared" si="298"/>
        <v/>
      </c>
      <c r="LQ39" s="306" t="str">
        <f t="shared" si="299"/>
        <v/>
      </c>
      <c r="LR39" s="306" t="str">
        <f t="shared" si="300"/>
        <v/>
      </c>
      <c r="LS39" s="306" t="str">
        <f t="shared" si="301"/>
        <v/>
      </c>
      <c r="LT39" s="306" t="str">
        <f t="shared" si="302"/>
        <v/>
      </c>
      <c r="LU39" s="306" t="str">
        <f t="shared" si="303"/>
        <v/>
      </c>
      <c r="LV39" s="306" t="str">
        <f t="shared" si="304"/>
        <v/>
      </c>
      <c r="LW39" s="306" t="str">
        <f t="shared" si="305"/>
        <v/>
      </c>
      <c r="LX39" s="306" t="str">
        <f t="shared" si="306"/>
        <v/>
      </c>
      <c r="LY39" s="306" t="str">
        <f t="shared" si="307"/>
        <v/>
      </c>
      <c r="LZ39" s="306" t="str">
        <f t="shared" si="308"/>
        <v/>
      </c>
      <c r="MA39" s="306" t="str">
        <f t="shared" si="309"/>
        <v/>
      </c>
      <c r="MB39" s="306" t="str">
        <f t="shared" si="310"/>
        <v/>
      </c>
      <c r="MC39" s="306" t="str">
        <f t="shared" si="311"/>
        <v/>
      </c>
      <c r="MD39" s="306" t="str">
        <f t="shared" si="312"/>
        <v/>
      </c>
      <c r="ME39" s="327">
        <f t="shared" si="324"/>
        <v>0</v>
      </c>
      <c r="MF39" s="327">
        <f t="shared" si="325"/>
        <v>0</v>
      </c>
      <c r="MG39" s="327">
        <f t="shared" si="326"/>
        <v>0</v>
      </c>
      <c r="MH39" s="327">
        <f t="shared" si="327"/>
        <v>0</v>
      </c>
      <c r="MI39" s="327">
        <f t="shared" si="328"/>
        <v>0</v>
      </c>
      <c r="MJ39" s="327">
        <f t="shared" si="329"/>
        <v>0</v>
      </c>
      <c r="MK39" s="327">
        <f t="shared" si="330"/>
        <v>0</v>
      </c>
      <c r="ML39" s="327">
        <f t="shared" si="331"/>
        <v>0</v>
      </c>
      <c r="MM39" s="327">
        <f t="shared" si="332"/>
        <v>0</v>
      </c>
      <c r="MN39" s="327">
        <f t="shared" si="333"/>
        <v>0</v>
      </c>
      <c r="MO39" s="327">
        <f t="shared" si="334"/>
        <v>0</v>
      </c>
      <c r="MP39" s="327">
        <f t="shared" si="335"/>
        <v>0</v>
      </c>
      <c r="MQ39" s="327">
        <f t="shared" si="336"/>
        <v>0</v>
      </c>
      <c r="MR39" s="327">
        <f t="shared" si="337"/>
        <v>0</v>
      </c>
      <c r="MS39" s="327">
        <f t="shared" si="338"/>
        <v>0</v>
      </c>
    </row>
    <row r="40" spans="1:376" ht="12" customHeight="1" x14ac:dyDescent="0.2">
      <c r="A40" s="334" t="str">
        <f t="shared" si="0"/>
        <v/>
      </c>
      <c r="B40" s="381"/>
      <c r="C40" s="351"/>
      <c r="D40" s="352"/>
      <c r="E40" s="353"/>
      <c r="F40" s="353"/>
      <c r="G40" s="353"/>
      <c r="H40" s="353"/>
      <c r="I40" s="354"/>
      <c r="J40" s="355"/>
      <c r="K40" s="356">
        <f t="shared" si="1"/>
        <v>0</v>
      </c>
      <c r="L40" s="356">
        <f t="shared" si="2"/>
        <v>0</v>
      </c>
      <c r="M40" s="357"/>
      <c r="N40" s="357"/>
      <c r="O40" s="357"/>
      <c r="P40" s="358"/>
      <c r="Q40" s="359" t="str">
        <f t="shared" si="3"/>
        <v/>
      </c>
      <c r="R40" s="360"/>
      <c r="S40" s="361"/>
      <c r="T40" s="362"/>
      <c r="U40" s="967"/>
      <c r="V40" s="969"/>
      <c r="W40" s="306" t="str">
        <f t="shared" si="4"/>
        <v/>
      </c>
      <c r="X40" s="306" t="str">
        <f t="shared" si="5"/>
        <v/>
      </c>
      <c r="Y40" s="306" t="str">
        <f t="shared" si="6"/>
        <v/>
      </c>
      <c r="Z40" s="306" t="str">
        <f t="shared" si="7"/>
        <v/>
      </c>
      <c r="AA40" s="306" t="str">
        <f t="shared" si="8"/>
        <v/>
      </c>
      <c r="AB40" s="306" t="str">
        <f t="shared" si="9"/>
        <v/>
      </c>
      <c r="AC40" s="306" t="str">
        <f t="shared" si="10"/>
        <v/>
      </c>
      <c r="AD40" s="306" t="str">
        <f t="shared" si="11"/>
        <v/>
      </c>
      <c r="AE40" s="306" t="str">
        <f t="shared" si="12"/>
        <v/>
      </c>
      <c r="AF40" s="306" t="str">
        <f t="shared" si="13"/>
        <v/>
      </c>
      <c r="AG40" s="306" t="str">
        <f t="shared" si="14"/>
        <v/>
      </c>
      <c r="AH40" s="306" t="str">
        <f t="shared" si="15"/>
        <v/>
      </c>
      <c r="AI40" s="306" t="str">
        <f t="shared" si="16"/>
        <v/>
      </c>
      <c r="AJ40" s="306" t="str">
        <f t="shared" si="17"/>
        <v/>
      </c>
      <c r="AK40" s="306" t="str">
        <f t="shared" si="18"/>
        <v/>
      </c>
      <c r="AL40" s="306" t="str">
        <f t="shared" si="19"/>
        <v/>
      </c>
      <c r="AM40" s="306" t="str">
        <f t="shared" si="20"/>
        <v/>
      </c>
      <c r="AN40" s="306" t="str">
        <f t="shared" si="21"/>
        <v/>
      </c>
      <c r="AO40" s="306" t="str">
        <f t="shared" si="22"/>
        <v/>
      </c>
      <c r="AP40" s="306" t="str">
        <f t="shared" si="23"/>
        <v/>
      </c>
      <c r="AQ40" s="306" t="str">
        <f t="shared" si="24"/>
        <v/>
      </c>
      <c r="AR40" s="306" t="str">
        <f t="shared" si="25"/>
        <v/>
      </c>
      <c r="AS40" s="306" t="str">
        <f t="shared" si="26"/>
        <v/>
      </c>
      <c r="AT40" s="306" t="str">
        <f t="shared" si="27"/>
        <v/>
      </c>
      <c r="AU40" s="306" t="str">
        <f t="shared" si="28"/>
        <v/>
      </c>
      <c r="AV40" s="306" t="str">
        <f t="shared" si="29"/>
        <v/>
      </c>
      <c r="AW40" s="306" t="str">
        <f t="shared" si="30"/>
        <v/>
      </c>
      <c r="AX40" s="306" t="str">
        <f t="shared" si="31"/>
        <v/>
      </c>
      <c r="AY40" s="306" t="str">
        <f t="shared" si="32"/>
        <v/>
      </c>
      <c r="AZ40" s="306" t="str">
        <f t="shared" si="33"/>
        <v/>
      </c>
      <c r="BA40" s="306" t="str">
        <f t="shared" si="34"/>
        <v/>
      </c>
      <c r="BB40" s="306" t="str">
        <f t="shared" si="35"/>
        <v/>
      </c>
      <c r="BC40" s="306" t="str">
        <f t="shared" si="36"/>
        <v/>
      </c>
      <c r="BD40" s="306" t="str">
        <f t="shared" si="37"/>
        <v/>
      </c>
      <c r="BE40" s="306" t="str">
        <f t="shared" si="38"/>
        <v/>
      </c>
      <c r="BF40" s="306" t="str">
        <f t="shared" si="39"/>
        <v/>
      </c>
      <c r="BG40" s="306" t="str">
        <f t="shared" si="40"/>
        <v/>
      </c>
      <c r="BH40" s="306" t="str">
        <f t="shared" si="41"/>
        <v/>
      </c>
      <c r="BI40" s="306" t="str">
        <f t="shared" si="42"/>
        <v/>
      </c>
      <c r="BJ40" s="306" t="str">
        <f t="shared" si="43"/>
        <v/>
      </c>
      <c r="BK40" s="306" t="str">
        <f t="shared" si="44"/>
        <v/>
      </c>
      <c r="BL40" s="306" t="str">
        <f t="shared" si="45"/>
        <v/>
      </c>
      <c r="BM40" s="306" t="str">
        <f t="shared" si="46"/>
        <v/>
      </c>
      <c r="BN40" s="306" t="str">
        <f t="shared" si="47"/>
        <v/>
      </c>
      <c r="BO40" s="306" t="str">
        <f t="shared" si="48"/>
        <v/>
      </c>
      <c r="BP40" s="306" t="str">
        <f t="shared" si="49"/>
        <v/>
      </c>
      <c r="BQ40" s="306" t="str">
        <f t="shared" si="50"/>
        <v/>
      </c>
      <c r="BR40" s="306" t="str">
        <f t="shared" si="51"/>
        <v/>
      </c>
      <c r="BS40" s="306" t="str">
        <f t="shared" si="52"/>
        <v/>
      </c>
      <c r="BT40" s="306" t="str">
        <f t="shared" si="53"/>
        <v/>
      </c>
      <c r="BU40" s="306" t="str">
        <f t="shared" si="54"/>
        <v/>
      </c>
      <c r="BV40" s="306" t="str">
        <f t="shared" si="55"/>
        <v/>
      </c>
      <c r="BW40" s="306" t="str">
        <f t="shared" si="56"/>
        <v/>
      </c>
      <c r="BX40" s="306" t="str">
        <f t="shared" si="57"/>
        <v/>
      </c>
      <c r="BY40" s="306" t="str">
        <f t="shared" si="58"/>
        <v/>
      </c>
      <c r="BZ40" s="306" t="str">
        <f t="shared" si="59"/>
        <v/>
      </c>
      <c r="CA40" s="306" t="str">
        <f t="shared" si="60"/>
        <v/>
      </c>
      <c r="CB40" s="306" t="str">
        <f t="shared" si="61"/>
        <v/>
      </c>
      <c r="CC40" s="306" t="str">
        <f t="shared" si="62"/>
        <v/>
      </c>
      <c r="CD40" s="306" t="str">
        <f t="shared" si="63"/>
        <v/>
      </c>
      <c r="CE40" s="306" t="str">
        <f t="shared" si="64"/>
        <v/>
      </c>
      <c r="CF40" s="306" t="str">
        <f t="shared" si="65"/>
        <v/>
      </c>
      <c r="CG40" s="306" t="str">
        <f t="shared" si="66"/>
        <v/>
      </c>
      <c r="CH40" s="306" t="str">
        <f t="shared" si="67"/>
        <v/>
      </c>
      <c r="CI40" s="306" t="str">
        <f t="shared" si="68"/>
        <v/>
      </c>
      <c r="CJ40" s="306" t="str">
        <f t="shared" si="69"/>
        <v/>
      </c>
      <c r="CK40" s="306" t="str">
        <f t="shared" si="70"/>
        <v/>
      </c>
      <c r="CL40" s="306" t="str">
        <f t="shared" si="71"/>
        <v/>
      </c>
      <c r="CM40" s="306" t="str">
        <f t="shared" si="72"/>
        <v/>
      </c>
      <c r="CN40" s="306" t="str">
        <f t="shared" si="73"/>
        <v/>
      </c>
      <c r="CO40" s="306" t="str">
        <f t="shared" si="74"/>
        <v/>
      </c>
      <c r="CP40" s="306" t="str">
        <f t="shared" si="75"/>
        <v/>
      </c>
      <c r="CQ40" s="306" t="str">
        <f t="shared" si="76"/>
        <v/>
      </c>
      <c r="CR40" s="306" t="str">
        <f t="shared" si="77"/>
        <v/>
      </c>
      <c r="CS40" s="306" t="str">
        <f t="shared" si="78"/>
        <v/>
      </c>
      <c r="CT40" s="306" t="str">
        <f t="shared" si="79"/>
        <v/>
      </c>
      <c r="CU40" s="306" t="str">
        <f t="shared" si="80"/>
        <v/>
      </c>
      <c r="CV40" s="306" t="str">
        <f t="shared" si="81"/>
        <v/>
      </c>
      <c r="CW40" s="306" t="str">
        <f t="shared" si="82"/>
        <v/>
      </c>
      <c r="CX40" s="306" t="str">
        <f t="shared" si="83"/>
        <v/>
      </c>
      <c r="CY40" s="306" t="str">
        <f t="shared" si="84"/>
        <v/>
      </c>
      <c r="CZ40" s="306" t="str">
        <f t="shared" si="85"/>
        <v/>
      </c>
      <c r="DA40" s="306" t="str">
        <f t="shared" si="86"/>
        <v/>
      </c>
      <c r="DB40" s="306" t="str">
        <f t="shared" si="87"/>
        <v/>
      </c>
      <c r="DC40" s="306" t="str">
        <f t="shared" si="88"/>
        <v/>
      </c>
      <c r="DD40" s="306" t="str">
        <f t="shared" si="89"/>
        <v/>
      </c>
      <c r="DE40" s="306" t="str">
        <f t="shared" si="90"/>
        <v/>
      </c>
      <c r="DF40" s="306" t="str">
        <f t="shared" si="91"/>
        <v/>
      </c>
      <c r="DG40" s="306" t="str">
        <f t="shared" si="92"/>
        <v/>
      </c>
      <c r="DH40" s="306" t="str">
        <f t="shared" si="93"/>
        <v/>
      </c>
      <c r="DI40" s="306" t="str">
        <f t="shared" si="94"/>
        <v/>
      </c>
      <c r="DJ40" s="306" t="str">
        <f t="shared" si="95"/>
        <v/>
      </c>
      <c r="DK40" s="306" t="str">
        <f t="shared" si="96"/>
        <v/>
      </c>
      <c r="DL40" s="306" t="str">
        <f t="shared" si="97"/>
        <v/>
      </c>
      <c r="DM40" s="306" t="str">
        <f t="shared" si="98"/>
        <v/>
      </c>
      <c r="DN40" s="306" t="str">
        <f t="shared" si="99"/>
        <v/>
      </c>
      <c r="DO40" s="306" t="str">
        <f t="shared" si="100"/>
        <v/>
      </c>
      <c r="DP40" s="306" t="str">
        <f t="shared" si="101"/>
        <v/>
      </c>
      <c r="DQ40" s="306" t="str">
        <f t="shared" si="102"/>
        <v/>
      </c>
      <c r="DR40" s="306" t="str">
        <f t="shared" si="103"/>
        <v/>
      </c>
      <c r="DS40" s="306" t="str">
        <f t="shared" si="104"/>
        <v/>
      </c>
      <c r="DT40" s="306" t="str">
        <f t="shared" si="105"/>
        <v/>
      </c>
      <c r="DU40" s="306" t="str">
        <f t="shared" si="106"/>
        <v/>
      </c>
      <c r="DV40" s="306" t="str">
        <f t="shared" si="107"/>
        <v/>
      </c>
      <c r="DW40" s="306" t="str">
        <f t="shared" si="108"/>
        <v/>
      </c>
      <c r="DX40" s="306" t="str">
        <f t="shared" si="109"/>
        <v/>
      </c>
      <c r="DY40" s="306" t="str">
        <f t="shared" si="110"/>
        <v/>
      </c>
      <c r="DZ40" s="306" t="str">
        <f t="shared" si="111"/>
        <v/>
      </c>
      <c r="EA40" s="306" t="str">
        <f t="shared" si="112"/>
        <v/>
      </c>
      <c r="EB40" s="306" t="str">
        <f t="shared" si="113"/>
        <v/>
      </c>
      <c r="EC40" s="306" t="str">
        <f t="shared" si="114"/>
        <v/>
      </c>
      <c r="ED40" s="306" t="str">
        <f t="shared" si="115"/>
        <v/>
      </c>
      <c r="EE40" s="306" t="str">
        <f t="shared" si="116"/>
        <v/>
      </c>
      <c r="EF40" s="306" t="str">
        <f t="shared" si="117"/>
        <v/>
      </c>
      <c r="EG40" s="306" t="str">
        <f t="shared" si="313"/>
        <v/>
      </c>
      <c r="EH40" s="306" t="str">
        <f t="shared" si="118"/>
        <v/>
      </c>
      <c r="EI40" s="306" t="str">
        <f t="shared" si="119"/>
        <v/>
      </c>
      <c r="EJ40" s="306" t="str">
        <f t="shared" si="120"/>
        <v/>
      </c>
      <c r="EK40" s="306" t="str">
        <f t="shared" si="121"/>
        <v/>
      </c>
      <c r="EL40" s="306" t="str">
        <f t="shared" si="122"/>
        <v/>
      </c>
      <c r="EM40" s="306" t="str">
        <f t="shared" si="123"/>
        <v/>
      </c>
      <c r="EN40" s="306" t="str">
        <f t="shared" si="124"/>
        <v/>
      </c>
      <c r="EO40" s="306" t="str">
        <f t="shared" si="125"/>
        <v/>
      </c>
      <c r="EP40" s="306" t="str">
        <f t="shared" si="126"/>
        <v/>
      </c>
      <c r="EQ40" s="306" t="str">
        <f t="shared" si="127"/>
        <v/>
      </c>
      <c r="ER40" s="306" t="str">
        <f t="shared" si="128"/>
        <v/>
      </c>
      <c r="ES40" s="306" t="str">
        <f t="shared" si="129"/>
        <v/>
      </c>
      <c r="ET40" s="306" t="str">
        <f t="shared" si="130"/>
        <v/>
      </c>
      <c r="EU40" s="306" t="str">
        <f t="shared" si="131"/>
        <v/>
      </c>
      <c r="EV40" s="306" t="str">
        <f t="shared" si="132"/>
        <v/>
      </c>
      <c r="EW40" s="306" t="str">
        <f t="shared" si="314"/>
        <v/>
      </c>
      <c r="EX40" s="306" t="str">
        <f t="shared" si="315"/>
        <v/>
      </c>
      <c r="EY40" s="306" t="str">
        <f t="shared" si="316"/>
        <v/>
      </c>
      <c r="EZ40" s="306" t="str">
        <f t="shared" si="317"/>
        <v/>
      </c>
      <c r="FA40" s="306" t="str">
        <f t="shared" si="318"/>
        <v/>
      </c>
      <c r="FB40" s="306" t="str">
        <f t="shared" si="133"/>
        <v/>
      </c>
      <c r="FC40" s="306" t="str">
        <f t="shared" si="134"/>
        <v/>
      </c>
      <c r="FD40" s="306" t="str">
        <f t="shared" si="135"/>
        <v/>
      </c>
      <c r="FE40" s="306" t="str">
        <f t="shared" si="136"/>
        <v/>
      </c>
      <c r="FF40" s="306" t="str">
        <f t="shared" si="137"/>
        <v/>
      </c>
      <c r="FG40" s="306" t="str">
        <f t="shared" si="319"/>
        <v/>
      </c>
      <c r="FH40" s="306" t="str">
        <f t="shared" si="320"/>
        <v/>
      </c>
      <c r="FI40" s="306" t="str">
        <f t="shared" si="321"/>
        <v/>
      </c>
      <c r="FJ40" s="306" t="str">
        <f t="shared" si="322"/>
        <v/>
      </c>
      <c r="FK40" s="306" t="str">
        <f t="shared" si="323"/>
        <v/>
      </c>
      <c r="FL40" s="306" t="str">
        <f t="shared" si="138"/>
        <v/>
      </c>
      <c r="FM40" s="306" t="str">
        <f t="shared" si="139"/>
        <v/>
      </c>
      <c r="FN40" s="306" t="str">
        <f t="shared" si="140"/>
        <v/>
      </c>
      <c r="FO40" s="306" t="str">
        <f t="shared" si="141"/>
        <v/>
      </c>
      <c r="FP40" s="306" t="str">
        <f t="shared" si="142"/>
        <v/>
      </c>
      <c r="FQ40" s="306" t="str">
        <f t="shared" si="143"/>
        <v/>
      </c>
      <c r="FR40" s="306" t="str">
        <f t="shared" si="144"/>
        <v/>
      </c>
      <c r="FS40" s="306" t="str">
        <f t="shared" si="145"/>
        <v/>
      </c>
      <c r="FT40" s="306" t="str">
        <f t="shared" si="146"/>
        <v/>
      </c>
      <c r="FU40" s="306" t="str">
        <f t="shared" si="147"/>
        <v/>
      </c>
      <c r="FV40" s="306" t="str">
        <f t="shared" si="148"/>
        <v/>
      </c>
      <c r="FW40" s="306" t="str">
        <f t="shared" si="149"/>
        <v/>
      </c>
      <c r="FX40" s="306" t="str">
        <f t="shared" si="150"/>
        <v/>
      </c>
      <c r="FY40" s="306" t="str">
        <f t="shared" si="151"/>
        <v/>
      </c>
      <c r="FZ40" s="306" t="str">
        <f t="shared" si="152"/>
        <v/>
      </c>
      <c r="GA40" s="306" t="str">
        <f t="shared" si="153"/>
        <v/>
      </c>
      <c r="GB40" s="306" t="str">
        <f t="shared" si="154"/>
        <v/>
      </c>
      <c r="GC40" s="306" t="str">
        <f t="shared" si="155"/>
        <v/>
      </c>
      <c r="GD40" s="306" t="str">
        <f t="shared" si="156"/>
        <v/>
      </c>
      <c r="GE40" s="306" t="str">
        <f t="shared" si="157"/>
        <v/>
      </c>
      <c r="GF40" s="306" t="str">
        <f t="shared" si="158"/>
        <v/>
      </c>
      <c r="GG40" s="306" t="str">
        <f t="shared" si="159"/>
        <v/>
      </c>
      <c r="GH40" s="306" t="str">
        <f t="shared" si="160"/>
        <v/>
      </c>
      <c r="GI40" s="306" t="str">
        <f t="shared" si="161"/>
        <v/>
      </c>
      <c r="GJ40" s="306" t="str">
        <f t="shared" si="162"/>
        <v/>
      </c>
      <c r="GK40" s="306" t="str">
        <f t="shared" si="163"/>
        <v/>
      </c>
      <c r="GL40" s="306" t="str">
        <f t="shared" si="164"/>
        <v/>
      </c>
      <c r="GM40" s="306" t="str">
        <f t="shared" si="165"/>
        <v/>
      </c>
      <c r="GN40" s="306" t="str">
        <f t="shared" si="166"/>
        <v/>
      </c>
      <c r="GO40" s="306" t="str">
        <f t="shared" si="167"/>
        <v/>
      </c>
      <c r="GP40" s="306" t="str">
        <f t="shared" si="168"/>
        <v/>
      </c>
      <c r="GQ40" s="306" t="str">
        <f t="shared" si="169"/>
        <v/>
      </c>
      <c r="GR40" s="306" t="str">
        <f t="shared" si="170"/>
        <v/>
      </c>
      <c r="GS40" s="306" t="str">
        <f t="shared" si="171"/>
        <v/>
      </c>
      <c r="GT40" s="306" t="str">
        <f t="shared" si="172"/>
        <v/>
      </c>
      <c r="GU40" s="306" t="str">
        <f t="shared" si="173"/>
        <v/>
      </c>
      <c r="GV40" s="306" t="str">
        <f t="shared" si="174"/>
        <v/>
      </c>
      <c r="GW40" s="306" t="str">
        <f t="shared" si="175"/>
        <v/>
      </c>
      <c r="GX40" s="306" t="str">
        <f t="shared" si="176"/>
        <v/>
      </c>
      <c r="GY40" s="306" t="str">
        <f t="shared" si="177"/>
        <v/>
      </c>
      <c r="GZ40" s="306" t="str">
        <f t="shared" si="178"/>
        <v/>
      </c>
      <c r="HA40" s="306" t="str">
        <f t="shared" si="179"/>
        <v/>
      </c>
      <c r="HB40" s="306" t="str">
        <f t="shared" si="180"/>
        <v/>
      </c>
      <c r="HC40" s="306" t="str">
        <f t="shared" si="181"/>
        <v/>
      </c>
      <c r="HD40" s="306" t="str">
        <f t="shared" si="182"/>
        <v/>
      </c>
      <c r="HE40" s="306" t="str">
        <f t="shared" si="183"/>
        <v/>
      </c>
      <c r="HF40" s="306" t="str">
        <f t="shared" si="184"/>
        <v/>
      </c>
      <c r="HG40" s="306" t="str">
        <f t="shared" si="185"/>
        <v/>
      </c>
      <c r="HH40" s="306" t="str">
        <f t="shared" si="186"/>
        <v/>
      </c>
      <c r="HI40" s="306" t="str">
        <f t="shared" si="187"/>
        <v/>
      </c>
      <c r="HJ40" s="306" t="str">
        <f t="shared" si="188"/>
        <v/>
      </c>
      <c r="HK40" s="306" t="str">
        <f t="shared" si="189"/>
        <v/>
      </c>
      <c r="HL40" s="306" t="str">
        <f t="shared" si="190"/>
        <v/>
      </c>
      <c r="HM40" s="306" t="str">
        <f t="shared" si="191"/>
        <v/>
      </c>
      <c r="HN40" s="306" t="str">
        <f t="shared" si="192"/>
        <v/>
      </c>
      <c r="HO40" s="306" t="str">
        <f t="shared" si="193"/>
        <v/>
      </c>
      <c r="HP40" s="306" t="str">
        <f t="shared" si="194"/>
        <v/>
      </c>
      <c r="HQ40" s="306" t="str">
        <f t="shared" si="195"/>
        <v/>
      </c>
      <c r="HR40" s="306" t="str">
        <f t="shared" si="196"/>
        <v/>
      </c>
      <c r="HS40" s="306" t="str">
        <f t="shared" si="197"/>
        <v/>
      </c>
      <c r="HT40" s="306" t="str">
        <f t="shared" si="198"/>
        <v/>
      </c>
      <c r="HU40" s="306" t="str">
        <f t="shared" si="199"/>
        <v/>
      </c>
      <c r="HV40" s="306" t="str">
        <f t="shared" si="200"/>
        <v/>
      </c>
      <c r="HW40" s="306" t="str">
        <f t="shared" si="201"/>
        <v/>
      </c>
      <c r="HX40" s="306" t="str">
        <f t="shared" si="202"/>
        <v/>
      </c>
      <c r="HY40" s="348" t="str">
        <f t="shared" si="203"/>
        <v/>
      </c>
      <c r="HZ40" s="348" t="str">
        <f t="shared" si="204"/>
        <v/>
      </c>
      <c r="IA40" s="348" t="str">
        <f t="shared" si="205"/>
        <v/>
      </c>
      <c r="IB40" s="348" t="str">
        <f t="shared" si="206"/>
        <v/>
      </c>
      <c r="IC40" s="348" t="str">
        <f t="shared" si="207"/>
        <v/>
      </c>
      <c r="ID40" s="348" t="str">
        <f t="shared" si="208"/>
        <v/>
      </c>
      <c r="IE40" s="348" t="str">
        <f t="shared" si="209"/>
        <v/>
      </c>
      <c r="IF40" s="348" t="str">
        <f t="shared" si="210"/>
        <v/>
      </c>
      <c r="IG40" s="348" t="str">
        <f t="shared" si="211"/>
        <v/>
      </c>
      <c r="IH40" s="348" t="str">
        <f t="shared" si="212"/>
        <v/>
      </c>
      <c r="II40" s="348" t="str">
        <f t="shared" si="213"/>
        <v/>
      </c>
      <c r="IJ40" s="348" t="str">
        <f t="shared" si="214"/>
        <v/>
      </c>
      <c r="IK40" s="348" t="str">
        <f t="shared" si="215"/>
        <v/>
      </c>
      <c r="IL40" s="348" t="str">
        <f t="shared" si="216"/>
        <v/>
      </c>
      <c r="IM40" s="348" t="str">
        <f t="shared" si="217"/>
        <v/>
      </c>
      <c r="IN40" s="348" t="str">
        <f t="shared" si="218"/>
        <v/>
      </c>
      <c r="IO40" s="348" t="str">
        <f t="shared" si="219"/>
        <v/>
      </c>
      <c r="IP40" s="348" t="str">
        <f t="shared" si="220"/>
        <v/>
      </c>
      <c r="IQ40" s="348" t="str">
        <f t="shared" si="221"/>
        <v/>
      </c>
      <c r="IR40" s="348" t="str">
        <f t="shared" si="222"/>
        <v/>
      </c>
      <c r="IS40" s="348" t="str">
        <f t="shared" si="223"/>
        <v/>
      </c>
      <c r="IT40" s="348" t="str">
        <f t="shared" si="224"/>
        <v/>
      </c>
      <c r="IU40" s="348" t="str">
        <f t="shared" si="225"/>
        <v/>
      </c>
      <c r="IV40" s="348" t="str">
        <f t="shared" si="226"/>
        <v/>
      </c>
      <c r="IW40" s="348" t="str">
        <f t="shared" si="227"/>
        <v/>
      </c>
      <c r="IX40" s="348" t="str">
        <f t="shared" si="228"/>
        <v/>
      </c>
      <c r="IY40" s="348" t="str">
        <f t="shared" si="229"/>
        <v/>
      </c>
      <c r="IZ40" s="348" t="str">
        <f t="shared" si="230"/>
        <v/>
      </c>
      <c r="JA40" s="348" t="str">
        <f t="shared" si="231"/>
        <v/>
      </c>
      <c r="JB40" s="348" t="str">
        <f t="shared" si="232"/>
        <v/>
      </c>
      <c r="JC40" s="348" t="str">
        <f t="shared" si="233"/>
        <v/>
      </c>
      <c r="JD40" s="348" t="str">
        <f t="shared" si="234"/>
        <v/>
      </c>
      <c r="JE40" s="348" t="str">
        <f t="shared" si="235"/>
        <v/>
      </c>
      <c r="JF40" s="348" t="str">
        <f t="shared" si="236"/>
        <v/>
      </c>
      <c r="JG40" s="348" t="str">
        <f t="shared" si="237"/>
        <v/>
      </c>
      <c r="JH40" s="348" t="str">
        <f t="shared" si="238"/>
        <v/>
      </c>
      <c r="JI40" s="348" t="str">
        <f t="shared" si="239"/>
        <v/>
      </c>
      <c r="JJ40" s="348" t="str">
        <f t="shared" si="240"/>
        <v/>
      </c>
      <c r="JK40" s="348" t="str">
        <f t="shared" si="241"/>
        <v/>
      </c>
      <c r="JL40" s="348" t="str">
        <f t="shared" si="242"/>
        <v/>
      </c>
      <c r="JM40" s="348" t="str">
        <f t="shared" si="243"/>
        <v/>
      </c>
      <c r="JN40" s="348" t="str">
        <f t="shared" si="244"/>
        <v/>
      </c>
      <c r="JO40" s="348" t="str">
        <f t="shared" si="245"/>
        <v/>
      </c>
      <c r="JP40" s="348" t="str">
        <f t="shared" si="246"/>
        <v/>
      </c>
      <c r="JQ40" s="348" t="str">
        <f t="shared" si="247"/>
        <v/>
      </c>
      <c r="JR40" s="348" t="str">
        <f t="shared" si="248"/>
        <v/>
      </c>
      <c r="JS40" s="348" t="str">
        <f t="shared" si="249"/>
        <v/>
      </c>
      <c r="JT40" s="348" t="str">
        <f t="shared" si="250"/>
        <v/>
      </c>
      <c r="JU40" s="348" t="str">
        <f t="shared" si="251"/>
        <v/>
      </c>
      <c r="JV40" s="348" t="str">
        <f t="shared" si="252"/>
        <v/>
      </c>
      <c r="JW40" s="348" t="str">
        <f t="shared" si="253"/>
        <v/>
      </c>
      <c r="JX40" s="348" t="str">
        <f t="shared" si="254"/>
        <v/>
      </c>
      <c r="JY40" s="348" t="str">
        <f t="shared" si="255"/>
        <v/>
      </c>
      <c r="JZ40" s="348" t="str">
        <f t="shared" si="256"/>
        <v/>
      </c>
      <c r="KA40" s="348" t="str">
        <f t="shared" si="257"/>
        <v/>
      </c>
      <c r="KB40" s="348" t="str">
        <f t="shared" si="258"/>
        <v/>
      </c>
      <c r="KC40" s="348" t="str">
        <f t="shared" si="259"/>
        <v/>
      </c>
      <c r="KD40" s="348" t="str">
        <f t="shared" si="260"/>
        <v/>
      </c>
      <c r="KE40" s="348" t="str">
        <f t="shared" si="261"/>
        <v/>
      </c>
      <c r="KF40" s="348" t="str">
        <f t="shared" si="262"/>
        <v/>
      </c>
      <c r="KG40" s="348" t="str">
        <f t="shared" si="263"/>
        <v/>
      </c>
      <c r="KH40" s="348" t="str">
        <f t="shared" si="264"/>
        <v/>
      </c>
      <c r="KI40" s="348" t="str">
        <f t="shared" si="265"/>
        <v/>
      </c>
      <c r="KJ40" s="348" t="str">
        <f t="shared" si="266"/>
        <v/>
      </c>
      <c r="KK40" s="348" t="str">
        <f t="shared" si="267"/>
        <v/>
      </c>
      <c r="KL40" s="348" t="str">
        <f t="shared" si="268"/>
        <v/>
      </c>
      <c r="KM40" s="348" t="str">
        <f t="shared" si="269"/>
        <v/>
      </c>
      <c r="KN40" s="348" t="str">
        <f t="shared" si="270"/>
        <v/>
      </c>
      <c r="KO40" s="348" t="str">
        <f t="shared" si="271"/>
        <v/>
      </c>
      <c r="KP40" s="348" t="str">
        <f t="shared" si="272"/>
        <v/>
      </c>
      <c r="KQ40" s="348" t="str">
        <f t="shared" si="273"/>
        <v/>
      </c>
      <c r="KR40" s="348" t="str">
        <f t="shared" si="274"/>
        <v/>
      </c>
      <c r="KS40" s="348" t="str">
        <f t="shared" si="275"/>
        <v/>
      </c>
      <c r="KT40" s="348" t="str">
        <f t="shared" si="276"/>
        <v/>
      </c>
      <c r="KU40" s="348" t="str">
        <f t="shared" si="277"/>
        <v/>
      </c>
      <c r="KV40" s="348" t="str">
        <f t="shared" si="278"/>
        <v/>
      </c>
      <c r="KW40" s="348" t="str">
        <f t="shared" si="279"/>
        <v/>
      </c>
      <c r="KX40" s="348" t="str">
        <f t="shared" si="280"/>
        <v/>
      </c>
      <c r="KY40" s="348" t="str">
        <f t="shared" si="281"/>
        <v/>
      </c>
      <c r="KZ40" s="348" t="str">
        <f t="shared" si="282"/>
        <v/>
      </c>
      <c r="LA40" s="348" t="str">
        <f t="shared" si="283"/>
        <v/>
      </c>
      <c r="LB40" s="348" t="str">
        <f t="shared" si="284"/>
        <v/>
      </c>
      <c r="LC40" s="348" t="str">
        <f t="shared" si="285"/>
        <v/>
      </c>
      <c r="LD40" s="348" t="str">
        <f t="shared" si="286"/>
        <v/>
      </c>
      <c r="LE40" s="348" t="str">
        <f t="shared" si="287"/>
        <v/>
      </c>
      <c r="LF40" s="349" t="str">
        <f t="shared" si="288"/>
        <v/>
      </c>
      <c r="LG40" s="349" t="str">
        <f t="shared" si="289"/>
        <v/>
      </c>
      <c r="LH40" s="349" t="str">
        <f t="shared" si="290"/>
        <v/>
      </c>
      <c r="LI40" s="349" t="str">
        <f t="shared" si="291"/>
        <v/>
      </c>
      <c r="LJ40" s="349" t="str">
        <f t="shared" si="292"/>
        <v/>
      </c>
      <c r="LK40" s="306" t="str">
        <f t="shared" si="293"/>
        <v/>
      </c>
      <c r="LL40" s="306" t="str">
        <f t="shared" si="294"/>
        <v/>
      </c>
      <c r="LM40" s="306" t="str">
        <f t="shared" si="295"/>
        <v/>
      </c>
      <c r="LN40" s="306" t="str">
        <f t="shared" si="296"/>
        <v/>
      </c>
      <c r="LO40" s="306" t="str">
        <f t="shared" si="297"/>
        <v/>
      </c>
      <c r="LP40" s="306" t="str">
        <f t="shared" si="298"/>
        <v/>
      </c>
      <c r="LQ40" s="306" t="str">
        <f t="shared" si="299"/>
        <v/>
      </c>
      <c r="LR40" s="306" t="str">
        <f t="shared" si="300"/>
        <v/>
      </c>
      <c r="LS40" s="306" t="str">
        <f t="shared" si="301"/>
        <v/>
      </c>
      <c r="LT40" s="306" t="str">
        <f t="shared" si="302"/>
        <v/>
      </c>
      <c r="LU40" s="306" t="str">
        <f t="shared" si="303"/>
        <v/>
      </c>
      <c r="LV40" s="306" t="str">
        <f t="shared" si="304"/>
        <v/>
      </c>
      <c r="LW40" s="306" t="str">
        <f t="shared" si="305"/>
        <v/>
      </c>
      <c r="LX40" s="306" t="str">
        <f t="shared" si="306"/>
        <v/>
      </c>
      <c r="LY40" s="306" t="str">
        <f t="shared" si="307"/>
        <v/>
      </c>
      <c r="LZ40" s="306" t="str">
        <f t="shared" si="308"/>
        <v/>
      </c>
      <c r="MA40" s="306" t="str">
        <f t="shared" si="309"/>
        <v/>
      </c>
      <c r="MB40" s="306" t="str">
        <f t="shared" si="310"/>
        <v/>
      </c>
      <c r="MC40" s="306" t="str">
        <f t="shared" si="311"/>
        <v/>
      </c>
      <c r="MD40" s="306" t="str">
        <f t="shared" si="312"/>
        <v/>
      </c>
      <c r="ME40" s="327">
        <f t="shared" si="324"/>
        <v>0</v>
      </c>
      <c r="MF40" s="327">
        <f t="shared" si="325"/>
        <v>0</v>
      </c>
      <c r="MG40" s="327">
        <f t="shared" si="326"/>
        <v>0</v>
      </c>
      <c r="MH40" s="327">
        <f t="shared" si="327"/>
        <v>0</v>
      </c>
      <c r="MI40" s="327">
        <f t="shared" si="328"/>
        <v>0</v>
      </c>
      <c r="MJ40" s="327">
        <f t="shared" si="329"/>
        <v>0</v>
      </c>
      <c r="MK40" s="327">
        <f t="shared" si="330"/>
        <v>0</v>
      </c>
      <c r="ML40" s="327">
        <f t="shared" si="331"/>
        <v>0</v>
      </c>
      <c r="MM40" s="327">
        <f t="shared" si="332"/>
        <v>0</v>
      </c>
      <c r="MN40" s="327">
        <f t="shared" si="333"/>
        <v>0</v>
      </c>
      <c r="MO40" s="327">
        <f t="shared" si="334"/>
        <v>0</v>
      </c>
      <c r="MP40" s="327">
        <f t="shared" si="335"/>
        <v>0</v>
      </c>
      <c r="MQ40" s="327">
        <f t="shared" si="336"/>
        <v>0</v>
      </c>
      <c r="MR40" s="327">
        <f t="shared" si="337"/>
        <v>0</v>
      </c>
      <c r="MS40" s="327">
        <f t="shared" si="338"/>
        <v>0</v>
      </c>
    </row>
    <row r="41" spans="1:376" ht="12" customHeight="1" x14ac:dyDescent="0.2">
      <c r="A41" s="334" t="str">
        <f t="shared" si="0"/>
        <v/>
      </c>
      <c r="B41" s="381"/>
      <c r="C41" s="351"/>
      <c r="D41" s="352"/>
      <c r="E41" s="353"/>
      <c r="F41" s="353"/>
      <c r="G41" s="353"/>
      <c r="H41" s="353"/>
      <c r="I41" s="354"/>
      <c r="J41" s="355"/>
      <c r="K41" s="356">
        <f t="shared" si="1"/>
        <v>0</v>
      </c>
      <c r="L41" s="356">
        <f t="shared" si="2"/>
        <v>0</v>
      </c>
      <c r="M41" s="357"/>
      <c r="N41" s="357"/>
      <c r="O41" s="357"/>
      <c r="P41" s="358"/>
      <c r="Q41" s="359" t="str">
        <f t="shared" si="3"/>
        <v/>
      </c>
      <c r="R41" s="360"/>
      <c r="S41" s="361"/>
      <c r="T41" s="362"/>
      <c r="U41" s="967"/>
      <c r="V41" s="969"/>
      <c r="W41" s="306" t="str">
        <f t="shared" si="4"/>
        <v/>
      </c>
      <c r="X41" s="306" t="str">
        <f t="shared" si="5"/>
        <v/>
      </c>
      <c r="Y41" s="306" t="str">
        <f t="shared" si="6"/>
        <v/>
      </c>
      <c r="Z41" s="306" t="str">
        <f t="shared" si="7"/>
        <v/>
      </c>
      <c r="AA41" s="306" t="str">
        <f t="shared" si="8"/>
        <v/>
      </c>
      <c r="AB41" s="306" t="str">
        <f t="shared" si="9"/>
        <v/>
      </c>
      <c r="AC41" s="306" t="str">
        <f t="shared" si="10"/>
        <v/>
      </c>
      <c r="AD41" s="306" t="str">
        <f t="shared" si="11"/>
        <v/>
      </c>
      <c r="AE41" s="306" t="str">
        <f t="shared" si="12"/>
        <v/>
      </c>
      <c r="AF41" s="306" t="str">
        <f t="shared" si="13"/>
        <v/>
      </c>
      <c r="AG41" s="306" t="str">
        <f t="shared" si="14"/>
        <v/>
      </c>
      <c r="AH41" s="306" t="str">
        <f t="shared" si="15"/>
        <v/>
      </c>
      <c r="AI41" s="306" t="str">
        <f t="shared" si="16"/>
        <v/>
      </c>
      <c r="AJ41" s="306" t="str">
        <f t="shared" si="17"/>
        <v/>
      </c>
      <c r="AK41" s="306" t="str">
        <f t="shared" si="18"/>
        <v/>
      </c>
      <c r="AL41" s="306" t="str">
        <f t="shared" si="19"/>
        <v/>
      </c>
      <c r="AM41" s="306" t="str">
        <f t="shared" si="20"/>
        <v/>
      </c>
      <c r="AN41" s="306" t="str">
        <f t="shared" si="21"/>
        <v/>
      </c>
      <c r="AO41" s="306" t="str">
        <f t="shared" si="22"/>
        <v/>
      </c>
      <c r="AP41" s="306" t="str">
        <f t="shared" si="23"/>
        <v/>
      </c>
      <c r="AQ41" s="306" t="str">
        <f t="shared" si="24"/>
        <v/>
      </c>
      <c r="AR41" s="306" t="str">
        <f t="shared" si="25"/>
        <v/>
      </c>
      <c r="AS41" s="306" t="str">
        <f t="shared" si="26"/>
        <v/>
      </c>
      <c r="AT41" s="306" t="str">
        <f t="shared" si="27"/>
        <v/>
      </c>
      <c r="AU41" s="306" t="str">
        <f t="shared" si="28"/>
        <v/>
      </c>
      <c r="AV41" s="306" t="str">
        <f t="shared" si="29"/>
        <v/>
      </c>
      <c r="AW41" s="306" t="str">
        <f t="shared" si="30"/>
        <v/>
      </c>
      <c r="AX41" s="306" t="str">
        <f t="shared" si="31"/>
        <v/>
      </c>
      <c r="AY41" s="306" t="str">
        <f t="shared" si="32"/>
        <v/>
      </c>
      <c r="AZ41" s="306" t="str">
        <f t="shared" si="33"/>
        <v/>
      </c>
      <c r="BA41" s="306" t="str">
        <f t="shared" si="34"/>
        <v/>
      </c>
      <c r="BB41" s="306" t="str">
        <f t="shared" si="35"/>
        <v/>
      </c>
      <c r="BC41" s="306" t="str">
        <f t="shared" si="36"/>
        <v/>
      </c>
      <c r="BD41" s="306" t="str">
        <f t="shared" si="37"/>
        <v/>
      </c>
      <c r="BE41" s="306" t="str">
        <f t="shared" si="38"/>
        <v/>
      </c>
      <c r="BF41" s="306" t="str">
        <f t="shared" si="39"/>
        <v/>
      </c>
      <c r="BG41" s="306" t="str">
        <f t="shared" si="40"/>
        <v/>
      </c>
      <c r="BH41" s="306" t="str">
        <f t="shared" si="41"/>
        <v/>
      </c>
      <c r="BI41" s="306" t="str">
        <f t="shared" si="42"/>
        <v/>
      </c>
      <c r="BJ41" s="306" t="str">
        <f t="shared" si="43"/>
        <v/>
      </c>
      <c r="BK41" s="306" t="str">
        <f t="shared" si="44"/>
        <v/>
      </c>
      <c r="BL41" s="306" t="str">
        <f t="shared" si="45"/>
        <v/>
      </c>
      <c r="BM41" s="306" t="str">
        <f t="shared" si="46"/>
        <v/>
      </c>
      <c r="BN41" s="306" t="str">
        <f t="shared" si="47"/>
        <v/>
      </c>
      <c r="BO41" s="306" t="str">
        <f t="shared" si="48"/>
        <v/>
      </c>
      <c r="BP41" s="306" t="str">
        <f t="shared" si="49"/>
        <v/>
      </c>
      <c r="BQ41" s="306" t="str">
        <f t="shared" si="50"/>
        <v/>
      </c>
      <c r="BR41" s="306" t="str">
        <f t="shared" si="51"/>
        <v/>
      </c>
      <c r="BS41" s="306" t="str">
        <f t="shared" si="52"/>
        <v/>
      </c>
      <c r="BT41" s="306" t="str">
        <f t="shared" si="53"/>
        <v/>
      </c>
      <c r="BU41" s="306" t="str">
        <f t="shared" si="54"/>
        <v/>
      </c>
      <c r="BV41" s="306" t="str">
        <f t="shared" si="55"/>
        <v/>
      </c>
      <c r="BW41" s="306" t="str">
        <f t="shared" si="56"/>
        <v/>
      </c>
      <c r="BX41" s="306" t="str">
        <f t="shared" si="57"/>
        <v/>
      </c>
      <c r="BY41" s="306" t="str">
        <f t="shared" si="58"/>
        <v/>
      </c>
      <c r="BZ41" s="306" t="str">
        <f t="shared" si="59"/>
        <v/>
      </c>
      <c r="CA41" s="306" t="str">
        <f t="shared" si="60"/>
        <v/>
      </c>
      <c r="CB41" s="306" t="str">
        <f t="shared" si="61"/>
        <v/>
      </c>
      <c r="CC41" s="306" t="str">
        <f t="shared" si="62"/>
        <v/>
      </c>
      <c r="CD41" s="306" t="str">
        <f t="shared" si="63"/>
        <v/>
      </c>
      <c r="CE41" s="306" t="str">
        <f t="shared" si="64"/>
        <v/>
      </c>
      <c r="CF41" s="306" t="str">
        <f t="shared" si="65"/>
        <v/>
      </c>
      <c r="CG41" s="306" t="str">
        <f t="shared" si="66"/>
        <v/>
      </c>
      <c r="CH41" s="306" t="str">
        <f t="shared" si="67"/>
        <v/>
      </c>
      <c r="CI41" s="306" t="str">
        <f t="shared" si="68"/>
        <v/>
      </c>
      <c r="CJ41" s="306" t="str">
        <f t="shared" si="69"/>
        <v/>
      </c>
      <c r="CK41" s="306" t="str">
        <f t="shared" si="70"/>
        <v/>
      </c>
      <c r="CL41" s="306" t="str">
        <f t="shared" si="71"/>
        <v/>
      </c>
      <c r="CM41" s="306" t="str">
        <f t="shared" si="72"/>
        <v/>
      </c>
      <c r="CN41" s="306" t="str">
        <f t="shared" si="73"/>
        <v/>
      </c>
      <c r="CO41" s="306" t="str">
        <f t="shared" si="74"/>
        <v/>
      </c>
      <c r="CP41" s="306" t="str">
        <f t="shared" si="75"/>
        <v/>
      </c>
      <c r="CQ41" s="306" t="str">
        <f t="shared" si="76"/>
        <v/>
      </c>
      <c r="CR41" s="306" t="str">
        <f t="shared" si="77"/>
        <v/>
      </c>
      <c r="CS41" s="306" t="str">
        <f t="shared" si="78"/>
        <v/>
      </c>
      <c r="CT41" s="306" t="str">
        <f t="shared" si="79"/>
        <v/>
      </c>
      <c r="CU41" s="306" t="str">
        <f t="shared" si="80"/>
        <v/>
      </c>
      <c r="CV41" s="306" t="str">
        <f t="shared" si="81"/>
        <v/>
      </c>
      <c r="CW41" s="306" t="str">
        <f t="shared" si="82"/>
        <v/>
      </c>
      <c r="CX41" s="306" t="str">
        <f t="shared" si="83"/>
        <v/>
      </c>
      <c r="CY41" s="306" t="str">
        <f t="shared" si="84"/>
        <v/>
      </c>
      <c r="CZ41" s="306" t="str">
        <f t="shared" si="85"/>
        <v/>
      </c>
      <c r="DA41" s="306" t="str">
        <f t="shared" si="86"/>
        <v/>
      </c>
      <c r="DB41" s="306" t="str">
        <f t="shared" si="87"/>
        <v/>
      </c>
      <c r="DC41" s="306" t="str">
        <f t="shared" si="88"/>
        <v/>
      </c>
      <c r="DD41" s="306" t="str">
        <f t="shared" si="89"/>
        <v/>
      </c>
      <c r="DE41" s="306" t="str">
        <f t="shared" si="90"/>
        <v/>
      </c>
      <c r="DF41" s="306" t="str">
        <f t="shared" si="91"/>
        <v/>
      </c>
      <c r="DG41" s="306" t="str">
        <f t="shared" si="92"/>
        <v/>
      </c>
      <c r="DH41" s="306" t="str">
        <f t="shared" si="93"/>
        <v/>
      </c>
      <c r="DI41" s="306" t="str">
        <f t="shared" si="94"/>
        <v/>
      </c>
      <c r="DJ41" s="306" t="str">
        <f t="shared" si="95"/>
        <v/>
      </c>
      <c r="DK41" s="306" t="str">
        <f t="shared" si="96"/>
        <v/>
      </c>
      <c r="DL41" s="306" t="str">
        <f t="shared" si="97"/>
        <v/>
      </c>
      <c r="DM41" s="306" t="str">
        <f t="shared" si="98"/>
        <v/>
      </c>
      <c r="DN41" s="306" t="str">
        <f t="shared" si="99"/>
        <v/>
      </c>
      <c r="DO41" s="306" t="str">
        <f t="shared" si="100"/>
        <v/>
      </c>
      <c r="DP41" s="306" t="str">
        <f t="shared" si="101"/>
        <v/>
      </c>
      <c r="DQ41" s="306" t="str">
        <f t="shared" si="102"/>
        <v/>
      </c>
      <c r="DR41" s="306" t="str">
        <f t="shared" si="103"/>
        <v/>
      </c>
      <c r="DS41" s="306" t="str">
        <f t="shared" si="104"/>
        <v/>
      </c>
      <c r="DT41" s="306" t="str">
        <f t="shared" si="105"/>
        <v/>
      </c>
      <c r="DU41" s="306" t="str">
        <f t="shared" si="106"/>
        <v/>
      </c>
      <c r="DV41" s="306" t="str">
        <f t="shared" si="107"/>
        <v/>
      </c>
      <c r="DW41" s="306" t="str">
        <f t="shared" si="108"/>
        <v/>
      </c>
      <c r="DX41" s="306" t="str">
        <f t="shared" si="109"/>
        <v/>
      </c>
      <c r="DY41" s="306" t="str">
        <f t="shared" si="110"/>
        <v/>
      </c>
      <c r="DZ41" s="306" t="str">
        <f t="shared" si="111"/>
        <v/>
      </c>
      <c r="EA41" s="306" t="str">
        <f t="shared" si="112"/>
        <v/>
      </c>
      <c r="EB41" s="306" t="str">
        <f t="shared" si="113"/>
        <v/>
      </c>
      <c r="EC41" s="306" t="str">
        <f t="shared" si="114"/>
        <v/>
      </c>
      <c r="ED41" s="306" t="str">
        <f t="shared" si="115"/>
        <v/>
      </c>
      <c r="EE41" s="306" t="str">
        <f t="shared" si="116"/>
        <v/>
      </c>
      <c r="EF41" s="306" t="str">
        <f t="shared" si="117"/>
        <v/>
      </c>
      <c r="EG41" s="306" t="str">
        <f t="shared" si="313"/>
        <v/>
      </c>
      <c r="EH41" s="306" t="str">
        <f t="shared" si="118"/>
        <v/>
      </c>
      <c r="EI41" s="306" t="str">
        <f t="shared" si="119"/>
        <v/>
      </c>
      <c r="EJ41" s="306" t="str">
        <f t="shared" si="120"/>
        <v/>
      </c>
      <c r="EK41" s="306" t="str">
        <f t="shared" si="121"/>
        <v/>
      </c>
      <c r="EL41" s="306" t="str">
        <f t="shared" si="122"/>
        <v/>
      </c>
      <c r="EM41" s="306" t="str">
        <f t="shared" si="123"/>
        <v/>
      </c>
      <c r="EN41" s="306" t="str">
        <f t="shared" si="124"/>
        <v/>
      </c>
      <c r="EO41" s="306" t="str">
        <f t="shared" si="125"/>
        <v/>
      </c>
      <c r="EP41" s="306" t="str">
        <f t="shared" si="126"/>
        <v/>
      </c>
      <c r="EQ41" s="306" t="str">
        <f t="shared" si="127"/>
        <v/>
      </c>
      <c r="ER41" s="306" t="str">
        <f t="shared" si="128"/>
        <v/>
      </c>
      <c r="ES41" s="306" t="str">
        <f t="shared" si="129"/>
        <v/>
      </c>
      <c r="ET41" s="306" t="str">
        <f t="shared" si="130"/>
        <v/>
      </c>
      <c r="EU41" s="306" t="str">
        <f t="shared" si="131"/>
        <v/>
      </c>
      <c r="EV41" s="306" t="str">
        <f t="shared" si="132"/>
        <v/>
      </c>
      <c r="EW41" s="306" t="str">
        <f t="shared" si="314"/>
        <v/>
      </c>
      <c r="EX41" s="306" t="str">
        <f t="shared" si="315"/>
        <v/>
      </c>
      <c r="EY41" s="306" t="str">
        <f t="shared" si="316"/>
        <v/>
      </c>
      <c r="EZ41" s="306" t="str">
        <f t="shared" si="317"/>
        <v/>
      </c>
      <c r="FA41" s="306" t="str">
        <f t="shared" si="318"/>
        <v/>
      </c>
      <c r="FB41" s="306" t="str">
        <f t="shared" si="133"/>
        <v/>
      </c>
      <c r="FC41" s="306" t="str">
        <f t="shared" si="134"/>
        <v/>
      </c>
      <c r="FD41" s="306" t="str">
        <f t="shared" si="135"/>
        <v/>
      </c>
      <c r="FE41" s="306" t="str">
        <f t="shared" si="136"/>
        <v/>
      </c>
      <c r="FF41" s="306" t="str">
        <f t="shared" si="137"/>
        <v/>
      </c>
      <c r="FG41" s="306" t="str">
        <f t="shared" si="319"/>
        <v/>
      </c>
      <c r="FH41" s="306" t="str">
        <f t="shared" si="320"/>
        <v/>
      </c>
      <c r="FI41" s="306" t="str">
        <f t="shared" si="321"/>
        <v/>
      </c>
      <c r="FJ41" s="306" t="str">
        <f t="shared" si="322"/>
        <v/>
      </c>
      <c r="FK41" s="306" t="str">
        <f t="shared" si="323"/>
        <v/>
      </c>
      <c r="FL41" s="306" t="str">
        <f t="shared" si="138"/>
        <v/>
      </c>
      <c r="FM41" s="306" t="str">
        <f t="shared" si="139"/>
        <v/>
      </c>
      <c r="FN41" s="306" t="str">
        <f t="shared" si="140"/>
        <v/>
      </c>
      <c r="FO41" s="306" t="str">
        <f t="shared" si="141"/>
        <v/>
      </c>
      <c r="FP41" s="306" t="str">
        <f t="shared" si="142"/>
        <v/>
      </c>
      <c r="FQ41" s="306" t="str">
        <f t="shared" si="143"/>
        <v/>
      </c>
      <c r="FR41" s="306" t="str">
        <f t="shared" si="144"/>
        <v/>
      </c>
      <c r="FS41" s="306" t="str">
        <f t="shared" si="145"/>
        <v/>
      </c>
      <c r="FT41" s="306" t="str">
        <f t="shared" si="146"/>
        <v/>
      </c>
      <c r="FU41" s="306" t="str">
        <f t="shared" si="147"/>
        <v/>
      </c>
      <c r="FV41" s="306" t="str">
        <f t="shared" si="148"/>
        <v/>
      </c>
      <c r="FW41" s="306" t="str">
        <f t="shared" si="149"/>
        <v/>
      </c>
      <c r="FX41" s="306" t="str">
        <f t="shared" si="150"/>
        <v/>
      </c>
      <c r="FY41" s="306" t="str">
        <f t="shared" si="151"/>
        <v/>
      </c>
      <c r="FZ41" s="306" t="str">
        <f t="shared" si="152"/>
        <v/>
      </c>
      <c r="GA41" s="306" t="str">
        <f t="shared" si="153"/>
        <v/>
      </c>
      <c r="GB41" s="306" t="str">
        <f t="shared" si="154"/>
        <v/>
      </c>
      <c r="GC41" s="306" t="str">
        <f t="shared" si="155"/>
        <v/>
      </c>
      <c r="GD41" s="306" t="str">
        <f t="shared" si="156"/>
        <v/>
      </c>
      <c r="GE41" s="306" t="str">
        <f t="shared" si="157"/>
        <v/>
      </c>
      <c r="GF41" s="306" t="str">
        <f t="shared" si="158"/>
        <v/>
      </c>
      <c r="GG41" s="306" t="str">
        <f t="shared" si="159"/>
        <v/>
      </c>
      <c r="GH41" s="306" t="str">
        <f t="shared" si="160"/>
        <v/>
      </c>
      <c r="GI41" s="306" t="str">
        <f t="shared" si="161"/>
        <v/>
      </c>
      <c r="GJ41" s="306" t="str">
        <f t="shared" si="162"/>
        <v/>
      </c>
      <c r="GK41" s="306" t="str">
        <f t="shared" si="163"/>
        <v/>
      </c>
      <c r="GL41" s="306" t="str">
        <f t="shared" si="164"/>
        <v/>
      </c>
      <c r="GM41" s="306" t="str">
        <f t="shared" si="165"/>
        <v/>
      </c>
      <c r="GN41" s="306" t="str">
        <f t="shared" si="166"/>
        <v/>
      </c>
      <c r="GO41" s="306" t="str">
        <f t="shared" si="167"/>
        <v/>
      </c>
      <c r="GP41" s="306" t="str">
        <f t="shared" si="168"/>
        <v/>
      </c>
      <c r="GQ41" s="306" t="str">
        <f t="shared" si="169"/>
        <v/>
      </c>
      <c r="GR41" s="306" t="str">
        <f t="shared" si="170"/>
        <v/>
      </c>
      <c r="GS41" s="306" t="str">
        <f t="shared" si="171"/>
        <v/>
      </c>
      <c r="GT41" s="306" t="str">
        <f t="shared" si="172"/>
        <v/>
      </c>
      <c r="GU41" s="306" t="str">
        <f t="shared" si="173"/>
        <v/>
      </c>
      <c r="GV41" s="306" t="str">
        <f t="shared" si="174"/>
        <v/>
      </c>
      <c r="GW41" s="306" t="str">
        <f t="shared" si="175"/>
        <v/>
      </c>
      <c r="GX41" s="306" t="str">
        <f t="shared" si="176"/>
        <v/>
      </c>
      <c r="GY41" s="306" t="str">
        <f t="shared" si="177"/>
        <v/>
      </c>
      <c r="GZ41" s="306" t="str">
        <f t="shared" si="178"/>
        <v/>
      </c>
      <c r="HA41" s="306" t="str">
        <f t="shared" si="179"/>
        <v/>
      </c>
      <c r="HB41" s="306" t="str">
        <f t="shared" si="180"/>
        <v/>
      </c>
      <c r="HC41" s="306" t="str">
        <f t="shared" si="181"/>
        <v/>
      </c>
      <c r="HD41" s="306" t="str">
        <f t="shared" si="182"/>
        <v/>
      </c>
      <c r="HE41" s="306" t="str">
        <f t="shared" si="183"/>
        <v/>
      </c>
      <c r="HF41" s="306" t="str">
        <f t="shared" si="184"/>
        <v/>
      </c>
      <c r="HG41" s="306" t="str">
        <f t="shared" si="185"/>
        <v/>
      </c>
      <c r="HH41" s="306" t="str">
        <f t="shared" si="186"/>
        <v/>
      </c>
      <c r="HI41" s="306" t="str">
        <f t="shared" si="187"/>
        <v/>
      </c>
      <c r="HJ41" s="306" t="str">
        <f t="shared" si="188"/>
        <v/>
      </c>
      <c r="HK41" s="306" t="str">
        <f t="shared" si="189"/>
        <v/>
      </c>
      <c r="HL41" s="306" t="str">
        <f t="shared" si="190"/>
        <v/>
      </c>
      <c r="HM41" s="306" t="str">
        <f t="shared" si="191"/>
        <v/>
      </c>
      <c r="HN41" s="306" t="str">
        <f t="shared" si="192"/>
        <v/>
      </c>
      <c r="HO41" s="306" t="str">
        <f t="shared" si="193"/>
        <v/>
      </c>
      <c r="HP41" s="306" t="str">
        <f t="shared" si="194"/>
        <v/>
      </c>
      <c r="HQ41" s="306" t="str">
        <f t="shared" si="195"/>
        <v/>
      </c>
      <c r="HR41" s="306" t="str">
        <f t="shared" si="196"/>
        <v/>
      </c>
      <c r="HS41" s="306" t="str">
        <f t="shared" si="197"/>
        <v/>
      </c>
      <c r="HT41" s="306" t="str">
        <f t="shared" si="198"/>
        <v/>
      </c>
      <c r="HU41" s="306" t="str">
        <f t="shared" si="199"/>
        <v/>
      </c>
      <c r="HV41" s="306" t="str">
        <f t="shared" si="200"/>
        <v/>
      </c>
      <c r="HW41" s="306" t="str">
        <f t="shared" si="201"/>
        <v/>
      </c>
      <c r="HX41" s="306" t="str">
        <f t="shared" si="202"/>
        <v/>
      </c>
      <c r="HY41" s="348" t="str">
        <f t="shared" si="203"/>
        <v/>
      </c>
      <c r="HZ41" s="348" t="str">
        <f t="shared" si="204"/>
        <v/>
      </c>
      <c r="IA41" s="348" t="str">
        <f t="shared" si="205"/>
        <v/>
      </c>
      <c r="IB41" s="348" t="str">
        <f t="shared" si="206"/>
        <v/>
      </c>
      <c r="IC41" s="348" t="str">
        <f t="shared" si="207"/>
        <v/>
      </c>
      <c r="ID41" s="348" t="str">
        <f t="shared" si="208"/>
        <v/>
      </c>
      <c r="IE41" s="348" t="str">
        <f t="shared" si="209"/>
        <v/>
      </c>
      <c r="IF41" s="348" t="str">
        <f t="shared" si="210"/>
        <v/>
      </c>
      <c r="IG41" s="348" t="str">
        <f t="shared" si="211"/>
        <v/>
      </c>
      <c r="IH41" s="348" t="str">
        <f t="shared" si="212"/>
        <v/>
      </c>
      <c r="II41" s="348" t="str">
        <f t="shared" si="213"/>
        <v/>
      </c>
      <c r="IJ41" s="348" t="str">
        <f t="shared" si="214"/>
        <v/>
      </c>
      <c r="IK41" s="348" t="str">
        <f t="shared" si="215"/>
        <v/>
      </c>
      <c r="IL41" s="348" t="str">
        <f t="shared" si="216"/>
        <v/>
      </c>
      <c r="IM41" s="348" t="str">
        <f t="shared" si="217"/>
        <v/>
      </c>
      <c r="IN41" s="348" t="str">
        <f t="shared" si="218"/>
        <v/>
      </c>
      <c r="IO41" s="348" t="str">
        <f t="shared" si="219"/>
        <v/>
      </c>
      <c r="IP41" s="348" t="str">
        <f t="shared" si="220"/>
        <v/>
      </c>
      <c r="IQ41" s="348" t="str">
        <f t="shared" si="221"/>
        <v/>
      </c>
      <c r="IR41" s="348" t="str">
        <f t="shared" si="222"/>
        <v/>
      </c>
      <c r="IS41" s="348" t="str">
        <f t="shared" si="223"/>
        <v/>
      </c>
      <c r="IT41" s="348" t="str">
        <f t="shared" si="224"/>
        <v/>
      </c>
      <c r="IU41" s="348" t="str">
        <f t="shared" si="225"/>
        <v/>
      </c>
      <c r="IV41" s="348" t="str">
        <f t="shared" si="226"/>
        <v/>
      </c>
      <c r="IW41" s="348" t="str">
        <f t="shared" si="227"/>
        <v/>
      </c>
      <c r="IX41" s="348" t="str">
        <f t="shared" si="228"/>
        <v/>
      </c>
      <c r="IY41" s="348" t="str">
        <f t="shared" si="229"/>
        <v/>
      </c>
      <c r="IZ41" s="348" t="str">
        <f t="shared" si="230"/>
        <v/>
      </c>
      <c r="JA41" s="348" t="str">
        <f t="shared" si="231"/>
        <v/>
      </c>
      <c r="JB41" s="348" t="str">
        <f t="shared" si="232"/>
        <v/>
      </c>
      <c r="JC41" s="348" t="str">
        <f t="shared" si="233"/>
        <v/>
      </c>
      <c r="JD41" s="348" t="str">
        <f t="shared" si="234"/>
        <v/>
      </c>
      <c r="JE41" s="348" t="str">
        <f t="shared" si="235"/>
        <v/>
      </c>
      <c r="JF41" s="348" t="str">
        <f t="shared" si="236"/>
        <v/>
      </c>
      <c r="JG41" s="348" t="str">
        <f t="shared" si="237"/>
        <v/>
      </c>
      <c r="JH41" s="348" t="str">
        <f t="shared" si="238"/>
        <v/>
      </c>
      <c r="JI41" s="348" t="str">
        <f t="shared" si="239"/>
        <v/>
      </c>
      <c r="JJ41" s="348" t="str">
        <f t="shared" si="240"/>
        <v/>
      </c>
      <c r="JK41" s="348" t="str">
        <f t="shared" si="241"/>
        <v/>
      </c>
      <c r="JL41" s="348" t="str">
        <f t="shared" si="242"/>
        <v/>
      </c>
      <c r="JM41" s="348" t="str">
        <f t="shared" si="243"/>
        <v/>
      </c>
      <c r="JN41" s="348" t="str">
        <f t="shared" si="244"/>
        <v/>
      </c>
      <c r="JO41" s="348" t="str">
        <f t="shared" si="245"/>
        <v/>
      </c>
      <c r="JP41" s="348" t="str">
        <f t="shared" si="246"/>
        <v/>
      </c>
      <c r="JQ41" s="348" t="str">
        <f t="shared" si="247"/>
        <v/>
      </c>
      <c r="JR41" s="348" t="str">
        <f t="shared" si="248"/>
        <v/>
      </c>
      <c r="JS41" s="348" t="str">
        <f t="shared" si="249"/>
        <v/>
      </c>
      <c r="JT41" s="348" t="str">
        <f t="shared" si="250"/>
        <v/>
      </c>
      <c r="JU41" s="348" t="str">
        <f t="shared" si="251"/>
        <v/>
      </c>
      <c r="JV41" s="348" t="str">
        <f t="shared" si="252"/>
        <v/>
      </c>
      <c r="JW41" s="348" t="str">
        <f t="shared" si="253"/>
        <v/>
      </c>
      <c r="JX41" s="348" t="str">
        <f t="shared" si="254"/>
        <v/>
      </c>
      <c r="JY41" s="348" t="str">
        <f t="shared" si="255"/>
        <v/>
      </c>
      <c r="JZ41" s="348" t="str">
        <f t="shared" si="256"/>
        <v/>
      </c>
      <c r="KA41" s="348" t="str">
        <f t="shared" si="257"/>
        <v/>
      </c>
      <c r="KB41" s="348" t="str">
        <f t="shared" si="258"/>
        <v/>
      </c>
      <c r="KC41" s="348" t="str">
        <f t="shared" si="259"/>
        <v/>
      </c>
      <c r="KD41" s="348" t="str">
        <f t="shared" si="260"/>
        <v/>
      </c>
      <c r="KE41" s="348" t="str">
        <f t="shared" si="261"/>
        <v/>
      </c>
      <c r="KF41" s="348" t="str">
        <f t="shared" si="262"/>
        <v/>
      </c>
      <c r="KG41" s="348" t="str">
        <f t="shared" si="263"/>
        <v/>
      </c>
      <c r="KH41" s="348" t="str">
        <f t="shared" si="264"/>
        <v/>
      </c>
      <c r="KI41" s="348" t="str">
        <f t="shared" si="265"/>
        <v/>
      </c>
      <c r="KJ41" s="348" t="str">
        <f t="shared" si="266"/>
        <v/>
      </c>
      <c r="KK41" s="348" t="str">
        <f t="shared" si="267"/>
        <v/>
      </c>
      <c r="KL41" s="348" t="str">
        <f t="shared" si="268"/>
        <v/>
      </c>
      <c r="KM41" s="348" t="str">
        <f t="shared" si="269"/>
        <v/>
      </c>
      <c r="KN41" s="348" t="str">
        <f t="shared" si="270"/>
        <v/>
      </c>
      <c r="KO41" s="348" t="str">
        <f t="shared" si="271"/>
        <v/>
      </c>
      <c r="KP41" s="348" t="str">
        <f t="shared" si="272"/>
        <v/>
      </c>
      <c r="KQ41" s="348" t="str">
        <f t="shared" si="273"/>
        <v/>
      </c>
      <c r="KR41" s="348" t="str">
        <f t="shared" si="274"/>
        <v/>
      </c>
      <c r="KS41" s="348" t="str">
        <f t="shared" si="275"/>
        <v/>
      </c>
      <c r="KT41" s="348" t="str">
        <f t="shared" si="276"/>
        <v/>
      </c>
      <c r="KU41" s="348" t="str">
        <f t="shared" si="277"/>
        <v/>
      </c>
      <c r="KV41" s="348" t="str">
        <f t="shared" si="278"/>
        <v/>
      </c>
      <c r="KW41" s="348" t="str">
        <f t="shared" si="279"/>
        <v/>
      </c>
      <c r="KX41" s="348" t="str">
        <f t="shared" si="280"/>
        <v/>
      </c>
      <c r="KY41" s="348" t="str">
        <f t="shared" si="281"/>
        <v/>
      </c>
      <c r="KZ41" s="348" t="str">
        <f t="shared" si="282"/>
        <v/>
      </c>
      <c r="LA41" s="348" t="str">
        <f t="shared" si="283"/>
        <v/>
      </c>
      <c r="LB41" s="348" t="str">
        <f t="shared" si="284"/>
        <v/>
      </c>
      <c r="LC41" s="348" t="str">
        <f t="shared" si="285"/>
        <v/>
      </c>
      <c r="LD41" s="348" t="str">
        <f t="shared" si="286"/>
        <v/>
      </c>
      <c r="LE41" s="348" t="str">
        <f t="shared" si="287"/>
        <v/>
      </c>
      <c r="LF41" s="349" t="str">
        <f t="shared" si="288"/>
        <v/>
      </c>
      <c r="LG41" s="349" t="str">
        <f t="shared" si="289"/>
        <v/>
      </c>
      <c r="LH41" s="349" t="str">
        <f t="shared" si="290"/>
        <v/>
      </c>
      <c r="LI41" s="349" t="str">
        <f t="shared" si="291"/>
        <v/>
      </c>
      <c r="LJ41" s="349" t="str">
        <f t="shared" si="292"/>
        <v/>
      </c>
      <c r="LK41" s="306" t="str">
        <f t="shared" si="293"/>
        <v/>
      </c>
      <c r="LL41" s="306" t="str">
        <f t="shared" si="294"/>
        <v/>
      </c>
      <c r="LM41" s="306" t="str">
        <f t="shared" si="295"/>
        <v/>
      </c>
      <c r="LN41" s="306" t="str">
        <f t="shared" si="296"/>
        <v/>
      </c>
      <c r="LO41" s="306" t="str">
        <f t="shared" si="297"/>
        <v/>
      </c>
      <c r="LP41" s="306" t="str">
        <f t="shared" si="298"/>
        <v/>
      </c>
      <c r="LQ41" s="306" t="str">
        <f t="shared" si="299"/>
        <v/>
      </c>
      <c r="LR41" s="306" t="str">
        <f t="shared" si="300"/>
        <v/>
      </c>
      <c r="LS41" s="306" t="str">
        <f t="shared" si="301"/>
        <v/>
      </c>
      <c r="LT41" s="306" t="str">
        <f t="shared" si="302"/>
        <v/>
      </c>
      <c r="LU41" s="306" t="str">
        <f t="shared" si="303"/>
        <v/>
      </c>
      <c r="LV41" s="306" t="str">
        <f t="shared" si="304"/>
        <v/>
      </c>
      <c r="LW41" s="306" t="str">
        <f t="shared" si="305"/>
        <v/>
      </c>
      <c r="LX41" s="306" t="str">
        <f t="shared" si="306"/>
        <v/>
      </c>
      <c r="LY41" s="306" t="str">
        <f t="shared" si="307"/>
        <v/>
      </c>
      <c r="LZ41" s="306" t="str">
        <f t="shared" si="308"/>
        <v/>
      </c>
      <c r="MA41" s="306" t="str">
        <f t="shared" si="309"/>
        <v/>
      </c>
      <c r="MB41" s="306" t="str">
        <f t="shared" si="310"/>
        <v/>
      </c>
      <c r="MC41" s="306" t="str">
        <f t="shared" si="311"/>
        <v/>
      </c>
      <c r="MD41" s="306" t="str">
        <f t="shared" si="312"/>
        <v/>
      </c>
      <c r="ME41" s="327">
        <f t="shared" si="324"/>
        <v>0</v>
      </c>
      <c r="MF41" s="327">
        <f t="shared" si="325"/>
        <v>0</v>
      </c>
      <c r="MG41" s="327">
        <f t="shared" si="326"/>
        <v>0</v>
      </c>
      <c r="MH41" s="327">
        <f t="shared" si="327"/>
        <v>0</v>
      </c>
      <c r="MI41" s="327">
        <f t="shared" si="328"/>
        <v>0</v>
      </c>
      <c r="MJ41" s="327">
        <f t="shared" si="329"/>
        <v>0</v>
      </c>
      <c r="MK41" s="327">
        <f t="shared" si="330"/>
        <v>0</v>
      </c>
      <c r="ML41" s="327">
        <f t="shared" si="331"/>
        <v>0</v>
      </c>
      <c r="MM41" s="327">
        <f t="shared" si="332"/>
        <v>0</v>
      </c>
      <c r="MN41" s="327">
        <f t="shared" si="333"/>
        <v>0</v>
      </c>
      <c r="MO41" s="327">
        <f t="shared" si="334"/>
        <v>0</v>
      </c>
      <c r="MP41" s="327">
        <f t="shared" si="335"/>
        <v>0</v>
      </c>
      <c r="MQ41" s="327">
        <f t="shared" si="336"/>
        <v>0</v>
      </c>
      <c r="MR41" s="327">
        <f t="shared" si="337"/>
        <v>0</v>
      </c>
      <c r="MS41" s="327">
        <f t="shared" si="338"/>
        <v>0</v>
      </c>
    </row>
    <row r="42" spans="1:376" ht="12" customHeight="1" x14ac:dyDescent="0.2">
      <c r="A42" s="334" t="str">
        <f t="shared" si="0"/>
        <v/>
      </c>
      <c r="B42" s="381"/>
      <c r="C42" s="351"/>
      <c r="D42" s="352"/>
      <c r="E42" s="353"/>
      <c r="F42" s="353"/>
      <c r="G42" s="353"/>
      <c r="H42" s="353"/>
      <c r="I42" s="354"/>
      <c r="J42" s="355"/>
      <c r="K42" s="356">
        <f t="shared" si="1"/>
        <v>0</v>
      </c>
      <c r="L42" s="356">
        <f t="shared" si="2"/>
        <v>0</v>
      </c>
      <c r="M42" s="357"/>
      <c r="N42" s="357"/>
      <c r="O42" s="357"/>
      <c r="P42" s="358"/>
      <c r="Q42" s="359" t="str">
        <f t="shared" si="3"/>
        <v/>
      </c>
      <c r="R42" s="360"/>
      <c r="S42" s="361"/>
      <c r="T42" s="362"/>
      <c r="U42" s="967"/>
      <c r="V42" s="969"/>
      <c r="W42" s="306" t="str">
        <f t="shared" si="4"/>
        <v/>
      </c>
      <c r="X42" s="306" t="str">
        <f t="shared" si="5"/>
        <v/>
      </c>
      <c r="Y42" s="306" t="str">
        <f t="shared" si="6"/>
        <v/>
      </c>
      <c r="Z42" s="306" t="str">
        <f t="shared" si="7"/>
        <v/>
      </c>
      <c r="AA42" s="306" t="str">
        <f t="shared" si="8"/>
        <v/>
      </c>
      <c r="AB42" s="306" t="str">
        <f t="shared" si="9"/>
        <v/>
      </c>
      <c r="AC42" s="306" t="str">
        <f t="shared" si="10"/>
        <v/>
      </c>
      <c r="AD42" s="306" t="str">
        <f t="shared" si="11"/>
        <v/>
      </c>
      <c r="AE42" s="306" t="str">
        <f t="shared" si="12"/>
        <v/>
      </c>
      <c r="AF42" s="306" t="str">
        <f t="shared" si="13"/>
        <v/>
      </c>
      <c r="AG42" s="306" t="str">
        <f t="shared" si="14"/>
        <v/>
      </c>
      <c r="AH42" s="306" t="str">
        <f t="shared" si="15"/>
        <v/>
      </c>
      <c r="AI42" s="306" t="str">
        <f t="shared" si="16"/>
        <v/>
      </c>
      <c r="AJ42" s="306" t="str">
        <f t="shared" si="17"/>
        <v/>
      </c>
      <c r="AK42" s="306" t="str">
        <f t="shared" si="18"/>
        <v/>
      </c>
      <c r="AL42" s="306" t="str">
        <f t="shared" si="19"/>
        <v/>
      </c>
      <c r="AM42" s="306" t="str">
        <f t="shared" si="20"/>
        <v/>
      </c>
      <c r="AN42" s="306" t="str">
        <f t="shared" si="21"/>
        <v/>
      </c>
      <c r="AO42" s="306" t="str">
        <f t="shared" si="22"/>
        <v/>
      </c>
      <c r="AP42" s="306" t="str">
        <f t="shared" si="23"/>
        <v/>
      </c>
      <c r="AQ42" s="306" t="str">
        <f t="shared" si="24"/>
        <v/>
      </c>
      <c r="AR42" s="306" t="str">
        <f t="shared" si="25"/>
        <v/>
      </c>
      <c r="AS42" s="306" t="str">
        <f t="shared" si="26"/>
        <v/>
      </c>
      <c r="AT42" s="306" t="str">
        <f t="shared" si="27"/>
        <v/>
      </c>
      <c r="AU42" s="306" t="str">
        <f t="shared" si="28"/>
        <v/>
      </c>
      <c r="AV42" s="306" t="str">
        <f t="shared" si="29"/>
        <v/>
      </c>
      <c r="AW42" s="306" t="str">
        <f t="shared" si="30"/>
        <v/>
      </c>
      <c r="AX42" s="306" t="str">
        <f t="shared" si="31"/>
        <v/>
      </c>
      <c r="AY42" s="306" t="str">
        <f t="shared" si="32"/>
        <v/>
      </c>
      <c r="AZ42" s="306" t="str">
        <f t="shared" si="33"/>
        <v/>
      </c>
      <c r="BA42" s="306" t="str">
        <f t="shared" si="34"/>
        <v/>
      </c>
      <c r="BB42" s="306" t="str">
        <f t="shared" si="35"/>
        <v/>
      </c>
      <c r="BC42" s="306" t="str">
        <f t="shared" si="36"/>
        <v/>
      </c>
      <c r="BD42" s="306" t="str">
        <f t="shared" si="37"/>
        <v/>
      </c>
      <c r="BE42" s="306" t="str">
        <f t="shared" si="38"/>
        <v/>
      </c>
      <c r="BF42" s="306" t="str">
        <f t="shared" si="39"/>
        <v/>
      </c>
      <c r="BG42" s="306" t="str">
        <f t="shared" si="40"/>
        <v/>
      </c>
      <c r="BH42" s="306" t="str">
        <f t="shared" si="41"/>
        <v/>
      </c>
      <c r="BI42" s="306" t="str">
        <f t="shared" si="42"/>
        <v/>
      </c>
      <c r="BJ42" s="306" t="str">
        <f t="shared" si="43"/>
        <v/>
      </c>
      <c r="BK42" s="306" t="str">
        <f t="shared" si="44"/>
        <v/>
      </c>
      <c r="BL42" s="306" t="str">
        <f t="shared" si="45"/>
        <v/>
      </c>
      <c r="BM42" s="306" t="str">
        <f t="shared" si="46"/>
        <v/>
      </c>
      <c r="BN42" s="306" t="str">
        <f t="shared" si="47"/>
        <v/>
      </c>
      <c r="BO42" s="306" t="str">
        <f t="shared" si="48"/>
        <v/>
      </c>
      <c r="BP42" s="306" t="str">
        <f t="shared" si="49"/>
        <v/>
      </c>
      <c r="BQ42" s="306" t="str">
        <f t="shared" si="50"/>
        <v/>
      </c>
      <c r="BR42" s="306" t="str">
        <f t="shared" si="51"/>
        <v/>
      </c>
      <c r="BS42" s="306" t="str">
        <f t="shared" si="52"/>
        <v/>
      </c>
      <c r="BT42" s="306" t="str">
        <f t="shared" si="53"/>
        <v/>
      </c>
      <c r="BU42" s="306" t="str">
        <f t="shared" si="54"/>
        <v/>
      </c>
      <c r="BV42" s="306" t="str">
        <f t="shared" si="55"/>
        <v/>
      </c>
      <c r="BW42" s="306" t="str">
        <f t="shared" si="56"/>
        <v/>
      </c>
      <c r="BX42" s="306" t="str">
        <f t="shared" si="57"/>
        <v/>
      </c>
      <c r="BY42" s="306" t="str">
        <f t="shared" si="58"/>
        <v/>
      </c>
      <c r="BZ42" s="306" t="str">
        <f t="shared" si="59"/>
        <v/>
      </c>
      <c r="CA42" s="306" t="str">
        <f t="shared" si="60"/>
        <v/>
      </c>
      <c r="CB42" s="306" t="str">
        <f t="shared" si="61"/>
        <v/>
      </c>
      <c r="CC42" s="306" t="str">
        <f t="shared" si="62"/>
        <v/>
      </c>
      <c r="CD42" s="306" t="str">
        <f t="shared" si="63"/>
        <v/>
      </c>
      <c r="CE42" s="306" t="str">
        <f t="shared" si="64"/>
        <v/>
      </c>
      <c r="CF42" s="306" t="str">
        <f t="shared" si="65"/>
        <v/>
      </c>
      <c r="CG42" s="306" t="str">
        <f t="shared" si="66"/>
        <v/>
      </c>
      <c r="CH42" s="306" t="str">
        <f t="shared" si="67"/>
        <v/>
      </c>
      <c r="CI42" s="306" t="str">
        <f t="shared" si="68"/>
        <v/>
      </c>
      <c r="CJ42" s="306" t="str">
        <f t="shared" si="69"/>
        <v/>
      </c>
      <c r="CK42" s="306" t="str">
        <f t="shared" si="70"/>
        <v/>
      </c>
      <c r="CL42" s="306" t="str">
        <f t="shared" si="71"/>
        <v/>
      </c>
      <c r="CM42" s="306" t="str">
        <f t="shared" si="72"/>
        <v/>
      </c>
      <c r="CN42" s="306" t="str">
        <f t="shared" si="73"/>
        <v/>
      </c>
      <c r="CO42" s="306" t="str">
        <f t="shared" si="74"/>
        <v/>
      </c>
      <c r="CP42" s="306" t="str">
        <f t="shared" si="75"/>
        <v/>
      </c>
      <c r="CQ42" s="306" t="str">
        <f t="shared" si="76"/>
        <v/>
      </c>
      <c r="CR42" s="306" t="str">
        <f t="shared" si="77"/>
        <v/>
      </c>
      <c r="CS42" s="306" t="str">
        <f t="shared" si="78"/>
        <v/>
      </c>
      <c r="CT42" s="306" t="str">
        <f t="shared" si="79"/>
        <v/>
      </c>
      <c r="CU42" s="306" t="str">
        <f t="shared" si="80"/>
        <v/>
      </c>
      <c r="CV42" s="306" t="str">
        <f t="shared" si="81"/>
        <v/>
      </c>
      <c r="CW42" s="306" t="str">
        <f t="shared" si="82"/>
        <v/>
      </c>
      <c r="CX42" s="306" t="str">
        <f t="shared" si="83"/>
        <v/>
      </c>
      <c r="CY42" s="306" t="str">
        <f t="shared" si="84"/>
        <v/>
      </c>
      <c r="CZ42" s="306" t="str">
        <f t="shared" si="85"/>
        <v/>
      </c>
      <c r="DA42" s="306" t="str">
        <f t="shared" si="86"/>
        <v/>
      </c>
      <c r="DB42" s="306" t="str">
        <f t="shared" si="87"/>
        <v/>
      </c>
      <c r="DC42" s="306" t="str">
        <f t="shared" si="88"/>
        <v/>
      </c>
      <c r="DD42" s="306" t="str">
        <f t="shared" si="89"/>
        <v/>
      </c>
      <c r="DE42" s="306" t="str">
        <f t="shared" si="90"/>
        <v/>
      </c>
      <c r="DF42" s="306" t="str">
        <f t="shared" si="91"/>
        <v/>
      </c>
      <c r="DG42" s="306" t="str">
        <f t="shared" si="92"/>
        <v/>
      </c>
      <c r="DH42" s="306" t="str">
        <f t="shared" si="93"/>
        <v/>
      </c>
      <c r="DI42" s="306" t="str">
        <f t="shared" si="94"/>
        <v/>
      </c>
      <c r="DJ42" s="306" t="str">
        <f t="shared" si="95"/>
        <v/>
      </c>
      <c r="DK42" s="306" t="str">
        <f t="shared" si="96"/>
        <v/>
      </c>
      <c r="DL42" s="306" t="str">
        <f t="shared" si="97"/>
        <v/>
      </c>
      <c r="DM42" s="306" t="str">
        <f t="shared" si="98"/>
        <v/>
      </c>
      <c r="DN42" s="306" t="str">
        <f t="shared" si="99"/>
        <v/>
      </c>
      <c r="DO42" s="306" t="str">
        <f t="shared" si="100"/>
        <v/>
      </c>
      <c r="DP42" s="306" t="str">
        <f t="shared" si="101"/>
        <v/>
      </c>
      <c r="DQ42" s="306" t="str">
        <f t="shared" si="102"/>
        <v/>
      </c>
      <c r="DR42" s="306" t="str">
        <f t="shared" si="103"/>
        <v/>
      </c>
      <c r="DS42" s="306" t="str">
        <f t="shared" si="104"/>
        <v/>
      </c>
      <c r="DT42" s="306" t="str">
        <f t="shared" si="105"/>
        <v/>
      </c>
      <c r="DU42" s="306" t="str">
        <f t="shared" si="106"/>
        <v/>
      </c>
      <c r="DV42" s="306" t="str">
        <f t="shared" si="107"/>
        <v/>
      </c>
      <c r="DW42" s="306" t="str">
        <f t="shared" si="108"/>
        <v/>
      </c>
      <c r="DX42" s="306" t="str">
        <f t="shared" si="109"/>
        <v/>
      </c>
      <c r="DY42" s="306" t="str">
        <f t="shared" si="110"/>
        <v/>
      </c>
      <c r="DZ42" s="306" t="str">
        <f t="shared" si="111"/>
        <v/>
      </c>
      <c r="EA42" s="306" t="str">
        <f t="shared" si="112"/>
        <v/>
      </c>
      <c r="EB42" s="306" t="str">
        <f t="shared" si="113"/>
        <v/>
      </c>
      <c r="EC42" s="306" t="str">
        <f t="shared" si="114"/>
        <v/>
      </c>
      <c r="ED42" s="306" t="str">
        <f t="shared" si="115"/>
        <v/>
      </c>
      <c r="EE42" s="306" t="str">
        <f t="shared" si="116"/>
        <v/>
      </c>
      <c r="EF42" s="306" t="str">
        <f t="shared" si="117"/>
        <v/>
      </c>
      <c r="EG42" s="306" t="str">
        <f t="shared" si="313"/>
        <v/>
      </c>
      <c r="EH42" s="306" t="str">
        <f t="shared" si="118"/>
        <v/>
      </c>
      <c r="EI42" s="306" t="str">
        <f t="shared" si="119"/>
        <v/>
      </c>
      <c r="EJ42" s="306" t="str">
        <f t="shared" si="120"/>
        <v/>
      </c>
      <c r="EK42" s="306" t="str">
        <f t="shared" si="121"/>
        <v/>
      </c>
      <c r="EL42" s="306" t="str">
        <f t="shared" si="122"/>
        <v/>
      </c>
      <c r="EM42" s="306" t="str">
        <f t="shared" si="123"/>
        <v/>
      </c>
      <c r="EN42" s="306" t="str">
        <f t="shared" si="124"/>
        <v/>
      </c>
      <c r="EO42" s="306" t="str">
        <f t="shared" si="125"/>
        <v/>
      </c>
      <c r="EP42" s="306" t="str">
        <f t="shared" si="126"/>
        <v/>
      </c>
      <c r="EQ42" s="306" t="str">
        <f t="shared" si="127"/>
        <v/>
      </c>
      <c r="ER42" s="306" t="str">
        <f t="shared" si="128"/>
        <v/>
      </c>
      <c r="ES42" s="306" t="str">
        <f t="shared" si="129"/>
        <v/>
      </c>
      <c r="ET42" s="306" t="str">
        <f t="shared" si="130"/>
        <v/>
      </c>
      <c r="EU42" s="306" t="str">
        <f t="shared" si="131"/>
        <v/>
      </c>
      <c r="EV42" s="306" t="str">
        <f t="shared" si="132"/>
        <v/>
      </c>
      <c r="EW42" s="306" t="str">
        <f t="shared" si="314"/>
        <v/>
      </c>
      <c r="EX42" s="306" t="str">
        <f t="shared" si="315"/>
        <v/>
      </c>
      <c r="EY42" s="306" t="str">
        <f t="shared" si="316"/>
        <v/>
      </c>
      <c r="EZ42" s="306" t="str">
        <f t="shared" si="317"/>
        <v/>
      </c>
      <c r="FA42" s="306" t="str">
        <f t="shared" si="318"/>
        <v/>
      </c>
      <c r="FB42" s="306" t="str">
        <f t="shared" si="133"/>
        <v/>
      </c>
      <c r="FC42" s="306" t="str">
        <f t="shared" si="134"/>
        <v/>
      </c>
      <c r="FD42" s="306" t="str">
        <f t="shared" si="135"/>
        <v/>
      </c>
      <c r="FE42" s="306" t="str">
        <f t="shared" si="136"/>
        <v/>
      </c>
      <c r="FF42" s="306" t="str">
        <f t="shared" si="137"/>
        <v/>
      </c>
      <c r="FG42" s="306" t="str">
        <f t="shared" si="319"/>
        <v/>
      </c>
      <c r="FH42" s="306" t="str">
        <f t="shared" si="320"/>
        <v/>
      </c>
      <c r="FI42" s="306" t="str">
        <f t="shared" si="321"/>
        <v/>
      </c>
      <c r="FJ42" s="306" t="str">
        <f t="shared" si="322"/>
        <v/>
      </c>
      <c r="FK42" s="306" t="str">
        <f t="shared" si="323"/>
        <v/>
      </c>
      <c r="FL42" s="306" t="str">
        <f t="shared" si="138"/>
        <v/>
      </c>
      <c r="FM42" s="306" t="str">
        <f t="shared" si="139"/>
        <v/>
      </c>
      <c r="FN42" s="306" t="str">
        <f t="shared" si="140"/>
        <v/>
      </c>
      <c r="FO42" s="306" t="str">
        <f t="shared" si="141"/>
        <v/>
      </c>
      <c r="FP42" s="306" t="str">
        <f t="shared" si="142"/>
        <v/>
      </c>
      <c r="FQ42" s="306" t="str">
        <f t="shared" si="143"/>
        <v/>
      </c>
      <c r="FR42" s="306" t="str">
        <f t="shared" si="144"/>
        <v/>
      </c>
      <c r="FS42" s="306" t="str">
        <f t="shared" si="145"/>
        <v/>
      </c>
      <c r="FT42" s="306" t="str">
        <f t="shared" si="146"/>
        <v/>
      </c>
      <c r="FU42" s="306" t="str">
        <f t="shared" si="147"/>
        <v/>
      </c>
      <c r="FV42" s="306" t="str">
        <f t="shared" si="148"/>
        <v/>
      </c>
      <c r="FW42" s="306" t="str">
        <f t="shared" si="149"/>
        <v/>
      </c>
      <c r="FX42" s="306" t="str">
        <f t="shared" si="150"/>
        <v/>
      </c>
      <c r="FY42" s="306" t="str">
        <f t="shared" si="151"/>
        <v/>
      </c>
      <c r="FZ42" s="306" t="str">
        <f t="shared" si="152"/>
        <v/>
      </c>
      <c r="GA42" s="306" t="str">
        <f t="shared" si="153"/>
        <v/>
      </c>
      <c r="GB42" s="306" t="str">
        <f t="shared" si="154"/>
        <v/>
      </c>
      <c r="GC42" s="306" t="str">
        <f t="shared" si="155"/>
        <v/>
      </c>
      <c r="GD42" s="306" t="str">
        <f t="shared" si="156"/>
        <v/>
      </c>
      <c r="GE42" s="306" t="str">
        <f t="shared" si="157"/>
        <v/>
      </c>
      <c r="GF42" s="306" t="str">
        <f t="shared" si="158"/>
        <v/>
      </c>
      <c r="GG42" s="306" t="str">
        <f t="shared" si="159"/>
        <v/>
      </c>
      <c r="GH42" s="306" t="str">
        <f t="shared" si="160"/>
        <v/>
      </c>
      <c r="GI42" s="306" t="str">
        <f t="shared" si="161"/>
        <v/>
      </c>
      <c r="GJ42" s="306" t="str">
        <f t="shared" si="162"/>
        <v/>
      </c>
      <c r="GK42" s="306" t="str">
        <f t="shared" si="163"/>
        <v/>
      </c>
      <c r="GL42" s="306" t="str">
        <f t="shared" si="164"/>
        <v/>
      </c>
      <c r="GM42" s="306" t="str">
        <f t="shared" si="165"/>
        <v/>
      </c>
      <c r="GN42" s="306" t="str">
        <f t="shared" si="166"/>
        <v/>
      </c>
      <c r="GO42" s="306" t="str">
        <f t="shared" si="167"/>
        <v/>
      </c>
      <c r="GP42" s="306" t="str">
        <f t="shared" si="168"/>
        <v/>
      </c>
      <c r="GQ42" s="306" t="str">
        <f t="shared" si="169"/>
        <v/>
      </c>
      <c r="GR42" s="306" t="str">
        <f t="shared" si="170"/>
        <v/>
      </c>
      <c r="GS42" s="306" t="str">
        <f t="shared" si="171"/>
        <v/>
      </c>
      <c r="GT42" s="306" t="str">
        <f t="shared" si="172"/>
        <v/>
      </c>
      <c r="GU42" s="306" t="str">
        <f t="shared" si="173"/>
        <v/>
      </c>
      <c r="GV42" s="306" t="str">
        <f t="shared" si="174"/>
        <v/>
      </c>
      <c r="GW42" s="306" t="str">
        <f t="shared" si="175"/>
        <v/>
      </c>
      <c r="GX42" s="306" t="str">
        <f t="shared" si="176"/>
        <v/>
      </c>
      <c r="GY42" s="306" t="str">
        <f t="shared" si="177"/>
        <v/>
      </c>
      <c r="GZ42" s="306" t="str">
        <f t="shared" si="178"/>
        <v/>
      </c>
      <c r="HA42" s="306" t="str">
        <f t="shared" si="179"/>
        <v/>
      </c>
      <c r="HB42" s="306" t="str">
        <f t="shared" si="180"/>
        <v/>
      </c>
      <c r="HC42" s="306" t="str">
        <f t="shared" si="181"/>
        <v/>
      </c>
      <c r="HD42" s="306" t="str">
        <f t="shared" si="182"/>
        <v/>
      </c>
      <c r="HE42" s="306" t="str">
        <f t="shared" si="183"/>
        <v/>
      </c>
      <c r="HF42" s="306" t="str">
        <f t="shared" si="184"/>
        <v/>
      </c>
      <c r="HG42" s="306" t="str">
        <f t="shared" si="185"/>
        <v/>
      </c>
      <c r="HH42" s="306" t="str">
        <f t="shared" si="186"/>
        <v/>
      </c>
      <c r="HI42" s="306" t="str">
        <f t="shared" si="187"/>
        <v/>
      </c>
      <c r="HJ42" s="306" t="str">
        <f t="shared" si="188"/>
        <v/>
      </c>
      <c r="HK42" s="306" t="str">
        <f t="shared" si="189"/>
        <v/>
      </c>
      <c r="HL42" s="306" t="str">
        <f t="shared" si="190"/>
        <v/>
      </c>
      <c r="HM42" s="306" t="str">
        <f t="shared" si="191"/>
        <v/>
      </c>
      <c r="HN42" s="306" t="str">
        <f t="shared" si="192"/>
        <v/>
      </c>
      <c r="HO42" s="306" t="str">
        <f t="shared" si="193"/>
        <v/>
      </c>
      <c r="HP42" s="306" t="str">
        <f t="shared" si="194"/>
        <v/>
      </c>
      <c r="HQ42" s="306" t="str">
        <f t="shared" si="195"/>
        <v/>
      </c>
      <c r="HR42" s="306" t="str">
        <f t="shared" si="196"/>
        <v/>
      </c>
      <c r="HS42" s="306" t="str">
        <f t="shared" si="197"/>
        <v/>
      </c>
      <c r="HT42" s="306" t="str">
        <f t="shared" si="198"/>
        <v/>
      </c>
      <c r="HU42" s="306" t="str">
        <f t="shared" si="199"/>
        <v/>
      </c>
      <c r="HV42" s="306" t="str">
        <f t="shared" si="200"/>
        <v/>
      </c>
      <c r="HW42" s="306" t="str">
        <f t="shared" si="201"/>
        <v/>
      </c>
      <c r="HX42" s="306" t="str">
        <f t="shared" si="202"/>
        <v/>
      </c>
      <c r="HY42" s="348" t="str">
        <f t="shared" si="203"/>
        <v/>
      </c>
      <c r="HZ42" s="348" t="str">
        <f t="shared" si="204"/>
        <v/>
      </c>
      <c r="IA42" s="348" t="str">
        <f t="shared" si="205"/>
        <v/>
      </c>
      <c r="IB42" s="348" t="str">
        <f t="shared" si="206"/>
        <v/>
      </c>
      <c r="IC42" s="348" t="str">
        <f t="shared" si="207"/>
        <v/>
      </c>
      <c r="ID42" s="348" t="str">
        <f t="shared" si="208"/>
        <v/>
      </c>
      <c r="IE42" s="348" t="str">
        <f t="shared" si="209"/>
        <v/>
      </c>
      <c r="IF42" s="348" t="str">
        <f t="shared" si="210"/>
        <v/>
      </c>
      <c r="IG42" s="348" t="str">
        <f t="shared" si="211"/>
        <v/>
      </c>
      <c r="IH42" s="348" t="str">
        <f t="shared" si="212"/>
        <v/>
      </c>
      <c r="II42" s="348" t="str">
        <f t="shared" si="213"/>
        <v/>
      </c>
      <c r="IJ42" s="348" t="str">
        <f t="shared" si="214"/>
        <v/>
      </c>
      <c r="IK42" s="348" t="str">
        <f t="shared" si="215"/>
        <v/>
      </c>
      <c r="IL42" s="348" t="str">
        <f t="shared" si="216"/>
        <v/>
      </c>
      <c r="IM42" s="348" t="str">
        <f t="shared" si="217"/>
        <v/>
      </c>
      <c r="IN42" s="348" t="str">
        <f t="shared" si="218"/>
        <v/>
      </c>
      <c r="IO42" s="348" t="str">
        <f t="shared" si="219"/>
        <v/>
      </c>
      <c r="IP42" s="348" t="str">
        <f t="shared" si="220"/>
        <v/>
      </c>
      <c r="IQ42" s="348" t="str">
        <f t="shared" si="221"/>
        <v/>
      </c>
      <c r="IR42" s="348" t="str">
        <f t="shared" si="222"/>
        <v/>
      </c>
      <c r="IS42" s="348" t="str">
        <f t="shared" si="223"/>
        <v/>
      </c>
      <c r="IT42" s="348" t="str">
        <f t="shared" si="224"/>
        <v/>
      </c>
      <c r="IU42" s="348" t="str">
        <f t="shared" si="225"/>
        <v/>
      </c>
      <c r="IV42" s="348" t="str">
        <f t="shared" si="226"/>
        <v/>
      </c>
      <c r="IW42" s="348" t="str">
        <f t="shared" si="227"/>
        <v/>
      </c>
      <c r="IX42" s="348" t="str">
        <f t="shared" si="228"/>
        <v/>
      </c>
      <c r="IY42" s="348" t="str">
        <f t="shared" si="229"/>
        <v/>
      </c>
      <c r="IZ42" s="348" t="str">
        <f t="shared" si="230"/>
        <v/>
      </c>
      <c r="JA42" s="348" t="str">
        <f t="shared" si="231"/>
        <v/>
      </c>
      <c r="JB42" s="348" t="str">
        <f t="shared" si="232"/>
        <v/>
      </c>
      <c r="JC42" s="348" t="str">
        <f t="shared" si="233"/>
        <v/>
      </c>
      <c r="JD42" s="348" t="str">
        <f t="shared" si="234"/>
        <v/>
      </c>
      <c r="JE42" s="348" t="str">
        <f t="shared" si="235"/>
        <v/>
      </c>
      <c r="JF42" s="348" t="str">
        <f t="shared" si="236"/>
        <v/>
      </c>
      <c r="JG42" s="348" t="str">
        <f t="shared" si="237"/>
        <v/>
      </c>
      <c r="JH42" s="348" t="str">
        <f t="shared" si="238"/>
        <v/>
      </c>
      <c r="JI42" s="348" t="str">
        <f t="shared" si="239"/>
        <v/>
      </c>
      <c r="JJ42" s="348" t="str">
        <f t="shared" si="240"/>
        <v/>
      </c>
      <c r="JK42" s="348" t="str">
        <f t="shared" si="241"/>
        <v/>
      </c>
      <c r="JL42" s="348" t="str">
        <f t="shared" si="242"/>
        <v/>
      </c>
      <c r="JM42" s="348" t="str">
        <f t="shared" si="243"/>
        <v/>
      </c>
      <c r="JN42" s="348" t="str">
        <f t="shared" si="244"/>
        <v/>
      </c>
      <c r="JO42" s="348" t="str">
        <f t="shared" si="245"/>
        <v/>
      </c>
      <c r="JP42" s="348" t="str">
        <f t="shared" si="246"/>
        <v/>
      </c>
      <c r="JQ42" s="348" t="str">
        <f t="shared" si="247"/>
        <v/>
      </c>
      <c r="JR42" s="348" t="str">
        <f t="shared" si="248"/>
        <v/>
      </c>
      <c r="JS42" s="348" t="str">
        <f t="shared" si="249"/>
        <v/>
      </c>
      <c r="JT42" s="348" t="str">
        <f t="shared" si="250"/>
        <v/>
      </c>
      <c r="JU42" s="348" t="str">
        <f t="shared" si="251"/>
        <v/>
      </c>
      <c r="JV42" s="348" t="str">
        <f t="shared" si="252"/>
        <v/>
      </c>
      <c r="JW42" s="348" t="str">
        <f t="shared" si="253"/>
        <v/>
      </c>
      <c r="JX42" s="348" t="str">
        <f t="shared" si="254"/>
        <v/>
      </c>
      <c r="JY42" s="348" t="str">
        <f t="shared" si="255"/>
        <v/>
      </c>
      <c r="JZ42" s="348" t="str">
        <f t="shared" si="256"/>
        <v/>
      </c>
      <c r="KA42" s="348" t="str">
        <f t="shared" si="257"/>
        <v/>
      </c>
      <c r="KB42" s="348" t="str">
        <f t="shared" si="258"/>
        <v/>
      </c>
      <c r="KC42" s="348" t="str">
        <f t="shared" si="259"/>
        <v/>
      </c>
      <c r="KD42" s="348" t="str">
        <f t="shared" si="260"/>
        <v/>
      </c>
      <c r="KE42" s="348" t="str">
        <f t="shared" si="261"/>
        <v/>
      </c>
      <c r="KF42" s="348" t="str">
        <f t="shared" si="262"/>
        <v/>
      </c>
      <c r="KG42" s="348" t="str">
        <f t="shared" si="263"/>
        <v/>
      </c>
      <c r="KH42" s="348" t="str">
        <f t="shared" si="264"/>
        <v/>
      </c>
      <c r="KI42" s="348" t="str">
        <f t="shared" si="265"/>
        <v/>
      </c>
      <c r="KJ42" s="348" t="str">
        <f t="shared" si="266"/>
        <v/>
      </c>
      <c r="KK42" s="348" t="str">
        <f t="shared" si="267"/>
        <v/>
      </c>
      <c r="KL42" s="348" t="str">
        <f t="shared" si="268"/>
        <v/>
      </c>
      <c r="KM42" s="348" t="str">
        <f t="shared" si="269"/>
        <v/>
      </c>
      <c r="KN42" s="348" t="str">
        <f t="shared" si="270"/>
        <v/>
      </c>
      <c r="KO42" s="348" t="str">
        <f t="shared" si="271"/>
        <v/>
      </c>
      <c r="KP42" s="348" t="str">
        <f t="shared" si="272"/>
        <v/>
      </c>
      <c r="KQ42" s="348" t="str">
        <f t="shared" si="273"/>
        <v/>
      </c>
      <c r="KR42" s="348" t="str">
        <f t="shared" si="274"/>
        <v/>
      </c>
      <c r="KS42" s="348" t="str">
        <f t="shared" si="275"/>
        <v/>
      </c>
      <c r="KT42" s="348" t="str">
        <f t="shared" si="276"/>
        <v/>
      </c>
      <c r="KU42" s="348" t="str">
        <f t="shared" si="277"/>
        <v/>
      </c>
      <c r="KV42" s="348" t="str">
        <f t="shared" si="278"/>
        <v/>
      </c>
      <c r="KW42" s="348" t="str">
        <f t="shared" si="279"/>
        <v/>
      </c>
      <c r="KX42" s="348" t="str">
        <f t="shared" si="280"/>
        <v/>
      </c>
      <c r="KY42" s="348" t="str">
        <f t="shared" si="281"/>
        <v/>
      </c>
      <c r="KZ42" s="348" t="str">
        <f t="shared" si="282"/>
        <v/>
      </c>
      <c r="LA42" s="348" t="str">
        <f t="shared" si="283"/>
        <v/>
      </c>
      <c r="LB42" s="348" t="str">
        <f t="shared" si="284"/>
        <v/>
      </c>
      <c r="LC42" s="348" t="str">
        <f t="shared" si="285"/>
        <v/>
      </c>
      <c r="LD42" s="348" t="str">
        <f t="shared" si="286"/>
        <v/>
      </c>
      <c r="LE42" s="348" t="str">
        <f t="shared" si="287"/>
        <v/>
      </c>
      <c r="LF42" s="349" t="str">
        <f t="shared" si="288"/>
        <v/>
      </c>
      <c r="LG42" s="349" t="str">
        <f t="shared" si="289"/>
        <v/>
      </c>
      <c r="LH42" s="349" t="str">
        <f t="shared" si="290"/>
        <v/>
      </c>
      <c r="LI42" s="349" t="str">
        <f t="shared" si="291"/>
        <v/>
      </c>
      <c r="LJ42" s="349" t="str">
        <f t="shared" si="292"/>
        <v/>
      </c>
      <c r="LK42" s="306" t="str">
        <f t="shared" si="293"/>
        <v/>
      </c>
      <c r="LL42" s="306" t="str">
        <f t="shared" si="294"/>
        <v/>
      </c>
      <c r="LM42" s="306" t="str">
        <f t="shared" si="295"/>
        <v/>
      </c>
      <c r="LN42" s="306" t="str">
        <f t="shared" si="296"/>
        <v/>
      </c>
      <c r="LO42" s="306" t="str">
        <f t="shared" si="297"/>
        <v/>
      </c>
      <c r="LP42" s="306" t="str">
        <f t="shared" si="298"/>
        <v/>
      </c>
      <c r="LQ42" s="306" t="str">
        <f t="shared" si="299"/>
        <v/>
      </c>
      <c r="LR42" s="306" t="str">
        <f t="shared" si="300"/>
        <v/>
      </c>
      <c r="LS42" s="306" t="str">
        <f t="shared" si="301"/>
        <v/>
      </c>
      <c r="LT42" s="306" t="str">
        <f t="shared" si="302"/>
        <v/>
      </c>
      <c r="LU42" s="306" t="str">
        <f t="shared" si="303"/>
        <v/>
      </c>
      <c r="LV42" s="306" t="str">
        <f t="shared" si="304"/>
        <v/>
      </c>
      <c r="LW42" s="306" t="str">
        <f t="shared" si="305"/>
        <v/>
      </c>
      <c r="LX42" s="306" t="str">
        <f t="shared" si="306"/>
        <v/>
      </c>
      <c r="LY42" s="306" t="str">
        <f t="shared" si="307"/>
        <v/>
      </c>
      <c r="LZ42" s="306" t="str">
        <f t="shared" si="308"/>
        <v/>
      </c>
      <c r="MA42" s="306" t="str">
        <f t="shared" si="309"/>
        <v/>
      </c>
      <c r="MB42" s="306" t="str">
        <f t="shared" si="310"/>
        <v/>
      </c>
      <c r="MC42" s="306" t="str">
        <f t="shared" si="311"/>
        <v/>
      </c>
      <c r="MD42" s="306" t="str">
        <f t="shared" si="312"/>
        <v/>
      </c>
      <c r="ME42" s="327">
        <f t="shared" si="324"/>
        <v>0</v>
      </c>
      <c r="MF42" s="327">
        <f t="shared" si="325"/>
        <v>0</v>
      </c>
      <c r="MG42" s="327">
        <f t="shared" si="326"/>
        <v>0</v>
      </c>
      <c r="MH42" s="327">
        <f t="shared" si="327"/>
        <v>0</v>
      </c>
      <c r="MI42" s="327">
        <f t="shared" si="328"/>
        <v>0</v>
      </c>
      <c r="MJ42" s="327">
        <f t="shared" si="329"/>
        <v>0</v>
      </c>
      <c r="MK42" s="327">
        <f t="shared" si="330"/>
        <v>0</v>
      </c>
      <c r="ML42" s="327">
        <f t="shared" si="331"/>
        <v>0</v>
      </c>
      <c r="MM42" s="327">
        <f t="shared" si="332"/>
        <v>0</v>
      </c>
      <c r="MN42" s="327">
        <f t="shared" si="333"/>
        <v>0</v>
      </c>
      <c r="MO42" s="327">
        <f t="shared" si="334"/>
        <v>0</v>
      </c>
      <c r="MP42" s="327">
        <f t="shared" si="335"/>
        <v>0</v>
      </c>
      <c r="MQ42" s="327">
        <f t="shared" si="336"/>
        <v>0</v>
      </c>
      <c r="MR42" s="327">
        <f t="shared" si="337"/>
        <v>0</v>
      </c>
      <c r="MS42" s="327">
        <f t="shared" si="338"/>
        <v>0</v>
      </c>
    </row>
    <row r="43" spans="1:376" ht="12" customHeight="1" x14ac:dyDescent="0.2">
      <c r="A43" s="334" t="str">
        <f t="shared" si="0"/>
        <v/>
      </c>
      <c r="B43" s="381"/>
      <c r="C43" s="351"/>
      <c r="D43" s="352"/>
      <c r="E43" s="353"/>
      <c r="F43" s="353"/>
      <c r="G43" s="353"/>
      <c r="H43" s="353"/>
      <c r="I43" s="354"/>
      <c r="J43" s="355"/>
      <c r="K43" s="356">
        <f t="shared" si="1"/>
        <v>0</v>
      </c>
      <c r="L43" s="356">
        <f t="shared" si="2"/>
        <v>0</v>
      </c>
      <c r="M43" s="357"/>
      <c r="N43" s="357"/>
      <c r="O43" s="357"/>
      <c r="P43" s="358"/>
      <c r="Q43" s="359" t="str">
        <f t="shared" si="3"/>
        <v/>
      </c>
      <c r="R43" s="360"/>
      <c r="S43" s="361"/>
      <c r="T43" s="362"/>
      <c r="U43" s="967"/>
      <c r="V43" s="969"/>
      <c r="W43" s="306" t="str">
        <f t="shared" si="4"/>
        <v/>
      </c>
      <c r="X43" s="306" t="str">
        <f t="shared" si="5"/>
        <v/>
      </c>
      <c r="Y43" s="306" t="str">
        <f t="shared" si="6"/>
        <v/>
      </c>
      <c r="Z43" s="306" t="str">
        <f t="shared" si="7"/>
        <v/>
      </c>
      <c r="AA43" s="306" t="str">
        <f t="shared" si="8"/>
        <v/>
      </c>
      <c r="AB43" s="306" t="str">
        <f t="shared" si="9"/>
        <v/>
      </c>
      <c r="AC43" s="306" t="str">
        <f t="shared" si="10"/>
        <v/>
      </c>
      <c r="AD43" s="306" t="str">
        <f t="shared" si="11"/>
        <v/>
      </c>
      <c r="AE43" s="306" t="str">
        <f t="shared" si="12"/>
        <v/>
      </c>
      <c r="AF43" s="306" t="str">
        <f t="shared" si="13"/>
        <v/>
      </c>
      <c r="AG43" s="306" t="str">
        <f t="shared" si="14"/>
        <v/>
      </c>
      <c r="AH43" s="306" t="str">
        <f t="shared" si="15"/>
        <v/>
      </c>
      <c r="AI43" s="306" t="str">
        <f t="shared" si="16"/>
        <v/>
      </c>
      <c r="AJ43" s="306" t="str">
        <f t="shared" si="17"/>
        <v/>
      </c>
      <c r="AK43" s="306" t="str">
        <f t="shared" si="18"/>
        <v/>
      </c>
      <c r="AL43" s="306" t="str">
        <f t="shared" si="19"/>
        <v/>
      </c>
      <c r="AM43" s="306" t="str">
        <f t="shared" si="20"/>
        <v/>
      </c>
      <c r="AN43" s="306" t="str">
        <f t="shared" si="21"/>
        <v/>
      </c>
      <c r="AO43" s="306" t="str">
        <f t="shared" si="22"/>
        <v/>
      </c>
      <c r="AP43" s="306" t="str">
        <f t="shared" si="23"/>
        <v/>
      </c>
      <c r="AQ43" s="306" t="str">
        <f t="shared" si="24"/>
        <v/>
      </c>
      <c r="AR43" s="306" t="str">
        <f t="shared" si="25"/>
        <v/>
      </c>
      <c r="AS43" s="306" t="str">
        <f t="shared" si="26"/>
        <v/>
      </c>
      <c r="AT43" s="306" t="str">
        <f t="shared" si="27"/>
        <v/>
      </c>
      <c r="AU43" s="306" t="str">
        <f t="shared" si="28"/>
        <v/>
      </c>
      <c r="AV43" s="306" t="str">
        <f t="shared" si="29"/>
        <v/>
      </c>
      <c r="AW43" s="306" t="str">
        <f t="shared" si="30"/>
        <v/>
      </c>
      <c r="AX43" s="306" t="str">
        <f t="shared" si="31"/>
        <v/>
      </c>
      <c r="AY43" s="306" t="str">
        <f t="shared" si="32"/>
        <v/>
      </c>
      <c r="AZ43" s="306" t="str">
        <f t="shared" si="33"/>
        <v/>
      </c>
      <c r="BA43" s="306" t="str">
        <f t="shared" si="34"/>
        <v/>
      </c>
      <c r="BB43" s="306" t="str">
        <f t="shared" si="35"/>
        <v/>
      </c>
      <c r="BC43" s="306" t="str">
        <f t="shared" si="36"/>
        <v/>
      </c>
      <c r="BD43" s="306" t="str">
        <f t="shared" si="37"/>
        <v/>
      </c>
      <c r="BE43" s="306" t="str">
        <f t="shared" si="38"/>
        <v/>
      </c>
      <c r="BF43" s="306" t="str">
        <f t="shared" si="39"/>
        <v/>
      </c>
      <c r="BG43" s="306" t="str">
        <f t="shared" si="40"/>
        <v/>
      </c>
      <c r="BH43" s="306" t="str">
        <f t="shared" si="41"/>
        <v/>
      </c>
      <c r="BI43" s="306" t="str">
        <f t="shared" si="42"/>
        <v/>
      </c>
      <c r="BJ43" s="306" t="str">
        <f t="shared" si="43"/>
        <v/>
      </c>
      <c r="BK43" s="306" t="str">
        <f t="shared" si="44"/>
        <v/>
      </c>
      <c r="BL43" s="306" t="str">
        <f t="shared" si="45"/>
        <v/>
      </c>
      <c r="BM43" s="306" t="str">
        <f t="shared" si="46"/>
        <v/>
      </c>
      <c r="BN43" s="306" t="str">
        <f t="shared" si="47"/>
        <v/>
      </c>
      <c r="BO43" s="306" t="str">
        <f t="shared" si="48"/>
        <v/>
      </c>
      <c r="BP43" s="306" t="str">
        <f t="shared" si="49"/>
        <v/>
      </c>
      <c r="BQ43" s="306" t="str">
        <f t="shared" si="50"/>
        <v/>
      </c>
      <c r="BR43" s="306" t="str">
        <f t="shared" si="51"/>
        <v/>
      </c>
      <c r="BS43" s="306" t="str">
        <f t="shared" si="52"/>
        <v/>
      </c>
      <c r="BT43" s="306" t="str">
        <f t="shared" si="53"/>
        <v/>
      </c>
      <c r="BU43" s="306" t="str">
        <f t="shared" si="54"/>
        <v/>
      </c>
      <c r="BV43" s="306" t="str">
        <f t="shared" si="55"/>
        <v/>
      </c>
      <c r="BW43" s="306" t="str">
        <f t="shared" si="56"/>
        <v/>
      </c>
      <c r="BX43" s="306" t="str">
        <f t="shared" si="57"/>
        <v/>
      </c>
      <c r="BY43" s="306" t="str">
        <f t="shared" si="58"/>
        <v/>
      </c>
      <c r="BZ43" s="306" t="str">
        <f t="shared" si="59"/>
        <v/>
      </c>
      <c r="CA43" s="306" t="str">
        <f t="shared" si="60"/>
        <v/>
      </c>
      <c r="CB43" s="306" t="str">
        <f t="shared" si="61"/>
        <v/>
      </c>
      <c r="CC43" s="306" t="str">
        <f t="shared" si="62"/>
        <v/>
      </c>
      <c r="CD43" s="306" t="str">
        <f t="shared" si="63"/>
        <v/>
      </c>
      <c r="CE43" s="306" t="str">
        <f t="shared" si="64"/>
        <v/>
      </c>
      <c r="CF43" s="306" t="str">
        <f t="shared" si="65"/>
        <v/>
      </c>
      <c r="CG43" s="306" t="str">
        <f t="shared" si="66"/>
        <v/>
      </c>
      <c r="CH43" s="306" t="str">
        <f t="shared" si="67"/>
        <v/>
      </c>
      <c r="CI43" s="306" t="str">
        <f t="shared" si="68"/>
        <v/>
      </c>
      <c r="CJ43" s="306" t="str">
        <f t="shared" si="69"/>
        <v/>
      </c>
      <c r="CK43" s="306" t="str">
        <f t="shared" si="70"/>
        <v/>
      </c>
      <c r="CL43" s="306" t="str">
        <f t="shared" si="71"/>
        <v/>
      </c>
      <c r="CM43" s="306" t="str">
        <f t="shared" si="72"/>
        <v/>
      </c>
      <c r="CN43" s="306" t="str">
        <f t="shared" si="73"/>
        <v/>
      </c>
      <c r="CO43" s="306" t="str">
        <f t="shared" si="74"/>
        <v/>
      </c>
      <c r="CP43" s="306" t="str">
        <f t="shared" si="75"/>
        <v/>
      </c>
      <c r="CQ43" s="306" t="str">
        <f t="shared" si="76"/>
        <v/>
      </c>
      <c r="CR43" s="306" t="str">
        <f t="shared" si="77"/>
        <v/>
      </c>
      <c r="CS43" s="306" t="str">
        <f t="shared" si="78"/>
        <v/>
      </c>
      <c r="CT43" s="306" t="str">
        <f t="shared" si="79"/>
        <v/>
      </c>
      <c r="CU43" s="306" t="str">
        <f t="shared" si="80"/>
        <v/>
      </c>
      <c r="CV43" s="306" t="str">
        <f t="shared" si="81"/>
        <v/>
      </c>
      <c r="CW43" s="306" t="str">
        <f t="shared" si="82"/>
        <v/>
      </c>
      <c r="CX43" s="306" t="str">
        <f t="shared" si="83"/>
        <v/>
      </c>
      <c r="CY43" s="306" t="str">
        <f t="shared" si="84"/>
        <v/>
      </c>
      <c r="CZ43" s="306" t="str">
        <f t="shared" si="85"/>
        <v/>
      </c>
      <c r="DA43" s="306" t="str">
        <f t="shared" si="86"/>
        <v/>
      </c>
      <c r="DB43" s="306" t="str">
        <f t="shared" si="87"/>
        <v/>
      </c>
      <c r="DC43" s="306" t="str">
        <f t="shared" si="88"/>
        <v/>
      </c>
      <c r="DD43" s="306" t="str">
        <f t="shared" si="89"/>
        <v/>
      </c>
      <c r="DE43" s="306" t="str">
        <f t="shared" si="90"/>
        <v/>
      </c>
      <c r="DF43" s="306" t="str">
        <f t="shared" si="91"/>
        <v/>
      </c>
      <c r="DG43" s="306" t="str">
        <f t="shared" si="92"/>
        <v/>
      </c>
      <c r="DH43" s="306" t="str">
        <f t="shared" si="93"/>
        <v/>
      </c>
      <c r="DI43" s="306" t="str">
        <f t="shared" si="94"/>
        <v/>
      </c>
      <c r="DJ43" s="306" t="str">
        <f t="shared" si="95"/>
        <v/>
      </c>
      <c r="DK43" s="306" t="str">
        <f t="shared" si="96"/>
        <v/>
      </c>
      <c r="DL43" s="306" t="str">
        <f t="shared" si="97"/>
        <v/>
      </c>
      <c r="DM43" s="306" t="str">
        <f t="shared" si="98"/>
        <v/>
      </c>
      <c r="DN43" s="306" t="str">
        <f t="shared" si="99"/>
        <v/>
      </c>
      <c r="DO43" s="306" t="str">
        <f t="shared" si="100"/>
        <v/>
      </c>
      <c r="DP43" s="306" t="str">
        <f t="shared" si="101"/>
        <v/>
      </c>
      <c r="DQ43" s="306" t="str">
        <f t="shared" si="102"/>
        <v/>
      </c>
      <c r="DR43" s="306" t="str">
        <f t="shared" si="103"/>
        <v/>
      </c>
      <c r="DS43" s="306" t="str">
        <f t="shared" si="104"/>
        <v/>
      </c>
      <c r="DT43" s="306" t="str">
        <f t="shared" si="105"/>
        <v/>
      </c>
      <c r="DU43" s="306" t="str">
        <f t="shared" si="106"/>
        <v/>
      </c>
      <c r="DV43" s="306" t="str">
        <f t="shared" si="107"/>
        <v/>
      </c>
      <c r="DW43" s="306" t="str">
        <f t="shared" si="108"/>
        <v/>
      </c>
      <c r="DX43" s="306" t="str">
        <f t="shared" si="109"/>
        <v/>
      </c>
      <c r="DY43" s="306" t="str">
        <f t="shared" si="110"/>
        <v/>
      </c>
      <c r="DZ43" s="306" t="str">
        <f t="shared" si="111"/>
        <v/>
      </c>
      <c r="EA43" s="306" t="str">
        <f t="shared" si="112"/>
        <v/>
      </c>
      <c r="EB43" s="306" t="str">
        <f t="shared" si="113"/>
        <v/>
      </c>
      <c r="EC43" s="306" t="str">
        <f t="shared" si="114"/>
        <v/>
      </c>
      <c r="ED43" s="306" t="str">
        <f t="shared" si="115"/>
        <v/>
      </c>
      <c r="EE43" s="306" t="str">
        <f t="shared" si="116"/>
        <v/>
      </c>
      <c r="EF43" s="306" t="str">
        <f t="shared" si="117"/>
        <v/>
      </c>
      <c r="EG43" s="306" t="str">
        <f t="shared" si="313"/>
        <v/>
      </c>
      <c r="EH43" s="306" t="str">
        <f t="shared" si="118"/>
        <v/>
      </c>
      <c r="EI43" s="306" t="str">
        <f t="shared" si="119"/>
        <v/>
      </c>
      <c r="EJ43" s="306" t="str">
        <f t="shared" si="120"/>
        <v/>
      </c>
      <c r="EK43" s="306" t="str">
        <f t="shared" si="121"/>
        <v/>
      </c>
      <c r="EL43" s="306" t="str">
        <f t="shared" si="122"/>
        <v/>
      </c>
      <c r="EM43" s="306" t="str">
        <f t="shared" si="123"/>
        <v/>
      </c>
      <c r="EN43" s="306" t="str">
        <f t="shared" si="124"/>
        <v/>
      </c>
      <c r="EO43" s="306" t="str">
        <f t="shared" si="125"/>
        <v/>
      </c>
      <c r="EP43" s="306" t="str">
        <f t="shared" si="126"/>
        <v/>
      </c>
      <c r="EQ43" s="306" t="str">
        <f t="shared" si="127"/>
        <v/>
      </c>
      <c r="ER43" s="306" t="str">
        <f t="shared" si="128"/>
        <v/>
      </c>
      <c r="ES43" s="306" t="str">
        <f t="shared" si="129"/>
        <v/>
      </c>
      <c r="ET43" s="306" t="str">
        <f t="shared" si="130"/>
        <v/>
      </c>
      <c r="EU43" s="306" t="str">
        <f t="shared" si="131"/>
        <v/>
      </c>
      <c r="EV43" s="306" t="str">
        <f t="shared" si="132"/>
        <v/>
      </c>
      <c r="EW43" s="306" t="str">
        <f t="shared" si="314"/>
        <v/>
      </c>
      <c r="EX43" s="306" t="str">
        <f t="shared" si="315"/>
        <v/>
      </c>
      <c r="EY43" s="306" t="str">
        <f t="shared" si="316"/>
        <v/>
      </c>
      <c r="EZ43" s="306" t="str">
        <f t="shared" si="317"/>
        <v/>
      </c>
      <c r="FA43" s="306" t="str">
        <f t="shared" si="318"/>
        <v/>
      </c>
      <c r="FB43" s="306" t="str">
        <f t="shared" si="133"/>
        <v/>
      </c>
      <c r="FC43" s="306" t="str">
        <f t="shared" si="134"/>
        <v/>
      </c>
      <c r="FD43" s="306" t="str">
        <f t="shared" si="135"/>
        <v/>
      </c>
      <c r="FE43" s="306" t="str">
        <f t="shared" si="136"/>
        <v/>
      </c>
      <c r="FF43" s="306" t="str">
        <f t="shared" si="137"/>
        <v/>
      </c>
      <c r="FG43" s="306" t="str">
        <f t="shared" si="319"/>
        <v/>
      </c>
      <c r="FH43" s="306" t="str">
        <f t="shared" si="320"/>
        <v/>
      </c>
      <c r="FI43" s="306" t="str">
        <f t="shared" si="321"/>
        <v/>
      </c>
      <c r="FJ43" s="306" t="str">
        <f t="shared" si="322"/>
        <v/>
      </c>
      <c r="FK43" s="306" t="str">
        <f t="shared" si="323"/>
        <v/>
      </c>
      <c r="FL43" s="306" t="str">
        <f t="shared" si="138"/>
        <v/>
      </c>
      <c r="FM43" s="306" t="str">
        <f t="shared" si="139"/>
        <v/>
      </c>
      <c r="FN43" s="306" t="str">
        <f t="shared" si="140"/>
        <v/>
      </c>
      <c r="FO43" s="306" t="str">
        <f t="shared" si="141"/>
        <v/>
      </c>
      <c r="FP43" s="306" t="str">
        <f t="shared" si="142"/>
        <v/>
      </c>
      <c r="FQ43" s="306" t="str">
        <f t="shared" si="143"/>
        <v/>
      </c>
      <c r="FR43" s="306" t="str">
        <f t="shared" si="144"/>
        <v/>
      </c>
      <c r="FS43" s="306" t="str">
        <f t="shared" si="145"/>
        <v/>
      </c>
      <c r="FT43" s="306" t="str">
        <f t="shared" si="146"/>
        <v/>
      </c>
      <c r="FU43" s="306" t="str">
        <f t="shared" si="147"/>
        <v/>
      </c>
      <c r="FV43" s="306" t="str">
        <f t="shared" si="148"/>
        <v/>
      </c>
      <c r="FW43" s="306" t="str">
        <f t="shared" si="149"/>
        <v/>
      </c>
      <c r="FX43" s="306" t="str">
        <f t="shared" si="150"/>
        <v/>
      </c>
      <c r="FY43" s="306" t="str">
        <f t="shared" si="151"/>
        <v/>
      </c>
      <c r="FZ43" s="306" t="str">
        <f t="shared" si="152"/>
        <v/>
      </c>
      <c r="GA43" s="306" t="str">
        <f t="shared" si="153"/>
        <v/>
      </c>
      <c r="GB43" s="306" t="str">
        <f t="shared" si="154"/>
        <v/>
      </c>
      <c r="GC43" s="306" t="str">
        <f t="shared" si="155"/>
        <v/>
      </c>
      <c r="GD43" s="306" t="str">
        <f t="shared" si="156"/>
        <v/>
      </c>
      <c r="GE43" s="306" t="str">
        <f t="shared" si="157"/>
        <v/>
      </c>
      <c r="GF43" s="306" t="str">
        <f t="shared" si="158"/>
        <v/>
      </c>
      <c r="GG43" s="306" t="str">
        <f t="shared" si="159"/>
        <v/>
      </c>
      <c r="GH43" s="306" t="str">
        <f t="shared" si="160"/>
        <v/>
      </c>
      <c r="GI43" s="306" t="str">
        <f t="shared" si="161"/>
        <v/>
      </c>
      <c r="GJ43" s="306" t="str">
        <f t="shared" si="162"/>
        <v/>
      </c>
      <c r="GK43" s="306" t="str">
        <f t="shared" si="163"/>
        <v/>
      </c>
      <c r="GL43" s="306" t="str">
        <f t="shared" si="164"/>
        <v/>
      </c>
      <c r="GM43" s="306" t="str">
        <f t="shared" si="165"/>
        <v/>
      </c>
      <c r="GN43" s="306" t="str">
        <f t="shared" si="166"/>
        <v/>
      </c>
      <c r="GO43" s="306" t="str">
        <f t="shared" si="167"/>
        <v/>
      </c>
      <c r="GP43" s="306" t="str">
        <f t="shared" si="168"/>
        <v/>
      </c>
      <c r="GQ43" s="306" t="str">
        <f t="shared" si="169"/>
        <v/>
      </c>
      <c r="GR43" s="306" t="str">
        <f t="shared" si="170"/>
        <v/>
      </c>
      <c r="GS43" s="306" t="str">
        <f t="shared" si="171"/>
        <v/>
      </c>
      <c r="GT43" s="306" t="str">
        <f t="shared" si="172"/>
        <v/>
      </c>
      <c r="GU43" s="306" t="str">
        <f t="shared" si="173"/>
        <v/>
      </c>
      <c r="GV43" s="306" t="str">
        <f t="shared" si="174"/>
        <v/>
      </c>
      <c r="GW43" s="306" t="str">
        <f t="shared" si="175"/>
        <v/>
      </c>
      <c r="GX43" s="306" t="str">
        <f t="shared" si="176"/>
        <v/>
      </c>
      <c r="GY43" s="306" t="str">
        <f t="shared" si="177"/>
        <v/>
      </c>
      <c r="GZ43" s="306" t="str">
        <f t="shared" si="178"/>
        <v/>
      </c>
      <c r="HA43" s="306" t="str">
        <f t="shared" si="179"/>
        <v/>
      </c>
      <c r="HB43" s="306" t="str">
        <f t="shared" si="180"/>
        <v/>
      </c>
      <c r="HC43" s="306" t="str">
        <f t="shared" si="181"/>
        <v/>
      </c>
      <c r="HD43" s="306" t="str">
        <f t="shared" si="182"/>
        <v/>
      </c>
      <c r="HE43" s="306" t="str">
        <f t="shared" si="183"/>
        <v/>
      </c>
      <c r="HF43" s="306" t="str">
        <f t="shared" si="184"/>
        <v/>
      </c>
      <c r="HG43" s="306" t="str">
        <f t="shared" si="185"/>
        <v/>
      </c>
      <c r="HH43" s="306" t="str">
        <f t="shared" si="186"/>
        <v/>
      </c>
      <c r="HI43" s="306" t="str">
        <f t="shared" si="187"/>
        <v/>
      </c>
      <c r="HJ43" s="306" t="str">
        <f t="shared" si="188"/>
        <v/>
      </c>
      <c r="HK43" s="306" t="str">
        <f t="shared" si="189"/>
        <v/>
      </c>
      <c r="HL43" s="306" t="str">
        <f t="shared" si="190"/>
        <v/>
      </c>
      <c r="HM43" s="306" t="str">
        <f t="shared" si="191"/>
        <v/>
      </c>
      <c r="HN43" s="306" t="str">
        <f t="shared" si="192"/>
        <v/>
      </c>
      <c r="HO43" s="306" t="str">
        <f t="shared" si="193"/>
        <v/>
      </c>
      <c r="HP43" s="306" t="str">
        <f t="shared" si="194"/>
        <v/>
      </c>
      <c r="HQ43" s="306" t="str">
        <f t="shared" si="195"/>
        <v/>
      </c>
      <c r="HR43" s="306" t="str">
        <f t="shared" si="196"/>
        <v/>
      </c>
      <c r="HS43" s="306" t="str">
        <f t="shared" si="197"/>
        <v/>
      </c>
      <c r="HT43" s="306" t="str">
        <f t="shared" si="198"/>
        <v/>
      </c>
      <c r="HU43" s="306" t="str">
        <f t="shared" si="199"/>
        <v/>
      </c>
      <c r="HV43" s="306" t="str">
        <f t="shared" si="200"/>
        <v/>
      </c>
      <c r="HW43" s="306" t="str">
        <f t="shared" si="201"/>
        <v/>
      </c>
      <c r="HX43" s="306" t="str">
        <f t="shared" si="202"/>
        <v/>
      </c>
      <c r="HY43" s="348" t="str">
        <f t="shared" si="203"/>
        <v/>
      </c>
      <c r="HZ43" s="348" t="str">
        <f t="shared" si="204"/>
        <v/>
      </c>
      <c r="IA43" s="348" t="str">
        <f t="shared" si="205"/>
        <v/>
      </c>
      <c r="IB43" s="348" t="str">
        <f t="shared" si="206"/>
        <v/>
      </c>
      <c r="IC43" s="348" t="str">
        <f t="shared" si="207"/>
        <v/>
      </c>
      <c r="ID43" s="348" t="str">
        <f t="shared" si="208"/>
        <v/>
      </c>
      <c r="IE43" s="348" t="str">
        <f t="shared" si="209"/>
        <v/>
      </c>
      <c r="IF43" s="348" t="str">
        <f t="shared" si="210"/>
        <v/>
      </c>
      <c r="IG43" s="348" t="str">
        <f t="shared" si="211"/>
        <v/>
      </c>
      <c r="IH43" s="348" t="str">
        <f t="shared" si="212"/>
        <v/>
      </c>
      <c r="II43" s="348" t="str">
        <f t="shared" si="213"/>
        <v/>
      </c>
      <c r="IJ43" s="348" t="str">
        <f t="shared" si="214"/>
        <v/>
      </c>
      <c r="IK43" s="348" t="str">
        <f t="shared" si="215"/>
        <v/>
      </c>
      <c r="IL43" s="348" t="str">
        <f t="shared" si="216"/>
        <v/>
      </c>
      <c r="IM43" s="348" t="str">
        <f t="shared" si="217"/>
        <v/>
      </c>
      <c r="IN43" s="348" t="str">
        <f t="shared" si="218"/>
        <v/>
      </c>
      <c r="IO43" s="348" t="str">
        <f t="shared" si="219"/>
        <v/>
      </c>
      <c r="IP43" s="348" t="str">
        <f t="shared" si="220"/>
        <v/>
      </c>
      <c r="IQ43" s="348" t="str">
        <f t="shared" si="221"/>
        <v/>
      </c>
      <c r="IR43" s="348" t="str">
        <f t="shared" si="222"/>
        <v/>
      </c>
      <c r="IS43" s="348" t="str">
        <f t="shared" si="223"/>
        <v/>
      </c>
      <c r="IT43" s="348" t="str">
        <f t="shared" si="224"/>
        <v/>
      </c>
      <c r="IU43" s="348" t="str">
        <f t="shared" si="225"/>
        <v/>
      </c>
      <c r="IV43" s="348" t="str">
        <f t="shared" si="226"/>
        <v/>
      </c>
      <c r="IW43" s="348" t="str">
        <f t="shared" si="227"/>
        <v/>
      </c>
      <c r="IX43" s="348" t="str">
        <f t="shared" si="228"/>
        <v/>
      </c>
      <c r="IY43" s="348" t="str">
        <f t="shared" si="229"/>
        <v/>
      </c>
      <c r="IZ43" s="348" t="str">
        <f t="shared" si="230"/>
        <v/>
      </c>
      <c r="JA43" s="348" t="str">
        <f t="shared" si="231"/>
        <v/>
      </c>
      <c r="JB43" s="348" t="str">
        <f t="shared" si="232"/>
        <v/>
      </c>
      <c r="JC43" s="348" t="str">
        <f t="shared" si="233"/>
        <v/>
      </c>
      <c r="JD43" s="348" t="str">
        <f t="shared" si="234"/>
        <v/>
      </c>
      <c r="JE43" s="348" t="str">
        <f t="shared" si="235"/>
        <v/>
      </c>
      <c r="JF43" s="348" t="str">
        <f t="shared" si="236"/>
        <v/>
      </c>
      <c r="JG43" s="348" t="str">
        <f t="shared" si="237"/>
        <v/>
      </c>
      <c r="JH43" s="348" t="str">
        <f t="shared" si="238"/>
        <v/>
      </c>
      <c r="JI43" s="348" t="str">
        <f t="shared" si="239"/>
        <v/>
      </c>
      <c r="JJ43" s="348" t="str">
        <f t="shared" si="240"/>
        <v/>
      </c>
      <c r="JK43" s="348" t="str">
        <f t="shared" si="241"/>
        <v/>
      </c>
      <c r="JL43" s="348" t="str">
        <f t="shared" si="242"/>
        <v/>
      </c>
      <c r="JM43" s="348" t="str">
        <f t="shared" si="243"/>
        <v/>
      </c>
      <c r="JN43" s="348" t="str">
        <f t="shared" si="244"/>
        <v/>
      </c>
      <c r="JO43" s="348" t="str">
        <f t="shared" si="245"/>
        <v/>
      </c>
      <c r="JP43" s="348" t="str">
        <f t="shared" si="246"/>
        <v/>
      </c>
      <c r="JQ43" s="348" t="str">
        <f t="shared" si="247"/>
        <v/>
      </c>
      <c r="JR43" s="348" t="str">
        <f t="shared" si="248"/>
        <v/>
      </c>
      <c r="JS43" s="348" t="str">
        <f t="shared" si="249"/>
        <v/>
      </c>
      <c r="JT43" s="348" t="str">
        <f t="shared" si="250"/>
        <v/>
      </c>
      <c r="JU43" s="348" t="str">
        <f t="shared" si="251"/>
        <v/>
      </c>
      <c r="JV43" s="348" t="str">
        <f t="shared" si="252"/>
        <v/>
      </c>
      <c r="JW43" s="348" t="str">
        <f t="shared" si="253"/>
        <v/>
      </c>
      <c r="JX43" s="348" t="str">
        <f t="shared" si="254"/>
        <v/>
      </c>
      <c r="JY43" s="348" t="str">
        <f t="shared" si="255"/>
        <v/>
      </c>
      <c r="JZ43" s="348" t="str">
        <f t="shared" si="256"/>
        <v/>
      </c>
      <c r="KA43" s="348" t="str">
        <f t="shared" si="257"/>
        <v/>
      </c>
      <c r="KB43" s="348" t="str">
        <f t="shared" si="258"/>
        <v/>
      </c>
      <c r="KC43" s="348" t="str">
        <f t="shared" si="259"/>
        <v/>
      </c>
      <c r="KD43" s="348" t="str">
        <f t="shared" si="260"/>
        <v/>
      </c>
      <c r="KE43" s="348" t="str">
        <f t="shared" si="261"/>
        <v/>
      </c>
      <c r="KF43" s="348" t="str">
        <f t="shared" si="262"/>
        <v/>
      </c>
      <c r="KG43" s="348" t="str">
        <f t="shared" si="263"/>
        <v/>
      </c>
      <c r="KH43" s="348" t="str">
        <f t="shared" si="264"/>
        <v/>
      </c>
      <c r="KI43" s="348" t="str">
        <f t="shared" si="265"/>
        <v/>
      </c>
      <c r="KJ43" s="348" t="str">
        <f t="shared" si="266"/>
        <v/>
      </c>
      <c r="KK43" s="348" t="str">
        <f t="shared" si="267"/>
        <v/>
      </c>
      <c r="KL43" s="348" t="str">
        <f t="shared" si="268"/>
        <v/>
      </c>
      <c r="KM43" s="348" t="str">
        <f t="shared" si="269"/>
        <v/>
      </c>
      <c r="KN43" s="348" t="str">
        <f t="shared" si="270"/>
        <v/>
      </c>
      <c r="KO43" s="348" t="str">
        <f t="shared" si="271"/>
        <v/>
      </c>
      <c r="KP43" s="348" t="str">
        <f t="shared" si="272"/>
        <v/>
      </c>
      <c r="KQ43" s="348" t="str">
        <f t="shared" si="273"/>
        <v/>
      </c>
      <c r="KR43" s="348" t="str">
        <f t="shared" si="274"/>
        <v/>
      </c>
      <c r="KS43" s="348" t="str">
        <f t="shared" si="275"/>
        <v/>
      </c>
      <c r="KT43" s="348" t="str">
        <f t="shared" si="276"/>
        <v/>
      </c>
      <c r="KU43" s="348" t="str">
        <f t="shared" si="277"/>
        <v/>
      </c>
      <c r="KV43" s="348" t="str">
        <f t="shared" si="278"/>
        <v/>
      </c>
      <c r="KW43" s="348" t="str">
        <f t="shared" si="279"/>
        <v/>
      </c>
      <c r="KX43" s="348" t="str">
        <f t="shared" si="280"/>
        <v/>
      </c>
      <c r="KY43" s="348" t="str">
        <f t="shared" si="281"/>
        <v/>
      </c>
      <c r="KZ43" s="348" t="str">
        <f t="shared" si="282"/>
        <v/>
      </c>
      <c r="LA43" s="348" t="str">
        <f t="shared" si="283"/>
        <v/>
      </c>
      <c r="LB43" s="348" t="str">
        <f t="shared" si="284"/>
        <v/>
      </c>
      <c r="LC43" s="348" t="str">
        <f t="shared" si="285"/>
        <v/>
      </c>
      <c r="LD43" s="348" t="str">
        <f t="shared" si="286"/>
        <v/>
      </c>
      <c r="LE43" s="348" t="str">
        <f t="shared" si="287"/>
        <v/>
      </c>
      <c r="LF43" s="349" t="str">
        <f t="shared" si="288"/>
        <v/>
      </c>
      <c r="LG43" s="349" t="str">
        <f t="shared" si="289"/>
        <v/>
      </c>
      <c r="LH43" s="349" t="str">
        <f t="shared" si="290"/>
        <v/>
      </c>
      <c r="LI43" s="349" t="str">
        <f t="shared" si="291"/>
        <v/>
      </c>
      <c r="LJ43" s="349" t="str">
        <f t="shared" si="292"/>
        <v/>
      </c>
      <c r="LK43" s="306" t="str">
        <f t="shared" si="293"/>
        <v/>
      </c>
      <c r="LL43" s="306" t="str">
        <f t="shared" si="294"/>
        <v/>
      </c>
      <c r="LM43" s="306" t="str">
        <f t="shared" si="295"/>
        <v/>
      </c>
      <c r="LN43" s="306" t="str">
        <f t="shared" si="296"/>
        <v/>
      </c>
      <c r="LO43" s="306" t="str">
        <f t="shared" si="297"/>
        <v/>
      </c>
      <c r="LP43" s="306" t="str">
        <f t="shared" si="298"/>
        <v/>
      </c>
      <c r="LQ43" s="306" t="str">
        <f t="shared" si="299"/>
        <v/>
      </c>
      <c r="LR43" s="306" t="str">
        <f t="shared" si="300"/>
        <v/>
      </c>
      <c r="LS43" s="306" t="str">
        <f t="shared" si="301"/>
        <v/>
      </c>
      <c r="LT43" s="306" t="str">
        <f t="shared" si="302"/>
        <v/>
      </c>
      <c r="LU43" s="306" t="str">
        <f t="shared" si="303"/>
        <v/>
      </c>
      <c r="LV43" s="306" t="str">
        <f t="shared" si="304"/>
        <v/>
      </c>
      <c r="LW43" s="306" t="str">
        <f t="shared" si="305"/>
        <v/>
      </c>
      <c r="LX43" s="306" t="str">
        <f t="shared" si="306"/>
        <v/>
      </c>
      <c r="LY43" s="306" t="str">
        <f t="shared" si="307"/>
        <v/>
      </c>
      <c r="LZ43" s="306" t="str">
        <f t="shared" si="308"/>
        <v/>
      </c>
      <c r="MA43" s="306" t="str">
        <f t="shared" si="309"/>
        <v/>
      </c>
      <c r="MB43" s="306" t="str">
        <f t="shared" si="310"/>
        <v/>
      </c>
      <c r="MC43" s="306" t="str">
        <f t="shared" si="311"/>
        <v/>
      </c>
      <c r="MD43" s="306" t="str">
        <f t="shared" si="312"/>
        <v/>
      </c>
      <c r="ME43" s="327">
        <f t="shared" si="324"/>
        <v>0</v>
      </c>
      <c r="MF43" s="327">
        <f t="shared" si="325"/>
        <v>0</v>
      </c>
      <c r="MG43" s="327">
        <f t="shared" si="326"/>
        <v>0</v>
      </c>
      <c r="MH43" s="327">
        <f t="shared" si="327"/>
        <v>0</v>
      </c>
      <c r="MI43" s="327">
        <f t="shared" si="328"/>
        <v>0</v>
      </c>
      <c r="MJ43" s="327">
        <f t="shared" si="329"/>
        <v>0</v>
      </c>
      <c r="MK43" s="327">
        <f t="shared" si="330"/>
        <v>0</v>
      </c>
      <c r="ML43" s="327">
        <f t="shared" si="331"/>
        <v>0</v>
      </c>
      <c r="MM43" s="327">
        <f t="shared" si="332"/>
        <v>0</v>
      </c>
      <c r="MN43" s="327">
        <f t="shared" si="333"/>
        <v>0</v>
      </c>
      <c r="MO43" s="327">
        <f t="shared" si="334"/>
        <v>0</v>
      </c>
      <c r="MP43" s="327">
        <f t="shared" si="335"/>
        <v>0</v>
      </c>
      <c r="MQ43" s="327">
        <f t="shared" si="336"/>
        <v>0</v>
      </c>
      <c r="MR43" s="327">
        <f t="shared" si="337"/>
        <v>0</v>
      </c>
      <c r="MS43" s="327">
        <f t="shared" si="338"/>
        <v>0</v>
      </c>
    </row>
    <row r="44" spans="1:376" ht="12" customHeight="1" x14ac:dyDescent="0.2">
      <c r="A44" s="334" t="str">
        <f t="shared" si="0"/>
        <v/>
      </c>
      <c r="B44" s="381"/>
      <c r="C44" s="351"/>
      <c r="D44" s="352"/>
      <c r="E44" s="353"/>
      <c r="F44" s="353"/>
      <c r="G44" s="353"/>
      <c r="H44" s="353"/>
      <c r="I44" s="354"/>
      <c r="J44" s="355"/>
      <c r="K44" s="356">
        <f t="shared" si="1"/>
        <v>0</v>
      </c>
      <c r="L44" s="356">
        <f t="shared" si="2"/>
        <v>0</v>
      </c>
      <c r="M44" s="357"/>
      <c r="N44" s="357"/>
      <c r="O44" s="357"/>
      <c r="P44" s="358"/>
      <c r="Q44" s="359" t="str">
        <f t="shared" si="3"/>
        <v/>
      </c>
      <c r="R44" s="360"/>
      <c r="S44" s="361"/>
      <c r="T44" s="362"/>
      <c r="U44" s="967"/>
      <c r="V44" s="969"/>
      <c r="W44" s="306" t="str">
        <f t="shared" si="4"/>
        <v/>
      </c>
      <c r="X44" s="306" t="str">
        <f t="shared" si="5"/>
        <v/>
      </c>
      <c r="Y44" s="306" t="str">
        <f t="shared" si="6"/>
        <v/>
      </c>
      <c r="Z44" s="306" t="str">
        <f t="shared" si="7"/>
        <v/>
      </c>
      <c r="AA44" s="306" t="str">
        <f t="shared" si="8"/>
        <v/>
      </c>
      <c r="AB44" s="306" t="str">
        <f t="shared" si="9"/>
        <v/>
      </c>
      <c r="AC44" s="306" t="str">
        <f t="shared" si="10"/>
        <v/>
      </c>
      <c r="AD44" s="306" t="str">
        <f t="shared" si="11"/>
        <v/>
      </c>
      <c r="AE44" s="306" t="str">
        <f t="shared" si="12"/>
        <v/>
      </c>
      <c r="AF44" s="306" t="str">
        <f t="shared" si="13"/>
        <v/>
      </c>
      <c r="AG44" s="306" t="str">
        <f t="shared" si="14"/>
        <v/>
      </c>
      <c r="AH44" s="306" t="str">
        <f t="shared" si="15"/>
        <v/>
      </c>
      <c r="AI44" s="306" t="str">
        <f t="shared" si="16"/>
        <v/>
      </c>
      <c r="AJ44" s="306" t="str">
        <f t="shared" si="17"/>
        <v/>
      </c>
      <c r="AK44" s="306" t="str">
        <f t="shared" si="18"/>
        <v/>
      </c>
      <c r="AL44" s="306" t="str">
        <f t="shared" si="19"/>
        <v/>
      </c>
      <c r="AM44" s="306" t="str">
        <f t="shared" si="20"/>
        <v/>
      </c>
      <c r="AN44" s="306" t="str">
        <f t="shared" si="21"/>
        <v/>
      </c>
      <c r="AO44" s="306" t="str">
        <f t="shared" si="22"/>
        <v/>
      </c>
      <c r="AP44" s="306" t="str">
        <f t="shared" si="23"/>
        <v/>
      </c>
      <c r="AQ44" s="306" t="str">
        <f t="shared" si="24"/>
        <v/>
      </c>
      <c r="AR44" s="306" t="str">
        <f t="shared" si="25"/>
        <v/>
      </c>
      <c r="AS44" s="306" t="str">
        <f t="shared" si="26"/>
        <v/>
      </c>
      <c r="AT44" s="306" t="str">
        <f t="shared" si="27"/>
        <v/>
      </c>
      <c r="AU44" s="306" t="str">
        <f t="shared" si="28"/>
        <v/>
      </c>
      <c r="AV44" s="306" t="str">
        <f t="shared" si="29"/>
        <v/>
      </c>
      <c r="AW44" s="306" t="str">
        <f t="shared" si="30"/>
        <v/>
      </c>
      <c r="AX44" s="306" t="str">
        <f t="shared" si="31"/>
        <v/>
      </c>
      <c r="AY44" s="306" t="str">
        <f t="shared" si="32"/>
        <v/>
      </c>
      <c r="AZ44" s="306" t="str">
        <f t="shared" si="33"/>
        <v/>
      </c>
      <c r="BA44" s="306" t="str">
        <f t="shared" si="34"/>
        <v/>
      </c>
      <c r="BB44" s="306" t="str">
        <f t="shared" si="35"/>
        <v/>
      </c>
      <c r="BC44" s="306" t="str">
        <f t="shared" si="36"/>
        <v/>
      </c>
      <c r="BD44" s="306" t="str">
        <f t="shared" si="37"/>
        <v/>
      </c>
      <c r="BE44" s="306" t="str">
        <f t="shared" si="38"/>
        <v/>
      </c>
      <c r="BF44" s="306" t="str">
        <f t="shared" si="39"/>
        <v/>
      </c>
      <c r="BG44" s="306" t="str">
        <f t="shared" si="40"/>
        <v/>
      </c>
      <c r="BH44" s="306" t="str">
        <f t="shared" si="41"/>
        <v/>
      </c>
      <c r="BI44" s="306" t="str">
        <f t="shared" si="42"/>
        <v/>
      </c>
      <c r="BJ44" s="306" t="str">
        <f t="shared" si="43"/>
        <v/>
      </c>
      <c r="BK44" s="306" t="str">
        <f t="shared" si="44"/>
        <v/>
      </c>
      <c r="BL44" s="306" t="str">
        <f t="shared" si="45"/>
        <v/>
      </c>
      <c r="BM44" s="306" t="str">
        <f t="shared" si="46"/>
        <v/>
      </c>
      <c r="BN44" s="306" t="str">
        <f t="shared" si="47"/>
        <v/>
      </c>
      <c r="BO44" s="306" t="str">
        <f t="shared" si="48"/>
        <v/>
      </c>
      <c r="BP44" s="306" t="str">
        <f t="shared" si="49"/>
        <v/>
      </c>
      <c r="BQ44" s="306" t="str">
        <f t="shared" si="50"/>
        <v/>
      </c>
      <c r="BR44" s="306" t="str">
        <f t="shared" si="51"/>
        <v/>
      </c>
      <c r="BS44" s="306" t="str">
        <f t="shared" si="52"/>
        <v/>
      </c>
      <c r="BT44" s="306" t="str">
        <f t="shared" si="53"/>
        <v/>
      </c>
      <c r="BU44" s="306" t="str">
        <f t="shared" si="54"/>
        <v/>
      </c>
      <c r="BV44" s="306" t="str">
        <f t="shared" si="55"/>
        <v/>
      </c>
      <c r="BW44" s="306" t="str">
        <f t="shared" si="56"/>
        <v/>
      </c>
      <c r="BX44" s="306" t="str">
        <f t="shared" si="57"/>
        <v/>
      </c>
      <c r="BY44" s="306" t="str">
        <f t="shared" si="58"/>
        <v/>
      </c>
      <c r="BZ44" s="306" t="str">
        <f t="shared" si="59"/>
        <v/>
      </c>
      <c r="CA44" s="306" t="str">
        <f t="shared" si="60"/>
        <v/>
      </c>
      <c r="CB44" s="306" t="str">
        <f t="shared" si="61"/>
        <v/>
      </c>
      <c r="CC44" s="306" t="str">
        <f t="shared" si="62"/>
        <v/>
      </c>
      <c r="CD44" s="306" t="str">
        <f t="shared" si="63"/>
        <v/>
      </c>
      <c r="CE44" s="306" t="str">
        <f t="shared" si="64"/>
        <v/>
      </c>
      <c r="CF44" s="306" t="str">
        <f t="shared" si="65"/>
        <v/>
      </c>
      <c r="CG44" s="306" t="str">
        <f t="shared" si="66"/>
        <v/>
      </c>
      <c r="CH44" s="306" t="str">
        <f t="shared" si="67"/>
        <v/>
      </c>
      <c r="CI44" s="306" t="str">
        <f t="shared" si="68"/>
        <v/>
      </c>
      <c r="CJ44" s="306" t="str">
        <f t="shared" si="69"/>
        <v/>
      </c>
      <c r="CK44" s="306" t="str">
        <f t="shared" si="70"/>
        <v/>
      </c>
      <c r="CL44" s="306" t="str">
        <f t="shared" si="71"/>
        <v/>
      </c>
      <c r="CM44" s="306" t="str">
        <f t="shared" si="72"/>
        <v/>
      </c>
      <c r="CN44" s="306" t="str">
        <f t="shared" si="73"/>
        <v/>
      </c>
      <c r="CO44" s="306" t="str">
        <f t="shared" si="74"/>
        <v/>
      </c>
      <c r="CP44" s="306" t="str">
        <f t="shared" si="75"/>
        <v/>
      </c>
      <c r="CQ44" s="306" t="str">
        <f t="shared" si="76"/>
        <v/>
      </c>
      <c r="CR44" s="306" t="str">
        <f t="shared" si="77"/>
        <v/>
      </c>
      <c r="CS44" s="306" t="str">
        <f t="shared" si="78"/>
        <v/>
      </c>
      <c r="CT44" s="306" t="str">
        <f t="shared" si="79"/>
        <v/>
      </c>
      <c r="CU44" s="306" t="str">
        <f t="shared" si="80"/>
        <v/>
      </c>
      <c r="CV44" s="306" t="str">
        <f t="shared" si="81"/>
        <v/>
      </c>
      <c r="CW44" s="306" t="str">
        <f t="shared" si="82"/>
        <v/>
      </c>
      <c r="CX44" s="306" t="str">
        <f t="shared" si="83"/>
        <v/>
      </c>
      <c r="CY44" s="306" t="str">
        <f t="shared" si="84"/>
        <v/>
      </c>
      <c r="CZ44" s="306" t="str">
        <f t="shared" si="85"/>
        <v/>
      </c>
      <c r="DA44" s="306" t="str">
        <f t="shared" si="86"/>
        <v/>
      </c>
      <c r="DB44" s="306" t="str">
        <f t="shared" si="87"/>
        <v/>
      </c>
      <c r="DC44" s="306" t="str">
        <f t="shared" si="88"/>
        <v/>
      </c>
      <c r="DD44" s="306" t="str">
        <f t="shared" si="89"/>
        <v/>
      </c>
      <c r="DE44" s="306" t="str">
        <f t="shared" si="90"/>
        <v/>
      </c>
      <c r="DF44" s="306" t="str">
        <f t="shared" si="91"/>
        <v/>
      </c>
      <c r="DG44" s="306" t="str">
        <f t="shared" si="92"/>
        <v/>
      </c>
      <c r="DH44" s="306" t="str">
        <f t="shared" si="93"/>
        <v/>
      </c>
      <c r="DI44" s="306" t="str">
        <f t="shared" si="94"/>
        <v/>
      </c>
      <c r="DJ44" s="306" t="str">
        <f t="shared" si="95"/>
        <v/>
      </c>
      <c r="DK44" s="306" t="str">
        <f t="shared" si="96"/>
        <v/>
      </c>
      <c r="DL44" s="306" t="str">
        <f t="shared" si="97"/>
        <v/>
      </c>
      <c r="DM44" s="306" t="str">
        <f t="shared" si="98"/>
        <v/>
      </c>
      <c r="DN44" s="306" t="str">
        <f t="shared" si="99"/>
        <v/>
      </c>
      <c r="DO44" s="306" t="str">
        <f t="shared" si="100"/>
        <v/>
      </c>
      <c r="DP44" s="306" t="str">
        <f t="shared" si="101"/>
        <v/>
      </c>
      <c r="DQ44" s="306" t="str">
        <f t="shared" si="102"/>
        <v/>
      </c>
      <c r="DR44" s="306" t="str">
        <f t="shared" si="103"/>
        <v/>
      </c>
      <c r="DS44" s="306" t="str">
        <f t="shared" si="104"/>
        <v/>
      </c>
      <c r="DT44" s="306" t="str">
        <f t="shared" si="105"/>
        <v/>
      </c>
      <c r="DU44" s="306" t="str">
        <f t="shared" si="106"/>
        <v/>
      </c>
      <c r="DV44" s="306" t="str">
        <f t="shared" si="107"/>
        <v/>
      </c>
      <c r="DW44" s="306" t="str">
        <f t="shared" si="108"/>
        <v/>
      </c>
      <c r="DX44" s="306" t="str">
        <f t="shared" si="109"/>
        <v/>
      </c>
      <c r="DY44" s="306" t="str">
        <f t="shared" si="110"/>
        <v/>
      </c>
      <c r="DZ44" s="306" t="str">
        <f t="shared" si="111"/>
        <v/>
      </c>
      <c r="EA44" s="306" t="str">
        <f t="shared" si="112"/>
        <v/>
      </c>
      <c r="EB44" s="306" t="str">
        <f t="shared" si="113"/>
        <v/>
      </c>
      <c r="EC44" s="306" t="str">
        <f t="shared" si="114"/>
        <v/>
      </c>
      <c r="ED44" s="306" t="str">
        <f t="shared" si="115"/>
        <v/>
      </c>
      <c r="EE44" s="306" t="str">
        <f t="shared" si="116"/>
        <v/>
      </c>
      <c r="EF44" s="306" t="str">
        <f t="shared" si="117"/>
        <v/>
      </c>
      <c r="EG44" s="306" t="str">
        <f t="shared" si="313"/>
        <v/>
      </c>
      <c r="EH44" s="306" t="str">
        <f t="shared" si="118"/>
        <v/>
      </c>
      <c r="EI44" s="306" t="str">
        <f t="shared" si="119"/>
        <v/>
      </c>
      <c r="EJ44" s="306" t="str">
        <f t="shared" si="120"/>
        <v/>
      </c>
      <c r="EK44" s="306" t="str">
        <f t="shared" si="121"/>
        <v/>
      </c>
      <c r="EL44" s="306" t="str">
        <f t="shared" si="122"/>
        <v/>
      </c>
      <c r="EM44" s="306" t="str">
        <f t="shared" si="123"/>
        <v/>
      </c>
      <c r="EN44" s="306" t="str">
        <f t="shared" si="124"/>
        <v/>
      </c>
      <c r="EO44" s="306" t="str">
        <f t="shared" si="125"/>
        <v/>
      </c>
      <c r="EP44" s="306" t="str">
        <f t="shared" si="126"/>
        <v/>
      </c>
      <c r="EQ44" s="306" t="str">
        <f t="shared" si="127"/>
        <v/>
      </c>
      <c r="ER44" s="306" t="str">
        <f t="shared" si="128"/>
        <v/>
      </c>
      <c r="ES44" s="306" t="str">
        <f t="shared" si="129"/>
        <v/>
      </c>
      <c r="ET44" s="306" t="str">
        <f t="shared" si="130"/>
        <v/>
      </c>
      <c r="EU44" s="306" t="str">
        <f t="shared" si="131"/>
        <v/>
      </c>
      <c r="EV44" s="306" t="str">
        <f t="shared" si="132"/>
        <v/>
      </c>
      <c r="EW44" s="306" t="str">
        <f t="shared" si="314"/>
        <v/>
      </c>
      <c r="EX44" s="306" t="str">
        <f t="shared" si="315"/>
        <v/>
      </c>
      <c r="EY44" s="306" t="str">
        <f t="shared" si="316"/>
        <v/>
      </c>
      <c r="EZ44" s="306" t="str">
        <f t="shared" si="317"/>
        <v/>
      </c>
      <c r="FA44" s="306" t="str">
        <f t="shared" si="318"/>
        <v/>
      </c>
      <c r="FB44" s="306" t="str">
        <f t="shared" si="133"/>
        <v/>
      </c>
      <c r="FC44" s="306" t="str">
        <f t="shared" si="134"/>
        <v/>
      </c>
      <c r="FD44" s="306" t="str">
        <f t="shared" si="135"/>
        <v/>
      </c>
      <c r="FE44" s="306" t="str">
        <f t="shared" si="136"/>
        <v/>
      </c>
      <c r="FF44" s="306" t="str">
        <f t="shared" si="137"/>
        <v/>
      </c>
      <c r="FG44" s="306" t="str">
        <f t="shared" si="319"/>
        <v/>
      </c>
      <c r="FH44" s="306" t="str">
        <f t="shared" si="320"/>
        <v/>
      </c>
      <c r="FI44" s="306" t="str">
        <f t="shared" si="321"/>
        <v/>
      </c>
      <c r="FJ44" s="306" t="str">
        <f t="shared" si="322"/>
        <v/>
      </c>
      <c r="FK44" s="306" t="str">
        <f t="shared" si="323"/>
        <v/>
      </c>
      <c r="FL44" s="306" t="str">
        <f t="shared" si="138"/>
        <v/>
      </c>
      <c r="FM44" s="306" t="str">
        <f t="shared" si="139"/>
        <v/>
      </c>
      <c r="FN44" s="306" t="str">
        <f t="shared" si="140"/>
        <v/>
      </c>
      <c r="FO44" s="306" t="str">
        <f t="shared" si="141"/>
        <v/>
      </c>
      <c r="FP44" s="306" t="str">
        <f t="shared" si="142"/>
        <v/>
      </c>
      <c r="FQ44" s="306" t="str">
        <f t="shared" si="143"/>
        <v/>
      </c>
      <c r="FR44" s="306" t="str">
        <f t="shared" si="144"/>
        <v/>
      </c>
      <c r="FS44" s="306" t="str">
        <f t="shared" si="145"/>
        <v/>
      </c>
      <c r="FT44" s="306" t="str">
        <f t="shared" si="146"/>
        <v/>
      </c>
      <c r="FU44" s="306" t="str">
        <f t="shared" si="147"/>
        <v/>
      </c>
      <c r="FV44" s="306" t="str">
        <f t="shared" si="148"/>
        <v/>
      </c>
      <c r="FW44" s="306" t="str">
        <f t="shared" si="149"/>
        <v/>
      </c>
      <c r="FX44" s="306" t="str">
        <f t="shared" si="150"/>
        <v/>
      </c>
      <c r="FY44" s="306" t="str">
        <f t="shared" si="151"/>
        <v/>
      </c>
      <c r="FZ44" s="306" t="str">
        <f t="shared" si="152"/>
        <v/>
      </c>
      <c r="GA44" s="306" t="str">
        <f t="shared" si="153"/>
        <v/>
      </c>
      <c r="GB44" s="306" t="str">
        <f t="shared" si="154"/>
        <v/>
      </c>
      <c r="GC44" s="306" t="str">
        <f t="shared" si="155"/>
        <v/>
      </c>
      <c r="GD44" s="306" t="str">
        <f t="shared" si="156"/>
        <v/>
      </c>
      <c r="GE44" s="306" t="str">
        <f t="shared" si="157"/>
        <v/>
      </c>
      <c r="GF44" s="306" t="str">
        <f t="shared" si="158"/>
        <v/>
      </c>
      <c r="GG44" s="306" t="str">
        <f t="shared" si="159"/>
        <v/>
      </c>
      <c r="GH44" s="306" t="str">
        <f t="shared" si="160"/>
        <v/>
      </c>
      <c r="GI44" s="306" t="str">
        <f t="shared" si="161"/>
        <v/>
      </c>
      <c r="GJ44" s="306" t="str">
        <f t="shared" si="162"/>
        <v/>
      </c>
      <c r="GK44" s="306" t="str">
        <f t="shared" si="163"/>
        <v/>
      </c>
      <c r="GL44" s="306" t="str">
        <f t="shared" si="164"/>
        <v/>
      </c>
      <c r="GM44" s="306" t="str">
        <f t="shared" si="165"/>
        <v/>
      </c>
      <c r="GN44" s="306" t="str">
        <f t="shared" si="166"/>
        <v/>
      </c>
      <c r="GO44" s="306" t="str">
        <f t="shared" si="167"/>
        <v/>
      </c>
      <c r="GP44" s="306" t="str">
        <f t="shared" si="168"/>
        <v/>
      </c>
      <c r="GQ44" s="306" t="str">
        <f t="shared" si="169"/>
        <v/>
      </c>
      <c r="GR44" s="306" t="str">
        <f t="shared" si="170"/>
        <v/>
      </c>
      <c r="GS44" s="306" t="str">
        <f t="shared" si="171"/>
        <v/>
      </c>
      <c r="GT44" s="306" t="str">
        <f t="shared" si="172"/>
        <v/>
      </c>
      <c r="GU44" s="306" t="str">
        <f t="shared" si="173"/>
        <v/>
      </c>
      <c r="GV44" s="306" t="str">
        <f t="shared" si="174"/>
        <v/>
      </c>
      <c r="GW44" s="306" t="str">
        <f t="shared" si="175"/>
        <v/>
      </c>
      <c r="GX44" s="306" t="str">
        <f t="shared" si="176"/>
        <v/>
      </c>
      <c r="GY44" s="306" t="str">
        <f t="shared" si="177"/>
        <v/>
      </c>
      <c r="GZ44" s="306" t="str">
        <f t="shared" si="178"/>
        <v/>
      </c>
      <c r="HA44" s="306" t="str">
        <f t="shared" si="179"/>
        <v/>
      </c>
      <c r="HB44" s="306" t="str">
        <f t="shared" si="180"/>
        <v/>
      </c>
      <c r="HC44" s="306" t="str">
        <f t="shared" si="181"/>
        <v/>
      </c>
      <c r="HD44" s="306" t="str">
        <f t="shared" si="182"/>
        <v/>
      </c>
      <c r="HE44" s="306" t="str">
        <f t="shared" si="183"/>
        <v/>
      </c>
      <c r="HF44" s="306" t="str">
        <f t="shared" si="184"/>
        <v/>
      </c>
      <c r="HG44" s="306" t="str">
        <f t="shared" si="185"/>
        <v/>
      </c>
      <c r="HH44" s="306" t="str">
        <f t="shared" si="186"/>
        <v/>
      </c>
      <c r="HI44" s="306" t="str">
        <f t="shared" si="187"/>
        <v/>
      </c>
      <c r="HJ44" s="306" t="str">
        <f t="shared" si="188"/>
        <v/>
      </c>
      <c r="HK44" s="306" t="str">
        <f t="shared" si="189"/>
        <v/>
      </c>
      <c r="HL44" s="306" t="str">
        <f t="shared" si="190"/>
        <v/>
      </c>
      <c r="HM44" s="306" t="str">
        <f t="shared" si="191"/>
        <v/>
      </c>
      <c r="HN44" s="306" t="str">
        <f t="shared" si="192"/>
        <v/>
      </c>
      <c r="HO44" s="306" t="str">
        <f t="shared" si="193"/>
        <v/>
      </c>
      <c r="HP44" s="306" t="str">
        <f t="shared" si="194"/>
        <v/>
      </c>
      <c r="HQ44" s="306" t="str">
        <f t="shared" si="195"/>
        <v/>
      </c>
      <c r="HR44" s="306" t="str">
        <f t="shared" si="196"/>
        <v/>
      </c>
      <c r="HS44" s="306" t="str">
        <f t="shared" si="197"/>
        <v/>
      </c>
      <c r="HT44" s="306" t="str">
        <f t="shared" si="198"/>
        <v/>
      </c>
      <c r="HU44" s="306" t="str">
        <f t="shared" si="199"/>
        <v/>
      </c>
      <c r="HV44" s="306" t="str">
        <f t="shared" si="200"/>
        <v/>
      </c>
      <c r="HW44" s="306" t="str">
        <f t="shared" si="201"/>
        <v/>
      </c>
      <c r="HX44" s="306" t="str">
        <f t="shared" si="202"/>
        <v/>
      </c>
      <c r="HY44" s="348" t="str">
        <f t="shared" si="203"/>
        <v/>
      </c>
      <c r="HZ44" s="348" t="str">
        <f t="shared" si="204"/>
        <v/>
      </c>
      <c r="IA44" s="348" t="str">
        <f t="shared" si="205"/>
        <v/>
      </c>
      <c r="IB44" s="348" t="str">
        <f t="shared" si="206"/>
        <v/>
      </c>
      <c r="IC44" s="348" t="str">
        <f t="shared" si="207"/>
        <v/>
      </c>
      <c r="ID44" s="348" t="str">
        <f t="shared" si="208"/>
        <v/>
      </c>
      <c r="IE44" s="348" t="str">
        <f t="shared" si="209"/>
        <v/>
      </c>
      <c r="IF44" s="348" t="str">
        <f t="shared" si="210"/>
        <v/>
      </c>
      <c r="IG44" s="348" t="str">
        <f t="shared" si="211"/>
        <v/>
      </c>
      <c r="IH44" s="348" t="str">
        <f t="shared" si="212"/>
        <v/>
      </c>
      <c r="II44" s="348" t="str">
        <f t="shared" si="213"/>
        <v/>
      </c>
      <c r="IJ44" s="348" t="str">
        <f t="shared" si="214"/>
        <v/>
      </c>
      <c r="IK44" s="348" t="str">
        <f t="shared" si="215"/>
        <v/>
      </c>
      <c r="IL44" s="348" t="str">
        <f t="shared" si="216"/>
        <v/>
      </c>
      <c r="IM44" s="348" t="str">
        <f t="shared" si="217"/>
        <v/>
      </c>
      <c r="IN44" s="348" t="str">
        <f t="shared" si="218"/>
        <v/>
      </c>
      <c r="IO44" s="348" t="str">
        <f t="shared" si="219"/>
        <v/>
      </c>
      <c r="IP44" s="348" t="str">
        <f t="shared" si="220"/>
        <v/>
      </c>
      <c r="IQ44" s="348" t="str">
        <f t="shared" si="221"/>
        <v/>
      </c>
      <c r="IR44" s="348" t="str">
        <f t="shared" si="222"/>
        <v/>
      </c>
      <c r="IS44" s="348" t="str">
        <f t="shared" si="223"/>
        <v/>
      </c>
      <c r="IT44" s="348" t="str">
        <f t="shared" si="224"/>
        <v/>
      </c>
      <c r="IU44" s="348" t="str">
        <f t="shared" si="225"/>
        <v/>
      </c>
      <c r="IV44" s="348" t="str">
        <f t="shared" si="226"/>
        <v/>
      </c>
      <c r="IW44" s="348" t="str">
        <f t="shared" si="227"/>
        <v/>
      </c>
      <c r="IX44" s="348" t="str">
        <f t="shared" si="228"/>
        <v/>
      </c>
      <c r="IY44" s="348" t="str">
        <f t="shared" si="229"/>
        <v/>
      </c>
      <c r="IZ44" s="348" t="str">
        <f t="shared" si="230"/>
        <v/>
      </c>
      <c r="JA44" s="348" t="str">
        <f t="shared" si="231"/>
        <v/>
      </c>
      <c r="JB44" s="348" t="str">
        <f t="shared" si="232"/>
        <v/>
      </c>
      <c r="JC44" s="348" t="str">
        <f t="shared" si="233"/>
        <v/>
      </c>
      <c r="JD44" s="348" t="str">
        <f t="shared" si="234"/>
        <v/>
      </c>
      <c r="JE44" s="348" t="str">
        <f t="shared" si="235"/>
        <v/>
      </c>
      <c r="JF44" s="348" t="str">
        <f t="shared" si="236"/>
        <v/>
      </c>
      <c r="JG44" s="348" t="str">
        <f t="shared" si="237"/>
        <v/>
      </c>
      <c r="JH44" s="348" t="str">
        <f t="shared" si="238"/>
        <v/>
      </c>
      <c r="JI44" s="348" t="str">
        <f t="shared" si="239"/>
        <v/>
      </c>
      <c r="JJ44" s="348" t="str">
        <f t="shared" si="240"/>
        <v/>
      </c>
      <c r="JK44" s="348" t="str">
        <f t="shared" si="241"/>
        <v/>
      </c>
      <c r="JL44" s="348" t="str">
        <f t="shared" si="242"/>
        <v/>
      </c>
      <c r="JM44" s="348" t="str">
        <f t="shared" si="243"/>
        <v/>
      </c>
      <c r="JN44" s="348" t="str">
        <f t="shared" si="244"/>
        <v/>
      </c>
      <c r="JO44" s="348" t="str">
        <f t="shared" si="245"/>
        <v/>
      </c>
      <c r="JP44" s="348" t="str">
        <f t="shared" si="246"/>
        <v/>
      </c>
      <c r="JQ44" s="348" t="str">
        <f t="shared" si="247"/>
        <v/>
      </c>
      <c r="JR44" s="348" t="str">
        <f t="shared" si="248"/>
        <v/>
      </c>
      <c r="JS44" s="348" t="str">
        <f t="shared" si="249"/>
        <v/>
      </c>
      <c r="JT44" s="348" t="str">
        <f t="shared" si="250"/>
        <v/>
      </c>
      <c r="JU44" s="348" t="str">
        <f t="shared" si="251"/>
        <v/>
      </c>
      <c r="JV44" s="348" t="str">
        <f t="shared" si="252"/>
        <v/>
      </c>
      <c r="JW44" s="348" t="str">
        <f t="shared" si="253"/>
        <v/>
      </c>
      <c r="JX44" s="348" t="str">
        <f t="shared" si="254"/>
        <v/>
      </c>
      <c r="JY44" s="348" t="str">
        <f t="shared" si="255"/>
        <v/>
      </c>
      <c r="JZ44" s="348" t="str">
        <f t="shared" si="256"/>
        <v/>
      </c>
      <c r="KA44" s="348" t="str">
        <f t="shared" si="257"/>
        <v/>
      </c>
      <c r="KB44" s="348" t="str">
        <f t="shared" si="258"/>
        <v/>
      </c>
      <c r="KC44" s="348" t="str">
        <f t="shared" si="259"/>
        <v/>
      </c>
      <c r="KD44" s="348" t="str">
        <f t="shared" si="260"/>
        <v/>
      </c>
      <c r="KE44" s="348" t="str">
        <f t="shared" si="261"/>
        <v/>
      </c>
      <c r="KF44" s="348" t="str">
        <f t="shared" si="262"/>
        <v/>
      </c>
      <c r="KG44" s="348" t="str">
        <f t="shared" si="263"/>
        <v/>
      </c>
      <c r="KH44" s="348" t="str">
        <f t="shared" si="264"/>
        <v/>
      </c>
      <c r="KI44" s="348" t="str">
        <f t="shared" si="265"/>
        <v/>
      </c>
      <c r="KJ44" s="348" t="str">
        <f t="shared" si="266"/>
        <v/>
      </c>
      <c r="KK44" s="348" t="str">
        <f t="shared" si="267"/>
        <v/>
      </c>
      <c r="KL44" s="348" t="str">
        <f t="shared" si="268"/>
        <v/>
      </c>
      <c r="KM44" s="348" t="str">
        <f t="shared" si="269"/>
        <v/>
      </c>
      <c r="KN44" s="348" t="str">
        <f t="shared" si="270"/>
        <v/>
      </c>
      <c r="KO44" s="348" t="str">
        <f t="shared" si="271"/>
        <v/>
      </c>
      <c r="KP44" s="348" t="str">
        <f t="shared" si="272"/>
        <v/>
      </c>
      <c r="KQ44" s="348" t="str">
        <f t="shared" si="273"/>
        <v/>
      </c>
      <c r="KR44" s="348" t="str">
        <f t="shared" si="274"/>
        <v/>
      </c>
      <c r="KS44" s="348" t="str">
        <f t="shared" si="275"/>
        <v/>
      </c>
      <c r="KT44" s="348" t="str">
        <f t="shared" si="276"/>
        <v/>
      </c>
      <c r="KU44" s="348" t="str">
        <f t="shared" si="277"/>
        <v/>
      </c>
      <c r="KV44" s="348" t="str">
        <f t="shared" si="278"/>
        <v/>
      </c>
      <c r="KW44" s="348" t="str">
        <f t="shared" si="279"/>
        <v/>
      </c>
      <c r="KX44" s="348" t="str">
        <f t="shared" si="280"/>
        <v/>
      </c>
      <c r="KY44" s="348" t="str">
        <f t="shared" si="281"/>
        <v/>
      </c>
      <c r="KZ44" s="348" t="str">
        <f t="shared" si="282"/>
        <v/>
      </c>
      <c r="LA44" s="348" t="str">
        <f t="shared" si="283"/>
        <v/>
      </c>
      <c r="LB44" s="348" t="str">
        <f t="shared" si="284"/>
        <v/>
      </c>
      <c r="LC44" s="348" t="str">
        <f t="shared" si="285"/>
        <v/>
      </c>
      <c r="LD44" s="348" t="str">
        <f t="shared" si="286"/>
        <v/>
      </c>
      <c r="LE44" s="348" t="str">
        <f t="shared" si="287"/>
        <v/>
      </c>
      <c r="LF44" s="349" t="str">
        <f t="shared" si="288"/>
        <v/>
      </c>
      <c r="LG44" s="349" t="str">
        <f t="shared" si="289"/>
        <v/>
      </c>
      <c r="LH44" s="349" t="str">
        <f t="shared" si="290"/>
        <v/>
      </c>
      <c r="LI44" s="349" t="str">
        <f t="shared" si="291"/>
        <v/>
      </c>
      <c r="LJ44" s="349" t="str">
        <f t="shared" si="292"/>
        <v/>
      </c>
      <c r="LK44" s="306" t="str">
        <f t="shared" si="293"/>
        <v/>
      </c>
      <c r="LL44" s="306" t="str">
        <f t="shared" si="294"/>
        <v/>
      </c>
      <c r="LM44" s="306" t="str">
        <f t="shared" si="295"/>
        <v/>
      </c>
      <c r="LN44" s="306" t="str">
        <f t="shared" si="296"/>
        <v/>
      </c>
      <c r="LO44" s="306" t="str">
        <f t="shared" si="297"/>
        <v/>
      </c>
      <c r="LP44" s="306" t="str">
        <f t="shared" si="298"/>
        <v/>
      </c>
      <c r="LQ44" s="306" t="str">
        <f t="shared" si="299"/>
        <v/>
      </c>
      <c r="LR44" s="306" t="str">
        <f t="shared" si="300"/>
        <v/>
      </c>
      <c r="LS44" s="306" t="str">
        <f t="shared" si="301"/>
        <v/>
      </c>
      <c r="LT44" s="306" t="str">
        <f t="shared" si="302"/>
        <v/>
      </c>
      <c r="LU44" s="306" t="str">
        <f t="shared" si="303"/>
        <v/>
      </c>
      <c r="LV44" s="306" t="str">
        <f t="shared" si="304"/>
        <v/>
      </c>
      <c r="LW44" s="306" t="str">
        <f t="shared" si="305"/>
        <v/>
      </c>
      <c r="LX44" s="306" t="str">
        <f t="shared" si="306"/>
        <v/>
      </c>
      <c r="LY44" s="306" t="str">
        <f t="shared" si="307"/>
        <v/>
      </c>
      <c r="LZ44" s="306" t="str">
        <f t="shared" si="308"/>
        <v/>
      </c>
      <c r="MA44" s="306" t="str">
        <f t="shared" si="309"/>
        <v/>
      </c>
      <c r="MB44" s="306" t="str">
        <f t="shared" si="310"/>
        <v/>
      </c>
      <c r="MC44" s="306" t="str">
        <f t="shared" si="311"/>
        <v/>
      </c>
      <c r="MD44" s="306" t="str">
        <f t="shared" si="312"/>
        <v/>
      </c>
      <c r="ME44" s="327">
        <f t="shared" si="324"/>
        <v>0</v>
      </c>
      <c r="MF44" s="327">
        <f t="shared" si="325"/>
        <v>0</v>
      </c>
      <c r="MG44" s="327">
        <f t="shared" si="326"/>
        <v>0</v>
      </c>
      <c r="MH44" s="327">
        <f t="shared" si="327"/>
        <v>0</v>
      </c>
      <c r="MI44" s="327">
        <f t="shared" si="328"/>
        <v>0</v>
      </c>
      <c r="MJ44" s="327">
        <f t="shared" si="329"/>
        <v>0</v>
      </c>
      <c r="MK44" s="327">
        <f t="shared" si="330"/>
        <v>0</v>
      </c>
      <c r="ML44" s="327">
        <f t="shared" si="331"/>
        <v>0</v>
      </c>
      <c r="MM44" s="327">
        <f t="shared" si="332"/>
        <v>0</v>
      </c>
      <c r="MN44" s="327">
        <f t="shared" si="333"/>
        <v>0</v>
      </c>
      <c r="MO44" s="327">
        <f t="shared" si="334"/>
        <v>0</v>
      </c>
      <c r="MP44" s="327">
        <f t="shared" si="335"/>
        <v>0</v>
      </c>
      <c r="MQ44" s="327">
        <f t="shared" si="336"/>
        <v>0</v>
      </c>
      <c r="MR44" s="327">
        <f t="shared" si="337"/>
        <v>0</v>
      </c>
      <c r="MS44" s="327">
        <f t="shared" si="338"/>
        <v>0</v>
      </c>
    </row>
    <row r="45" spans="1:376" ht="12" customHeight="1" x14ac:dyDescent="0.2">
      <c r="A45" s="334" t="str">
        <f t="shared" si="0"/>
        <v/>
      </c>
      <c r="B45" s="381"/>
      <c r="C45" s="351"/>
      <c r="D45" s="352"/>
      <c r="E45" s="353"/>
      <c r="F45" s="353"/>
      <c r="G45" s="353"/>
      <c r="H45" s="353"/>
      <c r="I45" s="354"/>
      <c r="J45" s="355"/>
      <c r="K45" s="356">
        <f t="shared" si="1"/>
        <v>0</v>
      </c>
      <c r="L45" s="356">
        <f t="shared" si="2"/>
        <v>0</v>
      </c>
      <c r="M45" s="357"/>
      <c r="N45" s="357"/>
      <c r="O45" s="357"/>
      <c r="P45" s="358"/>
      <c r="Q45" s="359" t="str">
        <f t="shared" si="3"/>
        <v/>
      </c>
      <c r="R45" s="360"/>
      <c r="S45" s="361"/>
      <c r="T45" s="362"/>
      <c r="U45" s="967"/>
      <c r="V45" s="969"/>
      <c r="W45" s="306" t="str">
        <f t="shared" si="4"/>
        <v/>
      </c>
      <c r="X45" s="306" t="str">
        <f t="shared" si="5"/>
        <v/>
      </c>
      <c r="Y45" s="306" t="str">
        <f t="shared" si="6"/>
        <v/>
      </c>
      <c r="Z45" s="306" t="str">
        <f t="shared" si="7"/>
        <v/>
      </c>
      <c r="AA45" s="306" t="str">
        <f t="shared" si="8"/>
        <v/>
      </c>
      <c r="AB45" s="306" t="str">
        <f t="shared" si="9"/>
        <v/>
      </c>
      <c r="AC45" s="306" t="str">
        <f t="shared" si="10"/>
        <v/>
      </c>
      <c r="AD45" s="306" t="str">
        <f t="shared" si="11"/>
        <v/>
      </c>
      <c r="AE45" s="306" t="str">
        <f t="shared" si="12"/>
        <v/>
      </c>
      <c r="AF45" s="306" t="str">
        <f t="shared" si="13"/>
        <v/>
      </c>
      <c r="AG45" s="306" t="str">
        <f t="shared" si="14"/>
        <v/>
      </c>
      <c r="AH45" s="306" t="str">
        <f t="shared" si="15"/>
        <v/>
      </c>
      <c r="AI45" s="306" t="str">
        <f t="shared" si="16"/>
        <v/>
      </c>
      <c r="AJ45" s="306" t="str">
        <f t="shared" si="17"/>
        <v/>
      </c>
      <c r="AK45" s="306" t="str">
        <f t="shared" si="18"/>
        <v/>
      </c>
      <c r="AL45" s="306" t="str">
        <f t="shared" si="19"/>
        <v/>
      </c>
      <c r="AM45" s="306" t="str">
        <f t="shared" si="20"/>
        <v/>
      </c>
      <c r="AN45" s="306" t="str">
        <f t="shared" si="21"/>
        <v/>
      </c>
      <c r="AO45" s="306" t="str">
        <f t="shared" si="22"/>
        <v/>
      </c>
      <c r="AP45" s="306" t="str">
        <f t="shared" si="23"/>
        <v/>
      </c>
      <c r="AQ45" s="306" t="str">
        <f t="shared" si="24"/>
        <v/>
      </c>
      <c r="AR45" s="306" t="str">
        <f t="shared" si="25"/>
        <v/>
      </c>
      <c r="AS45" s="306" t="str">
        <f t="shared" si="26"/>
        <v/>
      </c>
      <c r="AT45" s="306" t="str">
        <f t="shared" si="27"/>
        <v/>
      </c>
      <c r="AU45" s="306" t="str">
        <f t="shared" si="28"/>
        <v/>
      </c>
      <c r="AV45" s="306" t="str">
        <f t="shared" si="29"/>
        <v/>
      </c>
      <c r="AW45" s="306" t="str">
        <f t="shared" si="30"/>
        <v/>
      </c>
      <c r="AX45" s="306" t="str">
        <f t="shared" si="31"/>
        <v/>
      </c>
      <c r="AY45" s="306" t="str">
        <f t="shared" si="32"/>
        <v/>
      </c>
      <c r="AZ45" s="306" t="str">
        <f t="shared" si="33"/>
        <v/>
      </c>
      <c r="BA45" s="306" t="str">
        <f t="shared" si="34"/>
        <v/>
      </c>
      <c r="BB45" s="306" t="str">
        <f t="shared" si="35"/>
        <v/>
      </c>
      <c r="BC45" s="306" t="str">
        <f t="shared" si="36"/>
        <v/>
      </c>
      <c r="BD45" s="306" t="str">
        <f t="shared" si="37"/>
        <v/>
      </c>
      <c r="BE45" s="306" t="str">
        <f t="shared" si="38"/>
        <v/>
      </c>
      <c r="BF45" s="306" t="str">
        <f t="shared" si="39"/>
        <v/>
      </c>
      <c r="BG45" s="306" t="str">
        <f t="shared" si="40"/>
        <v/>
      </c>
      <c r="BH45" s="306" t="str">
        <f t="shared" si="41"/>
        <v/>
      </c>
      <c r="BI45" s="306" t="str">
        <f t="shared" si="42"/>
        <v/>
      </c>
      <c r="BJ45" s="306" t="str">
        <f t="shared" si="43"/>
        <v/>
      </c>
      <c r="BK45" s="306" t="str">
        <f t="shared" si="44"/>
        <v/>
      </c>
      <c r="BL45" s="306" t="str">
        <f t="shared" si="45"/>
        <v/>
      </c>
      <c r="BM45" s="306" t="str">
        <f t="shared" si="46"/>
        <v/>
      </c>
      <c r="BN45" s="306" t="str">
        <f t="shared" si="47"/>
        <v/>
      </c>
      <c r="BO45" s="306" t="str">
        <f t="shared" si="48"/>
        <v/>
      </c>
      <c r="BP45" s="306" t="str">
        <f t="shared" si="49"/>
        <v/>
      </c>
      <c r="BQ45" s="306" t="str">
        <f t="shared" si="50"/>
        <v/>
      </c>
      <c r="BR45" s="306" t="str">
        <f t="shared" si="51"/>
        <v/>
      </c>
      <c r="BS45" s="306" t="str">
        <f t="shared" si="52"/>
        <v/>
      </c>
      <c r="BT45" s="306" t="str">
        <f t="shared" si="53"/>
        <v/>
      </c>
      <c r="BU45" s="306" t="str">
        <f t="shared" si="54"/>
        <v/>
      </c>
      <c r="BV45" s="306" t="str">
        <f t="shared" si="55"/>
        <v/>
      </c>
      <c r="BW45" s="306" t="str">
        <f t="shared" si="56"/>
        <v/>
      </c>
      <c r="BX45" s="306" t="str">
        <f t="shared" si="57"/>
        <v/>
      </c>
      <c r="BY45" s="306" t="str">
        <f t="shared" si="58"/>
        <v/>
      </c>
      <c r="BZ45" s="306" t="str">
        <f t="shared" si="59"/>
        <v/>
      </c>
      <c r="CA45" s="306" t="str">
        <f t="shared" si="60"/>
        <v/>
      </c>
      <c r="CB45" s="306" t="str">
        <f t="shared" si="61"/>
        <v/>
      </c>
      <c r="CC45" s="306" t="str">
        <f t="shared" si="62"/>
        <v/>
      </c>
      <c r="CD45" s="306" t="str">
        <f t="shared" si="63"/>
        <v/>
      </c>
      <c r="CE45" s="306" t="str">
        <f t="shared" si="64"/>
        <v/>
      </c>
      <c r="CF45" s="306" t="str">
        <f t="shared" si="65"/>
        <v/>
      </c>
      <c r="CG45" s="306" t="str">
        <f t="shared" si="66"/>
        <v/>
      </c>
      <c r="CH45" s="306" t="str">
        <f t="shared" si="67"/>
        <v/>
      </c>
      <c r="CI45" s="306" t="str">
        <f t="shared" si="68"/>
        <v/>
      </c>
      <c r="CJ45" s="306" t="str">
        <f t="shared" si="69"/>
        <v/>
      </c>
      <c r="CK45" s="306" t="str">
        <f t="shared" si="70"/>
        <v/>
      </c>
      <c r="CL45" s="306" t="str">
        <f t="shared" si="71"/>
        <v/>
      </c>
      <c r="CM45" s="306" t="str">
        <f t="shared" si="72"/>
        <v/>
      </c>
      <c r="CN45" s="306" t="str">
        <f t="shared" si="73"/>
        <v/>
      </c>
      <c r="CO45" s="306" t="str">
        <f t="shared" si="74"/>
        <v/>
      </c>
      <c r="CP45" s="306" t="str">
        <f t="shared" si="75"/>
        <v/>
      </c>
      <c r="CQ45" s="306" t="str">
        <f t="shared" si="76"/>
        <v/>
      </c>
      <c r="CR45" s="306" t="str">
        <f t="shared" si="77"/>
        <v/>
      </c>
      <c r="CS45" s="306" t="str">
        <f t="shared" si="78"/>
        <v/>
      </c>
      <c r="CT45" s="306" t="str">
        <f t="shared" si="79"/>
        <v/>
      </c>
      <c r="CU45" s="306" t="str">
        <f t="shared" si="80"/>
        <v/>
      </c>
      <c r="CV45" s="306" t="str">
        <f t="shared" si="81"/>
        <v/>
      </c>
      <c r="CW45" s="306" t="str">
        <f t="shared" si="82"/>
        <v/>
      </c>
      <c r="CX45" s="306" t="str">
        <f t="shared" si="83"/>
        <v/>
      </c>
      <c r="CY45" s="306" t="str">
        <f t="shared" si="84"/>
        <v/>
      </c>
      <c r="CZ45" s="306" t="str">
        <f t="shared" si="85"/>
        <v/>
      </c>
      <c r="DA45" s="306" t="str">
        <f t="shared" si="86"/>
        <v/>
      </c>
      <c r="DB45" s="306" t="str">
        <f t="shared" si="87"/>
        <v/>
      </c>
      <c r="DC45" s="306" t="str">
        <f t="shared" si="88"/>
        <v/>
      </c>
      <c r="DD45" s="306" t="str">
        <f t="shared" si="89"/>
        <v/>
      </c>
      <c r="DE45" s="306" t="str">
        <f t="shared" si="90"/>
        <v/>
      </c>
      <c r="DF45" s="306" t="str">
        <f t="shared" si="91"/>
        <v/>
      </c>
      <c r="DG45" s="306" t="str">
        <f t="shared" si="92"/>
        <v/>
      </c>
      <c r="DH45" s="306" t="str">
        <f t="shared" si="93"/>
        <v/>
      </c>
      <c r="DI45" s="306" t="str">
        <f t="shared" si="94"/>
        <v/>
      </c>
      <c r="DJ45" s="306" t="str">
        <f t="shared" si="95"/>
        <v/>
      </c>
      <c r="DK45" s="306" t="str">
        <f t="shared" si="96"/>
        <v/>
      </c>
      <c r="DL45" s="306" t="str">
        <f t="shared" si="97"/>
        <v/>
      </c>
      <c r="DM45" s="306" t="str">
        <f t="shared" si="98"/>
        <v/>
      </c>
      <c r="DN45" s="306" t="str">
        <f t="shared" si="99"/>
        <v/>
      </c>
      <c r="DO45" s="306" t="str">
        <f t="shared" si="100"/>
        <v/>
      </c>
      <c r="DP45" s="306" t="str">
        <f t="shared" si="101"/>
        <v/>
      </c>
      <c r="DQ45" s="306" t="str">
        <f t="shared" si="102"/>
        <v/>
      </c>
      <c r="DR45" s="306" t="str">
        <f t="shared" si="103"/>
        <v/>
      </c>
      <c r="DS45" s="306" t="str">
        <f t="shared" si="104"/>
        <v/>
      </c>
      <c r="DT45" s="306" t="str">
        <f t="shared" si="105"/>
        <v/>
      </c>
      <c r="DU45" s="306" t="str">
        <f t="shared" si="106"/>
        <v/>
      </c>
      <c r="DV45" s="306" t="str">
        <f t="shared" si="107"/>
        <v/>
      </c>
      <c r="DW45" s="306" t="str">
        <f t="shared" si="108"/>
        <v/>
      </c>
      <c r="DX45" s="306" t="str">
        <f t="shared" si="109"/>
        <v/>
      </c>
      <c r="DY45" s="306" t="str">
        <f t="shared" si="110"/>
        <v/>
      </c>
      <c r="DZ45" s="306" t="str">
        <f t="shared" si="111"/>
        <v/>
      </c>
      <c r="EA45" s="306" t="str">
        <f t="shared" si="112"/>
        <v/>
      </c>
      <c r="EB45" s="306" t="str">
        <f t="shared" si="113"/>
        <v/>
      </c>
      <c r="EC45" s="306" t="str">
        <f t="shared" si="114"/>
        <v/>
      </c>
      <c r="ED45" s="306" t="str">
        <f t="shared" si="115"/>
        <v/>
      </c>
      <c r="EE45" s="306" t="str">
        <f t="shared" si="116"/>
        <v/>
      </c>
      <c r="EF45" s="306" t="str">
        <f t="shared" si="117"/>
        <v/>
      </c>
      <c r="EG45" s="306" t="str">
        <f t="shared" si="313"/>
        <v/>
      </c>
      <c r="EH45" s="306" t="str">
        <f t="shared" si="118"/>
        <v/>
      </c>
      <c r="EI45" s="306" t="str">
        <f t="shared" si="119"/>
        <v/>
      </c>
      <c r="EJ45" s="306" t="str">
        <f t="shared" si="120"/>
        <v/>
      </c>
      <c r="EK45" s="306" t="str">
        <f t="shared" si="121"/>
        <v/>
      </c>
      <c r="EL45" s="306" t="str">
        <f t="shared" si="122"/>
        <v/>
      </c>
      <c r="EM45" s="306" t="str">
        <f t="shared" si="123"/>
        <v/>
      </c>
      <c r="EN45" s="306" t="str">
        <f t="shared" si="124"/>
        <v/>
      </c>
      <c r="EO45" s="306" t="str">
        <f t="shared" si="125"/>
        <v/>
      </c>
      <c r="EP45" s="306" t="str">
        <f t="shared" si="126"/>
        <v/>
      </c>
      <c r="EQ45" s="306" t="str">
        <f t="shared" si="127"/>
        <v/>
      </c>
      <c r="ER45" s="306" t="str">
        <f t="shared" si="128"/>
        <v/>
      </c>
      <c r="ES45" s="306" t="str">
        <f t="shared" si="129"/>
        <v/>
      </c>
      <c r="ET45" s="306" t="str">
        <f t="shared" si="130"/>
        <v/>
      </c>
      <c r="EU45" s="306" t="str">
        <f t="shared" si="131"/>
        <v/>
      </c>
      <c r="EV45" s="306" t="str">
        <f t="shared" si="132"/>
        <v/>
      </c>
      <c r="EW45" s="306" t="str">
        <f t="shared" si="314"/>
        <v/>
      </c>
      <c r="EX45" s="306" t="str">
        <f t="shared" si="315"/>
        <v/>
      </c>
      <c r="EY45" s="306" t="str">
        <f t="shared" si="316"/>
        <v/>
      </c>
      <c r="EZ45" s="306" t="str">
        <f t="shared" si="317"/>
        <v/>
      </c>
      <c r="FA45" s="306" t="str">
        <f t="shared" si="318"/>
        <v/>
      </c>
      <c r="FB45" s="306" t="str">
        <f t="shared" si="133"/>
        <v/>
      </c>
      <c r="FC45" s="306" t="str">
        <f t="shared" si="134"/>
        <v/>
      </c>
      <c r="FD45" s="306" t="str">
        <f t="shared" si="135"/>
        <v/>
      </c>
      <c r="FE45" s="306" t="str">
        <f t="shared" si="136"/>
        <v/>
      </c>
      <c r="FF45" s="306" t="str">
        <f t="shared" si="137"/>
        <v/>
      </c>
      <c r="FG45" s="306" t="str">
        <f t="shared" si="319"/>
        <v/>
      </c>
      <c r="FH45" s="306" t="str">
        <f t="shared" si="320"/>
        <v/>
      </c>
      <c r="FI45" s="306" t="str">
        <f t="shared" si="321"/>
        <v/>
      </c>
      <c r="FJ45" s="306" t="str">
        <f t="shared" si="322"/>
        <v/>
      </c>
      <c r="FK45" s="306" t="str">
        <f t="shared" si="323"/>
        <v/>
      </c>
      <c r="FL45" s="306" t="str">
        <f t="shared" si="138"/>
        <v/>
      </c>
      <c r="FM45" s="306" t="str">
        <f t="shared" si="139"/>
        <v/>
      </c>
      <c r="FN45" s="306" t="str">
        <f t="shared" si="140"/>
        <v/>
      </c>
      <c r="FO45" s="306" t="str">
        <f t="shared" si="141"/>
        <v/>
      </c>
      <c r="FP45" s="306" t="str">
        <f t="shared" si="142"/>
        <v/>
      </c>
      <c r="FQ45" s="306" t="str">
        <f t="shared" si="143"/>
        <v/>
      </c>
      <c r="FR45" s="306" t="str">
        <f t="shared" si="144"/>
        <v/>
      </c>
      <c r="FS45" s="306" t="str">
        <f t="shared" si="145"/>
        <v/>
      </c>
      <c r="FT45" s="306" t="str">
        <f t="shared" si="146"/>
        <v/>
      </c>
      <c r="FU45" s="306" t="str">
        <f t="shared" si="147"/>
        <v/>
      </c>
      <c r="FV45" s="306" t="str">
        <f t="shared" si="148"/>
        <v/>
      </c>
      <c r="FW45" s="306" t="str">
        <f t="shared" si="149"/>
        <v/>
      </c>
      <c r="FX45" s="306" t="str">
        <f t="shared" si="150"/>
        <v/>
      </c>
      <c r="FY45" s="306" t="str">
        <f t="shared" si="151"/>
        <v/>
      </c>
      <c r="FZ45" s="306" t="str">
        <f t="shared" si="152"/>
        <v/>
      </c>
      <c r="GA45" s="306" t="str">
        <f t="shared" si="153"/>
        <v/>
      </c>
      <c r="GB45" s="306" t="str">
        <f t="shared" si="154"/>
        <v/>
      </c>
      <c r="GC45" s="306" t="str">
        <f t="shared" si="155"/>
        <v/>
      </c>
      <c r="GD45" s="306" t="str">
        <f t="shared" si="156"/>
        <v/>
      </c>
      <c r="GE45" s="306" t="str">
        <f t="shared" si="157"/>
        <v/>
      </c>
      <c r="GF45" s="306" t="str">
        <f t="shared" si="158"/>
        <v/>
      </c>
      <c r="GG45" s="306" t="str">
        <f t="shared" si="159"/>
        <v/>
      </c>
      <c r="GH45" s="306" t="str">
        <f t="shared" si="160"/>
        <v/>
      </c>
      <c r="GI45" s="306" t="str">
        <f t="shared" si="161"/>
        <v/>
      </c>
      <c r="GJ45" s="306" t="str">
        <f t="shared" si="162"/>
        <v/>
      </c>
      <c r="GK45" s="306" t="str">
        <f t="shared" si="163"/>
        <v/>
      </c>
      <c r="GL45" s="306" t="str">
        <f t="shared" si="164"/>
        <v/>
      </c>
      <c r="GM45" s="306" t="str">
        <f t="shared" si="165"/>
        <v/>
      </c>
      <c r="GN45" s="306" t="str">
        <f t="shared" si="166"/>
        <v/>
      </c>
      <c r="GO45" s="306" t="str">
        <f t="shared" si="167"/>
        <v/>
      </c>
      <c r="GP45" s="306" t="str">
        <f t="shared" si="168"/>
        <v/>
      </c>
      <c r="GQ45" s="306" t="str">
        <f t="shared" si="169"/>
        <v/>
      </c>
      <c r="GR45" s="306" t="str">
        <f t="shared" si="170"/>
        <v/>
      </c>
      <c r="GS45" s="306" t="str">
        <f t="shared" si="171"/>
        <v/>
      </c>
      <c r="GT45" s="306" t="str">
        <f t="shared" si="172"/>
        <v/>
      </c>
      <c r="GU45" s="306" t="str">
        <f t="shared" si="173"/>
        <v/>
      </c>
      <c r="GV45" s="306" t="str">
        <f t="shared" si="174"/>
        <v/>
      </c>
      <c r="GW45" s="306" t="str">
        <f t="shared" si="175"/>
        <v/>
      </c>
      <c r="GX45" s="306" t="str">
        <f t="shared" si="176"/>
        <v/>
      </c>
      <c r="GY45" s="306" t="str">
        <f t="shared" si="177"/>
        <v/>
      </c>
      <c r="GZ45" s="306" t="str">
        <f t="shared" si="178"/>
        <v/>
      </c>
      <c r="HA45" s="306" t="str">
        <f t="shared" si="179"/>
        <v/>
      </c>
      <c r="HB45" s="306" t="str">
        <f t="shared" si="180"/>
        <v/>
      </c>
      <c r="HC45" s="306" t="str">
        <f t="shared" si="181"/>
        <v/>
      </c>
      <c r="HD45" s="306" t="str">
        <f t="shared" si="182"/>
        <v/>
      </c>
      <c r="HE45" s="306" t="str">
        <f t="shared" si="183"/>
        <v/>
      </c>
      <c r="HF45" s="306" t="str">
        <f t="shared" si="184"/>
        <v/>
      </c>
      <c r="HG45" s="306" t="str">
        <f t="shared" si="185"/>
        <v/>
      </c>
      <c r="HH45" s="306" t="str">
        <f t="shared" si="186"/>
        <v/>
      </c>
      <c r="HI45" s="306" t="str">
        <f t="shared" si="187"/>
        <v/>
      </c>
      <c r="HJ45" s="306" t="str">
        <f t="shared" si="188"/>
        <v/>
      </c>
      <c r="HK45" s="306" t="str">
        <f t="shared" si="189"/>
        <v/>
      </c>
      <c r="HL45" s="306" t="str">
        <f t="shared" si="190"/>
        <v/>
      </c>
      <c r="HM45" s="306" t="str">
        <f t="shared" si="191"/>
        <v/>
      </c>
      <c r="HN45" s="306" t="str">
        <f t="shared" si="192"/>
        <v/>
      </c>
      <c r="HO45" s="306" t="str">
        <f t="shared" si="193"/>
        <v/>
      </c>
      <c r="HP45" s="306" t="str">
        <f t="shared" si="194"/>
        <v/>
      </c>
      <c r="HQ45" s="306" t="str">
        <f t="shared" si="195"/>
        <v/>
      </c>
      <c r="HR45" s="306" t="str">
        <f t="shared" si="196"/>
        <v/>
      </c>
      <c r="HS45" s="306" t="str">
        <f t="shared" si="197"/>
        <v/>
      </c>
      <c r="HT45" s="306" t="str">
        <f t="shared" si="198"/>
        <v/>
      </c>
      <c r="HU45" s="306" t="str">
        <f t="shared" si="199"/>
        <v/>
      </c>
      <c r="HV45" s="306" t="str">
        <f t="shared" si="200"/>
        <v/>
      </c>
      <c r="HW45" s="306" t="str">
        <f t="shared" si="201"/>
        <v/>
      </c>
      <c r="HX45" s="306" t="str">
        <f t="shared" si="202"/>
        <v/>
      </c>
      <c r="HY45" s="348" t="str">
        <f t="shared" si="203"/>
        <v/>
      </c>
      <c r="HZ45" s="348" t="str">
        <f t="shared" si="204"/>
        <v/>
      </c>
      <c r="IA45" s="348" t="str">
        <f t="shared" si="205"/>
        <v/>
      </c>
      <c r="IB45" s="348" t="str">
        <f t="shared" si="206"/>
        <v/>
      </c>
      <c r="IC45" s="348" t="str">
        <f t="shared" si="207"/>
        <v/>
      </c>
      <c r="ID45" s="348" t="str">
        <f t="shared" si="208"/>
        <v/>
      </c>
      <c r="IE45" s="348" t="str">
        <f t="shared" si="209"/>
        <v/>
      </c>
      <c r="IF45" s="348" t="str">
        <f t="shared" si="210"/>
        <v/>
      </c>
      <c r="IG45" s="348" t="str">
        <f t="shared" si="211"/>
        <v/>
      </c>
      <c r="IH45" s="348" t="str">
        <f t="shared" si="212"/>
        <v/>
      </c>
      <c r="II45" s="348" t="str">
        <f t="shared" si="213"/>
        <v/>
      </c>
      <c r="IJ45" s="348" t="str">
        <f t="shared" si="214"/>
        <v/>
      </c>
      <c r="IK45" s="348" t="str">
        <f t="shared" si="215"/>
        <v/>
      </c>
      <c r="IL45" s="348" t="str">
        <f t="shared" si="216"/>
        <v/>
      </c>
      <c r="IM45" s="348" t="str">
        <f t="shared" si="217"/>
        <v/>
      </c>
      <c r="IN45" s="348" t="str">
        <f t="shared" si="218"/>
        <v/>
      </c>
      <c r="IO45" s="348" t="str">
        <f t="shared" si="219"/>
        <v/>
      </c>
      <c r="IP45" s="348" t="str">
        <f t="shared" si="220"/>
        <v/>
      </c>
      <c r="IQ45" s="348" t="str">
        <f t="shared" si="221"/>
        <v/>
      </c>
      <c r="IR45" s="348" t="str">
        <f t="shared" si="222"/>
        <v/>
      </c>
      <c r="IS45" s="348" t="str">
        <f t="shared" si="223"/>
        <v/>
      </c>
      <c r="IT45" s="348" t="str">
        <f t="shared" si="224"/>
        <v/>
      </c>
      <c r="IU45" s="348" t="str">
        <f t="shared" si="225"/>
        <v/>
      </c>
      <c r="IV45" s="348" t="str">
        <f t="shared" si="226"/>
        <v/>
      </c>
      <c r="IW45" s="348" t="str">
        <f t="shared" si="227"/>
        <v/>
      </c>
      <c r="IX45" s="348" t="str">
        <f t="shared" si="228"/>
        <v/>
      </c>
      <c r="IY45" s="348" t="str">
        <f t="shared" si="229"/>
        <v/>
      </c>
      <c r="IZ45" s="348" t="str">
        <f t="shared" si="230"/>
        <v/>
      </c>
      <c r="JA45" s="348" t="str">
        <f t="shared" si="231"/>
        <v/>
      </c>
      <c r="JB45" s="348" t="str">
        <f t="shared" si="232"/>
        <v/>
      </c>
      <c r="JC45" s="348" t="str">
        <f t="shared" si="233"/>
        <v/>
      </c>
      <c r="JD45" s="348" t="str">
        <f t="shared" si="234"/>
        <v/>
      </c>
      <c r="JE45" s="348" t="str">
        <f t="shared" si="235"/>
        <v/>
      </c>
      <c r="JF45" s="348" t="str">
        <f t="shared" si="236"/>
        <v/>
      </c>
      <c r="JG45" s="348" t="str">
        <f t="shared" si="237"/>
        <v/>
      </c>
      <c r="JH45" s="348" t="str">
        <f t="shared" si="238"/>
        <v/>
      </c>
      <c r="JI45" s="348" t="str">
        <f t="shared" si="239"/>
        <v/>
      </c>
      <c r="JJ45" s="348" t="str">
        <f t="shared" si="240"/>
        <v/>
      </c>
      <c r="JK45" s="348" t="str">
        <f t="shared" si="241"/>
        <v/>
      </c>
      <c r="JL45" s="348" t="str">
        <f t="shared" si="242"/>
        <v/>
      </c>
      <c r="JM45" s="348" t="str">
        <f t="shared" si="243"/>
        <v/>
      </c>
      <c r="JN45" s="348" t="str">
        <f t="shared" si="244"/>
        <v/>
      </c>
      <c r="JO45" s="348" t="str">
        <f t="shared" si="245"/>
        <v/>
      </c>
      <c r="JP45" s="348" t="str">
        <f t="shared" si="246"/>
        <v/>
      </c>
      <c r="JQ45" s="348" t="str">
        <f t="shared" si="247"/>
        <v/>
      </c>
      <c r="JR45" s="348" t="str">
        <f t="shared" si="248"/>
        <v/>
      </c>
      <c r="JS45" s="348" t="str">
        <f t="shared" si="249"/>
        <v/>
      </c>
      <c r="JT45" s="348" t="str">
        <f t="shared" si="250"/>
        <v/>
      </c>
      <c r="JU45" s="348" t="str">
        <f t="shared" si="251"/>
        <v/>
      </c>
      <c r="JV45" s="348" t="str">
        <f t="shared" si="252"/>
        <v/>
      </c>
      <c r="JW45" s="348" t="str">
        <f t="shared" si="253"/>
        <v/>
      </c>
      <c r="JX45" s="348" t="str">
        <f t="shared" si="254"/>
        <v/>
      </c>
      <c r="JY45" s="348" t="str">
        <f t="shared" si="255"/>
        <v/>
      </c>
      <c r="JZ45" s="348" t="str">
        <f t="shared" si="256"/>
        <v/>
      </c>
      <c r="KA45" s="348" t="str">
        <f t="shared" si="257"/>
        <v/>
      </c>
      <c r="KB45" s="348" t="str">
        <f t="shared" si="258"/>
        <v/>
      </c>
      <c r="KC45" s="348" t="str">
        <f t="shared" si="259"/>
        <v/>
      </c>
      <c r="KD45" s="348" t="str">
        <f t="shared" si="260"/>
        <v/>
      </c>
      <c r="KE45" s="348" t="str">
        <f t="shared" si="261"/>
        <v/>
      </c>
      <c r="KF45" s="348" t="str">
        <f t="shared" si="262"/>
        <v/>
      </c>
      <c r="KG45" s="348" t="str">
        <f t="shared" si="263"/>
        <v/>
      </c>
      <c r="KH45" s="348" t="str">
        <f t="shared" si="264"/>
        <v/>
      </c>
      <c r="KI45" s="348" t="str">
        <f t="shared" si="265"/>
        <v/>
      </c>
      <c r="KJ45" s="348" t="str">
        <f t="shared" si="266"/>
        <v/>
      </c>
      <c r="KK45" s="348" t="str">
        <f t="shared" si="267"/>
        <v/>
      </c>
      <c r="KL45" s="348" t="str">
        <f t="shared" si="268"/>
        <v/>
      </c>
      <c r="KM45" s="348" t="str">
        <f t="shared" si="269"/>
        <v/>
      </c>
      <c r="KN45" s="348" t="str">
        <f t="shared" si="270"/>
        <v/>
      </c>
      <c r="KO45" s="348" t="str">
        <f t="shared" si="271"/>
        <v/>
      </c>
      <c r="KP45" s="348" t="str">
        <f t="shared" si="272"/>
        <v/>
      </c>
      <c r="KQ45" s="348" t="str">
        <f t="shared" si="273"/>
        <v/>
      </c>
      <c r="KR45" s="348" t="str">
        <f t="shared" si="274"/>
        <v/>
      </c>
      <c r="KS45" s="348" t="str">
        <f t="shared" si="275"/>
        <v/>
      </c>
      <c r="KT45" s="348" t="str">
        <f t="shared" si="276"/>
        <v/>
      </c>
      <c r="KU45" s="348" t="str">
        <f t="shared" si="277"/>
        <v/>
      </c>
      <c r="KV45" s="348" t="str">
        <f t="shared" si="278"/>
        <v/>
      </c>
      <c r="KW45" s="348" t="str">
        <f t="shared" si="279"/>
        <v/>
      </c>
      <c r="KX45" s="348" t="str">
        <f t="shared" si="280"/>
        <v/>
      </c>
      <c r="KY45" s="348" t="str">
        <f t="shared" si="281"/>
        <v/>
      </c>
      <c r="KZ45" s="348" t="str">
        <f t="shared" si="282"/>
        <v/>
      </c>
      <c r="LA45" s="348" t="str">
        <f t="shared" si="283"/>
        <v/>
      </c>
      <c r="LB45" s="348" t="str">
        <f t="shared" si="284"/>
        <v/>
      </c>
      <c r="LC45" s="348" t="str">
        <f t="shared" si="285"/>
        <v/>
      </c>
      <c r="LD45" s="348" t="str">
        <f t="shared" si="286"/>
        <v/>
      </c>
      <c r="LE45" s="348" t="str">
        <f t="shared" si="287"/>
        <v/>
      </c>
      <c r="LF45" s="349" t="str">
        <f t="shared" si="288"/>
        <v/>
      </c>
      <c r="LG45" s="349" t="str">
        <f t="shared" si="289"/>
        <v/>
      </c>
      <c r="LH45" s="349" t="str">
        <f t="shared" si="290"/>
        <v/>
      </c>
      <c r="LI45" s="349" t="str">
        <f t="shared" si="291"/>
        <v/>
      </c>
      <c r="LJ45" s="349" t="str">
        <f t="shared" si="292"/>
        <v/>
      </c>
      <c r="LK45" s="306" t="str">
        <f t="shared" si="293"/>
        <v/>
      </c>
      <c r="LL45" s="306" t="str">
        <f t="shared" si="294"/>
        <v/>
      </c>
      <c r="LM45" s="306" t="str">
        <f t="shared" si="295"/>
        <v/>
      </c>
      <c r="LN45" s="306" t="str">
        <f t="shared" si="296"/>
        <v/>
      </c>
      <c r="LO45" s="306" t="str">
        <f t="shared" si="297"/>
        <v/>
      </c>
      <c r="LP45" s="306" t="str">
        <f t="shared" si="298"/>
        <v/>
      </c>
      <c r="LQ45" s="306" t="str">
        <f t="shared" si="299"/>
        <v/>
      </c>
      <c r="LR45" s="306" t="str">
        <f t="shared" si="300"/>
        <v/>
      </c>
      <c r="LS45" s="306" t="str">
        <f t="shared" si="301"/>
        <v/>
      </c>
      <c r="LT45" s="306" t="str">
        <f t="shared" si="302"/>
        <v/>
      </c>
      <c r="LU45" s="306" t="str">
        <f t="shared" si="303"/>
        <v/>
      </c>
      <c r="LV45" s="306" t="str">
        <f t="shared" si="304"/>
        <v/>
      </c>
      <c r="LW45" s="306" t="str">
        <f t="shared" si="305"/>
        <v/>
      </c>
      <c r="LX45" s="306" t="str">
        <f t="shared" si="306"/>
        <v/>
      </c>
      <c r="LY45" s="306" t="str">
        <f t="shared" si="307"/>
        <v/>
      </c>
      <c r="LZ45" s="306" t="str">
        <f t="shared" si="308"/>
        <v/>
      </c>
      <c r="MA45" s="306" t="str">
        <f t="shared" si="309"/>
        <v/>
      </c>
      <c r="MB45" s="306" t="str">
        <f t="shared" si="310"/>
        <v/>
      </c>
      <c r="MC45" s="306" t="str">
        <f t="shared" si="311"/>
        <v/>
      </c>
      <c r="MD45" s="306" t="str">
        <f t="shared" si="312"/>
        <v/>
      </c>
      <c r="ME45" s="327">
        <f t="shared" si="324"/>
        <v>0</v>
      </c>
      <c r="MF45" s="327">
        <f t="shared" si="325"/>
        <v>0</v>
      </c>
      <c r="MG45" s="327">
        <f t="shared" si="326"/>
        <v>0</v>
      </c>
      <c r="MH45" s="327">
        <f t="shared" si="327"/>
        <v>0</v>
      </c>
      <c r="MI45" s="327">
        <f t="shared" si="328"/>
        <v>0</v>
      </c>
      <c r="MJ45" s="327">
        <f t="shared" si="329"/>
        <v>0</v>
      </c>
      <c r="MK45" s="327">
        <f t="shared" si="330"/>
        <v>0</v>
      </c>
      <c r="ML45" s="327">
        <f t="shared" si="331"/>
        <v>0</v>
      </c>
      <c r="MM45" s="327">
        <f t="shared" si="332"/>
        <v>0</v>
      </c>
      <c r="MN45" s="327">
        <f t="shared" si="333"/>
        <v>0</v>
      </c>
      <c r="MO45" s="327">
        <f t="shared" si="334"/>
        <v>0</v>
      </c>
      <c r="MP45" s="327">
        <f t="shared" si="335"/>
        <v>0</v>
      </c>
      <c r="MQ45" s="327">
        <f t="shared" si="336"/>
        <v>0</v>
      </c>
      <c r="MR45" s="327">
        <f t="shared" si="337"/>
        <v>0</v>
      </c>
      <c r="MS45" s="327">
        <f t="shared" si="338"/>
        <v>0</v>
      </c>
    </row>
    <row r="46" spans="1:376" ht="12" customHeight="1" x14ac:dyDescent="0.2">
      <c r="A46" s="334" t="str">
        <f t="shared" si="0"/>
        <v/>
      </c>
      <c r="B46" s="381"/>
      <c r="C46" s="351"/>
      <c r="D46" s="352"/>
      <c r="E46" s="353"/>
      <c r="F46" s="353"/>
      <c r="G46" s="353"/>
      <c r="H46" s="353"/>
      <c r="I46" s="354"/>
      <c r="J46" s="355"/>
      <c r="K46" s="356">
        <f t="shared" si="1"/>
        <v>0</v>
      </c>
      <c r="L46" s="356">
        <f t="shared" si="2"/>
        <v>0</v>
      </c>
      <c r="M46" s="357"/>
      <c r="N46" s="357"/>
      <c r="O46" s="357"/>
      <c r="P46" s="358"/>
      <c r="Q46" s="359" t="str">
        <f t="shared" si="3"/>
        <v/>
      </c>
      <c r="R46" s="360"/>
      <c r="S46" s="361"/>
      <c r="T46" s="362"/>
      <c r="U46" s="967"/>
      <c r="V46" s="969"/>
      <c r="W46" s="306" t="str">
        <f t="shared" si="4"/>
        <v/>
      </c>
      <c r="X46" s="306" t="str">
        <f t="shared" si="5"/>
        <v/>
      </c>
      <c r="Y46" s="306" t="str">
        <f t="shared" si="6"/>
        <v/>
      </c>
      <c r="Z46" s="306" t="str">
        <f t="shared" si="7"/>
        <v/>
      </c>
      <c r="AA46" s="306" t="str">
        <f t="shared" si="8"/>
        <v/>
      </c>
      <c r="AB46" s="306" t="str">
        <f t="shared" si="9"/>
        <v/>
      </c>
      <c r="AC46" s="306" t="str">
        <f t="shared" si="10"/>
        <v/>
      </c>
      <c r="AD46" s="306" t="str">
        <f t="shared" si="11"/>
        <v/>
      </c>
      <c r="AE46" s="306" t="str">
        <f t="shared" si="12"/>
        <v/>
      </c>
      <c r="AF46" s="306" t="str">
        <f t="shared" si="13"/>
        <v/>
      </c>
      <c r="AG46" s="306" t="str">
        <f t="shared" si="14"/>
        <v/>
      </c>
      <c r="AH46" s="306" t="str">
        <f t="shared" si="15"/>
        <v/>
      </c>
      <c r="AI46" s="306" t="str">
        <f t="shared" si="16"/>
        <v/>
      </c>
      <c r="AJ46" s="306" t="str">
        <f t="shared" si="17"/>
        <v/>
      </c>
      <c r="AK46" s="306" t="str">
        <f t="shared" si="18"/>
        <v/>
      </c>
      <c r="AL46" s="306" t="str">
        <f t="shared" si="19"/>
        <v/>
      </c>
      <c r="AM46" s="306" t="str">
        <f t="shared" si="20"/>
        <v/>
      </c>
      <c r="AN46" s="306" t="str">
        <f t="shared" si="21"/>
        <v/>
      </c>
      <c r="AO46" s="306" t="str">
        <f t="shared" si="22"/>
        <v/>
      </c>
      <c r="AP46" s="306" t="str">
        <f t="shared" si="23"/>
        <v/>
      </c>
      <c r="AQ46" s="306" t="str">
        <f t="shared" si="24"/>
        <v/>
      </c>
      <c r="AR46" s="306" t="str">
        <f t="shared" si="25"/>
        <v/>
      </c>
      <c r="AS46" s="306" t="str">
        <f t="shared" si="26"/>
        <v/>
      </c>
      <c r="AT46" s="306" t="str">
        <f t="shared" si="27"/>
        <v/>
      </c>
      <c r="AU46" s="306" t="str">
        <f t="shared" si="28"/>
        <v/>
      </c>
      <c r="AV46" s="306" t="str">
        <f t="shared" si="29"/>
        <v/>
      </c>
      <c r="AW46" s="306" t="str">
        <f t="shared" si="30"/>
        <v/>
      </c>
      <c r="AX46" s="306" t="str">
        <f t="shared" si="31"/>
        <v/>
      </c>
      <c r="AY46" s="306" t="str">
        <f t="shared" si="32"/>
        <v/>
      </c>
      <c r="AZ46" s="306" t="str">
        <f t="shared" si="33"/>
        <v/>
      </c>
      <c r="BA46" s="306" t="str">
        <f t="shared" si="34"/>
        <v/>
      </c>
      <c r="BB46" s="306" t="str">
        <f t="shared" si="35"/>
        <v/>
      </c>
      <c r="BC46" s="306" t="str">
        <f t="shared" si="36"/>
        <v/>
      </c>
      <c r="BD46" s="306" t="str">
        <f t="shared" si="37"/>
        <v/>
      </c>
      <c r="BE46" s="306" t="str">
        <f t="shared" si="38"/>
        <v/>
      </c>
      <c r="BF46" s="306" t="str">
        <f t="shared" si="39"/>
        <v/>
      </c>
      <c r="BG46" s="306" t="str">
        <f t="shared" si="40"/>
        <v/>
      </c>
      <c r="BH46" s="306" t="str">
        <f t="shared" si="41"/>
        <v/>
      </c>
      <c r="BI46" s="306" t="str">
        <f t="shared" si="42"/>
        <v/>
      </c>
      <c r="BJ46" s="306" t="str">
        <f t="shared" si="43"/>
        <v/>
      </c>
      <c r="BK46" s="306" t="str">
        <f t="shared" si="44"/>
        <v/>
      </c>
      <c r="BL46" s="306" t="str">
        <f t="shared" si="45"/>
        <v/>
      </c>
      <c r="BM46" s="306" t="str">
        <f t="shared" si="46"/>
        <v/>
      </c>
      <c r="BN46" s="306" t="str">
        <f t="shared" si="47"/>
        <v/>
      </c>
      <c r="BO46" s="306" t="str">
        <f t="shared" si="48"/>
        <v/>
      </c>
      <c r="BP46" s="306" t="str">
        <f t="shared" si="49"/>
        <v/>
      </c>
      <c r="BQ46" s="306" t="str">
        <f t="shared" si="50"/>
        <v/>
      </c>
      <c r="BR46" s="306" t="str">
        <f t="shared" si="51"/>
        <v/>
      </c>
      <c r="BS46" s="306" t="str">
        <f t="shared" si="52"/>
        <v/>
      </c>
      <c r="BT46" s="306" t="str">
        <f t="shared" si="53"/>
        <v/>
      </c>
      <c r="BU46" s="306" t="str">
        <f t="shared" si="54"/>
        <v/>
      </c>
      <c r="BV46" s="306" t="str">
        <f t="shared" si="55"/>
        <v/>
      </c>
      <c r="BW46" s="306" t="str">
        <f t="shared" si="56"/>
        <v/>
      </c>
      <c r="BX46" s="306" t="str">
        <f t="shared" si="57"/>
        <v/>
      </c>
      <c r="BY46" s="306" t="str">
        <f t="shared" si="58"/>
        <v/>
      </c>
      <c r="BZ46" s="306" t="str">
        <f t="shared" si="59"/>
        <v/>
      </c>
      <c r="CA46" s="306" t="str">
        <f t="shared" si="60"/>
        <v/>
      </c>
      <c r="CB46" s="306" t="str">
        <f t="shared" si="61"/>
        <v/>
      </c>
      <c r="CC46" s="306" t="str">
        <f t="shared" si="62"/>
        <v/>
      </c>
      <c r="CD46" s="306" t="str">
        <f t="shared" si="63"/>
        <v/>
      </c>
      <c r="CE46" s="306" t="str">
        <f t="shared" si="64"/>
        <v/>
      </c>
      <c r="CF46" s="306" t="str">
        <f t="shared" si="65"/>
        <v/>
      </c>
      <c r="CG46" s="306" t="str">
        <f t="shared" si="66"/>
        <v/>
      </c>
      <c r="CH46" s="306" t="str">
        <f t="shared" si="67"/>
        <v/>
      </c>
      <c r="CI46" s="306" t="str">
        <f t="shared" si="68"/>
        <v/>
      </c>
      <c r="CJ46" s="306" t="str">
        <f t="shared" si="69"/>
        <v/>
      </c>
      <c r="CK46" s="306" t="str">
        <f t="shared" si="70"/>
        <v/>
      </c>
      <c r="CL46" s="306" t="str">
        <f t="shared" si="71"/>
        <v/>
      </c>
      <c r="CM46" s="306" t="str">
        <f t="shared" si="72"/>
        <v/>
      </c>
      <c r="CN46" s="306" t="str">
        <f t="shared" si="73"/>
        <v/>
      </c>
      <c r="CO46" s="306" t="str">
        <f t="shared" si="74"/>
        <v/>
      </c>
      <c r="CP46" s="306" t="str">
        <f t="shared" si="75"/>
        <v/>
      </c>
      <c r="CQ46" s="306" t="str">
        <f t="shared" si="76"/>
        <v/>
      </c>
      <c r="CR46" s="306" t="str">
        <f t="shared" si="77"/>
        <v/>
      </c>
      <c r="CS46" s="306" t="str">
        <f t="shared" si="78"/>
        <v/>
      </c>
      <c r="CT46" s="306" t="str">
        <f t="shared" si="79"/>
        <v/>
      </c>
      <c r="CU46" s="306" t="str">
        <f t="shared" si="80"/>
        <v/>
      </c>
      <c r="CV46" s="306" t="str">
        <f t="shared" si="81"/>
        <v/>
      </c>
      <c r="CW46" s="306" t="str">
        <f t="shared" si="82"/>
        <v/>
      </c>
      <c r="CX46" s="306" t="str">
        <f t="shared" si="83"/>
        <v/>
      </c>
      <c r="CY46" s="306" t="str">
        <f t="shared" si="84"/>
        <v/>
      </c>
      <c r="CZ46" s="306" t="str">
        <f t="shared" si="85"/>
        <v/>
      </c>
      <c r="DA46" s="306" t="str">
        <f t="shared" si="86"/>
        <v/>
      </c>
      <c r="DB46" s="306" t="str">
        <f t="shared" si="87"/>
        <v/>
      </c>
      <c r="DC46" s="306" t="str">
        <f t="shared" si="88"/>
        <v/>
      </c>
      <c r="DD46" s="306" t="str">
        <f t="shared" si="89"/>
        <v/>
      </c>
      <c r="DE46" s="306" t="str">
        <f t="shared" si="90"/>
        <v/>
      </c>
      <c r="DF46" s="306" t="str">
        <f t="shared" si="91"/>
        <v/>
      </c>
      <c r="DG46" s="306" t="str">
        <f t="shared" si="92"/>
        <v/>
      </c>
      <c r="DH46" s="306" t="str">
        <f t="shared" si="93"/>
        <v/>
      </c>
      <c r="DI46" s="306" t="str">
        <f t="shared" si="94"/>
        <v/>
      </c>
      <c r="DJ46" s="306" t="str">
        <f t="shared" si="95"/>
        <v/>
      </c>
      <c r="DK46" s="306" t="str">
        <f t="shared" si="96"/>
        <v/>
      </c>
      <c r="DL46" s="306" t="str">
        <f t="shared" si="97"/>
        <v/>
      </c>
      <c r="DM46" s="306" t="str">
        <f t="shared" si="98"/>
        <v/>
      </c>
      <c r="DN46" s="306" t="str">
        <f t="shared" si="99"/>
        <v/>
      </c>
      <c r="DO46" s="306" t="str">
        <f t="shared" si="100"/>
        <v/>
      </c>
      <c r="DP46" s="306" t="str">
        <f t="shared" si="101"/>
        <v/>
      </c>
      <c r="DQ46" s="306" t="str">
        <f t="shared" si="102"/>
        <v/>
      </c>
      <c r="DR46" s="306" t="str">
        <f t="shared" si="103"/>
        <v/>
      </c>
      <c r="DS46" s="306" t="str">
        <f t="shared" si="104"/>
        <v/>
      </c>
      <c r="DT46" s="306" t="str">
        <f t="shared" si="105"/>
        <v/>
      </c>
      <c r="DU46" s="306" t="str">
        <f t="shared" si="106"/>
        <v/>
      </c>
      <c r="DV46" s="306" t="str">
        <f t="shared" si="107"/>
        <v/>
      </c>
      <c r="DW46" s="306" t="str">
        <f t="shared" si="108"/>
        <v/>
      </c>
      <c r="DX46" s="306" t="str">
        <f t="shared" si="109"/>
        <v/>
      </c>
      <c r="DY46" s="306" t="str">
        <f t="shared" si="110"/>
        <v/>
      </c>
      <c r="DZ46" s="306" t="str">
        <f t="shared" si="111"/>
        <v/>
      </c>
      <c r="EA46" s="306" t="str">
        <f t="shared" si="112"/>
        <v/>
      </c>
      <c r="EB46" s="306" t="str">
        <f t="shared" si="113"/>
        <v/>
      </c>
      <c r="EC46" s="306" t="str">
        <f t="shared" si="114"/>
        <v/>
      </c>
      <c r="ED46" s="306" t="str">
        <f t="shared" si="115"/>
        <v/>
      </c>
      <c r="EE46" s="306" t="str">
        <f t="shared" si="116"/>
        <v/>
      </c>
      <c r="EF46" s="306" t="str">
        <f t="shared" si="117"/>
        <v/>
      </c>
      <c r="EG46" s="306" t="str">
        <f t="shared" si="313"/>
        <v/>
      </c>
      <c r="EH46" s="306" t="str">
        <f t="shared" si="118"/>
        <v/>
      </c>
      <c r="EI46" s="306" t="str">
        <f t="shared" si="119"/>
        <v/>
      </c>
      <c r="EJ46" s="306" t="str">
        <f t="shared" si="120"/>
        <v/>
      </c>
      <c r="EK46" s="306" t="str">
        <f t="shared" si="121"/>
        <v/>
      </c>
      <c r="EL46" s="306" t="str">
        <f t="shared" si="122"/>
        <v/>
      </c>
      <c r="EM46" s="306" t="str">
        <f t="shared" si="123"/>
        <v/>
      </c>
      <c r="EN46" s="306" t="str">
        <f t="shared" si="124"/>
        <v/>
      </c>
      <c r="EO46" s="306" t="str">
        <f t="shared" si="125"/>
        <v/>
      </c>
      <c r="EP46" s="306" t="str">
        <f t="shared" si="126"/>
        <v/>
      </c>
      <c r="EQ46" s="306" t="str">
        <f t="shared" si="127"/>
        <v/>
      </c>
      <c r="ER46" s="306" t="str">
        <f t="shared" si="128"/>
        <v/>
      </c>
      <c r="ES46" s="306" t="str">
        <f t="shared" si="129"/>
        <v/>
      </c>
      <c r="ET46" s="306" t="str">
        <f t="shared" si="130"/>
        <v/>
      </c>
      <c r="EU46" s="306" t="str">
        <f t="shared" si="131"/>
        <v/>
      </c>
      <c r="EV46" s="306" t="str">
        <f t="shared" si="132"/>
        <v/>
      </c>
      <c r="EW46" s="306" t="str">
        <f t="shared" si="314"/>
        <v/>
      </c>
      <c r="EX46" s="306" t="str">
        <f t="shared" si="315"/>
        <v/>
      </c>
      <c r="EY46" s="306" t="str">
        <f t="shared" si="316"/>
        <v/>
      </c>
      <c r="EZ46" s="306" t="str">
        <f t="shared" si="317"/>
        <v/>
      </c>
      <c r="FA46" s="306" t="str">
        <f t="shared" si="318"/>
        <v/>
      </c>
      <c r="FB46" s="306" t="str">
        <f t="shared" si="133"/>
        <v/>
      </c>
      <c r="FC46" s="306" t="str">
        <f t="shared" si="134"/>
        <v/>
      </c>
      <c r="FD46" s="306" t="str">
        <f t="shared" si="135"/>
        <v/>
      </c>
      <c r="FE46" s="306" t="str">
        <f t="shared" si="136"/>
        <v/>
      </c>
      <c r="FF46" s="306" t="str">
        <f t="shared" si="137"/>
        <v/>
      </c>
      <c r="FG46" s="306" t="str">
        <f t="shared" si="319"/>
        <v/>
      </c>
      <c r="FH46" s="306" t="str">
        <f t="shared" si="320"/>
        <v/>
      </c>
      <c r="FI46" s="306" t="str">
        <f t="shared" si="321"/>
        <v/>
      </c>
      <c r="FJ46" s="306" t="str">
        <f t="shared" si="322"/>
        <v/>
      </c>
      <c r="FK46" s="306" t="str">
        <f t="shared" si="323"/>
        <v/>
      </c>
      <c r="FL46" s="306" t="str">
        <f t="shared" si="138"/>
        <v/>
      </c>
      <c r="FM46" s="306" t="str">
        <f t="shared" si="139"/>
        <v/>
      </c>
      <c r="FN46" s="306" t="str">
        <f t="shared" si="140"/>
        <v/>
      </c>
      <c r="FO46" s="306" t="str">
        <f t="shared" si="141"/>
        <v/>
      </c>
      <c r="FP46" s="306" t="str">
        <f t="shared" si="142"/>
        <v/>
      </c>
      <c r="FQ46" s="306" t="str">
        <f t="shared" si="143"/>
        <v/>
      </c>
      <c r="FR46" s="306" t="str">
        <f t="shared" si="144"/>
        <v/>
      </c>
      <c r="FS46" s="306" t="str">
        <f t="shared" si="145"/>
        <v/>
      </c>
      <c r="FT46" s="306" t="str">
        <f t="shared" si="146"/>
        <v/>
      </c>
      <c r="FU46" s="306" t="str">
        <f t="shared" si="147"/>
        <v/>
      </c>
      <c r="FV46" s="306" t="str">
        <f t="shared" si="148"/>
        <v/>
      </c>
      <c r="FW46" s="306" t="str">
        <f t="shared" si="149"/>
        <v/>
      </c>
      <c r="FX46" s="306" t="str">
        <f t="shared" si="150"/>
        <v/>
      </c>
      <c r="FY46" s="306" t="str">
        <f t="shared" si="151"/>
        <v/>
      </c>
      <c r="FZ46" s="306" t="str">
        <f t="shared" si="152"/>
        <v/>
      </c>
      <c r="GA46" s="306" t="str">
        <f t="shared" si="153"/>
        <v/>
      </c>
      <c r="GB46" s="306" t="str">
        <f t="shared" si="154"/>
        <v/>
      </c>
      <c r="GC46" s="306" t="str">
        <f t="shared" si="155"/>
        <v/>
      </c>
      <c r="GD46" s="306" t="str">
        <f t="shared" si="156"/>
        <v/>
      </c>
      <c r="GE46" s="306" t="str">
        <f t="shared" si="157"/>
        <v/>
      </c>
      <c r="GF46" s="306" t="str">
        <f t="shared" si="158"/>
        <v/>
      </c>
      <c r="GG46" s="306" t="str">
        <f t="shared" si="159"/>
        <v/>
      </c>
      <c r="GH46" s="306" t="str">
        <f t="shared" si="160"/>
        <v/>
      </c>
      <c r="GI46" s="306" t="str">
        <f t="shared" si="161"/>
        <v/>
      </c>
      <c r="GJ46" s="306" t="str">
        <f t="shared" si="162"/>
        <v/>
      </c>
      <c r="GK46" s="306" t="str">
        <f t="shared" si="163"/>
        <v/>
      </c>
      <c r="GL46" s="306" t="str">
        <f t="shared" si="164"/>
        <v/>
      </c>
      <c r="GM46" s="306" t="str">
        <f t="shared" si="165"/>
        <v/>
      </c>
      <c r="GN46" s="306" t="str">
        <f t="shared" si="166"/>
        <v/>
      </c>
      <c r="GO46" s="306" t="str">
        <f t="shared" si="167"/>
        <v/>
      </c>
      <c r="GP46" s="306" t="str">
        <f t="shared" si="168"/>
        <v/>
      </c>
      <c r="GQ46" s="306" t="str">
        <f t="shared" si="169"/>
        <v/>
      </c>
      <c r="GR46" s="306" t="str">
        <f t="shared" si="170"/>
        <v/>
      </c>
      <c r="GS46" s="306" t="str">
        <f t="shared" si="171"/>
        <v/>
      </c>
      <c r="GT46" s="306" t="str">
        <f t="shared" si="172"/>
        <v/>
      </c>
      <c r="GU46" s="306" t="str">
        <f t="shared" si="173"/>
        <v/>
      </c>
      <c r="GV46" s="306" t="str">
        <f t="shared" si="174"/>
        <v/>
      </c>
      <c r="GW46" s="306" t="str">
        <f t="shared" si="175"/>
        <v/>
      </c>
      <c r="GX46" s="306" t="str">
        <f t="shared" si="176"/>
        <v/>
      </c>
      <c r="GY46" s="306" t="str">
        <f t="shared" si="177"/>
        <v/>
      </c>
      <c r="GZ46" s="306" t="str">
        <f t="shared" si="178"/>
        <v/>
      </c>
      <c r="HA46" s="306" t="str">
        <f t="shared" si="179"/>
        <v/>
      </c>
      <c r="HB46" s="306" t="str">
        <f t="shared" si="180"/>
        <v/>
      </c>
      <c r="HC46" s="306" t="str">
        <f t="shared" si="181"/>
        <v/>
      </c>
      <c r="HD46" s="306" t="str">
        <f t="shared" si="182"/>
        <v/>
      </c>
      <c r="HE46" s="306" t="str">
        <f t="shared" si="183"/>
        <v/>
      </c>
      <c r="HF46" s="306" t="str">
        <f t="shared" si="184"/>
        <v/>
      </c>
      <c r="HG46" s="306" t="str">
        <f t="shared" si="185"/>
        <v/>
      </c>
      <c r="HH46" s="306" t="str">
        <f t="shared" si="186"/>
        <v/>
      </c>
      <c r="HI46" s="306" t="str">
        <f t="shared" si="187"/>
        <v/>
      </c>
      <c r="HJ46" s="306" t="str">
        <f t="shared" si="188"/>
        <v/>
      </c>
      <c r="HK46" s="306" t="str">
        <f t="shared" si="189"/>
        <v/>
      </c>
      <c r="HL46" s="306" t="str">
        <f t="shared" si="190"/>
        <v/>
      </c>
      <c r="HM46" s="306" t="str">
        <f t="shared" si="191"/>
        <v/>
      </c>
      <c r="HN46" s="306" t="str">
        <f t="shared" si="192"/>
        <v/>
      </c>
      <c r="HO46" s="306" t="str">
        <f t="shared" si="193"/>
        <v/>
      </c>
      <c r="HP46" s="306" t="str">
        <f t="shared" si="194"/>
        <v/>
      </c>
      <c r="HQ46" s="306" t="str">
        <f t="shared" si="195"/>
        <v/>
      </c>
      <c r="HR46" s="306" t="str">
        <f t="shared" si="196"/>
        <v/>
      </c>
      <c r="HS46" s="306" t="str">
        <f t="shared" si="197"/>
        <v/>
      </c>
      <c r="HT46" s="306" t="str">
        <f t="shared" si="198"/>
        <v/>
      </c>
      <c r="HU46" s="306" t="str">
        <f t="shared" si="199"/>
        <v/>
      </c>
      <c r="HV46" s="306" t="str">
        <f t="shared" si="200"/>
        <v/>
      </c>
      <c r="HW46" s="306" t="str">
        <f t="shared" si="201"/>
        <v/>
      </c>
      <c r="HX46" s="306" t="str">
        <f t="shared" si="202"/>
        <v/>
      </c>
      <c r="HY46" s="348" t="str">
        <f t="shared" si="203"/>
        <v/>
      </c>
      <c r="HZ46" s="348" t="str">
        <f t="shared" si="204"/>
        <v/>
      </c>
      <c r="IA46" s="348" t="str">
        <f t="shared" si="205"/>
        <v/>
      </c>
      <c r="IB46" s="348" t="str">
        <f t="shared" si="206"/>
        <v/>
      </c>
      <c r="IC46" s="348" t="str">
        <f t="shared" si="207"/>
        <v/>
      </c>
      <c r="ID46" s="348" t="str">
        <f t="shared" si="208"/>
        <v/>
      </c>
      <c r="IE46" s="348" t="str">
        <f t="shared" si="209"/>
        <v/>
      </c>
      <c r="IF46" s="348" t="str">
        <f t="shared" si="210"/>
        <v/>
      </c>
      <c r="IG46" s="348" t="str">
        <f t="shared" si="211"/>
        <v/>
      </c>
      <c r="IH46" s="348" t="str">
        <f t="shared" si="212"/>
        <v/>
      </c>
      <c r="II46" s="348" t="str">
        <f t="shared" si="213"/>
        <v/>
      </c>
      <c r="IJ46" s="348" t="str">
        <f t="shared" si="214"/>
        <v/>
      </c>
      <c r="IK46" s="348" t="str">
        <f t="shared" si="215"/>
        <v/>
      </c>
      <c r="IL46" s="348" t="str">
        <f t="shared" si="216"/>
        <v/>
      </c>
      <c r="IM46" s="348" t="str">
        <f t="shared" si="217"/>
        <v/>
      </c>
      <c r="IN46" s="348" t="str">
        <f t="shared" si="218"/>
        <v/>
      </c>
      <c r="IO46" s="348" t="str">
        <f t="shared" si="219"/>
        <v/>
      </c>
      <c r="IP46" s="348" t="str">
        <f t="shared" si="220"/>
        <v/>
      </c>
      <c r="IQ46" s="348" t="str">
        <f t="shared" si="221"/>
        <v/>
      </c>
      <c r="IR46" s="348" t="str">
        <f t="shared" si="222"/>
        <v/>
      </c>
      <c r="IS46" s="348" t="str">
        <f t="shared" si="223"/>
        <v/>
      </c>
      <c r="IT46" s="348" t="str">
        <f t="shared" si="224"/>
        <v/>
      </c>
      <c r="IU46" s="348" t="str">
        <f t="shared" si="225"/>
        <v/>
      </c>
      <c r="IV46" s="348" t="str">
        <f t="shared" si="226"/>
        <v/>
      </c>
      <c r="IW46" s="348" t="str">
        <f t="shared" si="227"/>
        <v/>
      </c>
      <c r="IX46" s="348" t="str">
        <f t="shared" si="228"/>
        <v/>
      </c>
      <c r="IY46" s="348" t="str">
        <f t="shared" si="229"/>
        <v/>
      </c>
      <c r="IZ46" s="348" t="str">
        <f t="shared" si="230"/>
        <v/>
      </c>
      <c r="JA46" s="348" t="str">
        <f t="shared" si="231"/>
        <v/>
      </c>
      <c r="JB46" s="348" t="str">
        <f t="shared" si="232"/>
        <v/>
      </c>
      <c r="JC46" s="348" t="str">
        <f t="shared" si="233"/>
        <v/>
      </c>
      <c r="JD46" s="348" t="str">
        <f t="shared" si="234"/>
        <v/>
      </c>
      <c r="JE46" s="348" t="str">
        <f t="shared" si="235"/>
        <v/>
      </c>
      <c r="JF46" s="348" t="str">
        <f t="shared" si="236"/>
        <v/>
      </c>
      <c r="JG46" s="348" t="str">
        <f t="shared" si="237"/>
        <v/>
      </c>
      <c r="JH46" s="348" t="str">
        <f t="shared" si="238"/>
        <v/>
      </c>
      <c r="JI46" s="348" t="str">
        <f t="shared" si="239"/>
        <v/>
      </c>
      <c r="JJ46" s="348" t="str">
        <f t="shared" si="240"/>
        <v/>
      </c>
      <c r="JK46" s="348" t="str">
        <f t="shared" si="241"/>
        <v/>
      </c>
      <c r="JL46" s="348" t="str">
        <f t="shared" si="242"/>
        <v/>
      </c>
      <c r="JM46" s="348" t="str">
        <f t="shared" si="243"/>
        <v/>
      </c>
      <c r="JN46" s="348" t="str">
        <f t="shared" si="244"/>
        <v/>
      </c>
      <c r="JO46" s="348" t="str">
        <f t="shared" si="245"/>
        <v/>
      </c>
      <c r="JP46" s="348" t="str">
        <f t="shared" si="246"/>
        <v/>
      </c>
      <c r="JQ46" s="348" t="str">
        <f t="shared" si="247"/>
        <v/>
      </c>
      <c r="JR46" s="348" t="str">
        <f t="shared" si="248"/>
        <v/>
      </c>
      <c r="JS46" s="348" t="str">
        <f t="shared" si="249"/>
        <v/>
      </c>
      <c r="JT46" s="348" t="str">
        <f t="shared" si="250"/>
        <v/>
      </c>
      <c r="JU46" s="348" t="str">
        <f t="shared" si="251"/>
        <v/>
      </c>
      <c r="JV46" s="348" t="str">
        <f t="shared" si="252"/>
        <v/>
      </c>
      <c r="JW46" s="348" t="str">
        <f t="shared" si="253"/>
        <v/>
      </c>
      <c r="JX46" s="348" t="str">
        <f t="shared" si="254"/>
        <v/>
      </c>
      <c r="JY46" s="348" t="str">
        <f t="shared" si="255"/>
        <v/>
      </c>
      <c r="JZ46" s="348" t="str">
        <f t="shared" si="256"/>
        <v/>
      </c>
      <c r="KA46" s="348" t="str">
        <f t="shared" si="257"/>
        <v/>
      </c>
      <c r="KB46" s="348" t="str">
        <f t="shared" si="258"/>
        <v/>
      </c>
      <c r="KC46" s="348" t="str">
        <f t="shared" si="259"/>
        <v/>
      </c>
      <c r="KD46" s="348" t="str">
        <f t="shared" si="260"/>
        <v/>
      </c>
      <c r="KE46" s="348" t="str">
        <f t="shared" si="261"/>
        <v/>
      </c>
      <c r="KF46" s="348" t="str">
        <f t="shared" si="262"/>
        <v/>
      </c>
      <c r="KG46" s="348" t="str">
        <f t="shared" si="263"/>
        <v/>
      </c>
      <c r="KH46" s="348" t="str">
        <f t="shared" si="264"/>
        <v/>
      </c>
      <c r="KI46" s="348" t="str">
        <f t="shared" si="265"/>
        <v/>
      </c>
      <c r="KJ46" s="348" t="str">
        <f t="shared" si="266"/>
        <v/>
      </c>
      <c r="KK46" s="348" t="str">
        <f t="shared" si="267"/>
        <v/>
      </c>
      <c r="KL46" s="348" t="str">
        <f t="shared" si="268"/>
        <v/>
      </c>
      <c r="KM46" s="348" t="str">
        <f t="shared" si="269"/>
        <v/>
      </c>
      <c r="KN46" s="348" t="str">
        <f t="shared" si="270"/>
        <v/>
      </c>
      <c r="KO46" s="348" t="str">
        <f t="shared" si="271"/>
        <v/>
      </c>
      <c r="KP46" s="348" t="str">
        <f t="shared" si="272"/>
        <v/>
      </c>
      <c r="KQ46" s="348" t="str">
        <f t="shared" si="273"/>
        <v/>
      </c>
      <c r="KR46" s="348" t="str">
        <f t="shared" si="274"/>
        <v/>
      </c>
      <c r="KS46" s="348" t="str">
        <f t="shared" si="275"/>
        <v/>
      </c>
      <c r="KT46" s="348" t="str">
        <f t="shared" si="276"/>
        <v/>
      </c>
      <c r="KU46" s="348" t="str">
        <f t="shared" si="277"/>
        <v/>
      </c>
      <c r="KV46" s="348" t="str">
        <f t="shared" si="278"/>
        <v/>
      </c>
      <c r="KW46" s="348" t="str">
        <f t="shared" si="279"/>
        <v/>
      </c>
      <c r="KX46" s="348" t="str">
        <f t="shared" si="280"/>
        <v/>
      </c>
      <c r="KY46" s="348" t="str">
        <f t="shared" si="281"/>
        <v/>
      </c>
      <c r="KZ46" s="348" t="str">
        <f t="shared" si="282"/>
        <v/>
      </c>
      <c r="LA46" s="348" t="str">
        <f t="shared" si="283"/>
        <v/>
      </c>
      <c r="LB46" s="348" t="str">
        <f t="shared" si="284"/>
        <v/>
      </c>
      <c r="LC46" s="348" t="str">
        <f t="shared" si="285"/>
        <v/>
      </c>
      <c r="LD46" s="348" t="str">
        <f t="shared" si="286"/>
        <v/>
      </c>
      <c r="LE46" s="348" t="str">
        <f t="shared" si="287"/>
        <v/>
      </c>
      <c r="LF46" s="349" t="str">
        <f t="shared" si="288"/>
        <v/>
      </c>
      <c r="LG46" s="349" t="str">
        <f t="shared" si="289"/>
        <v/>
      </c>
      <c r="LH46" s="349" t="str">
        <f t="shared" si="290"/>
        <v/>
      </c>
      <c r="LI46" s="349" t="str">
        <f t="shared" si="291"/>
        <v/>
      </c>
      <c r="LJ46" s="349" t="str">
        <f t="shared" si="292"/>
        <v/>
      </c>
      <c r="LK46" s="306" t="str">
        <f t="shared" si="293"/>
        <v/>
      </c>
      <c r="LL46" s="306" t="str">
        <f t="shared" si="294"/>
        <v/>
      </c>
      <c r="LM46" s="306" t="str">
        <f t="shared" si="295"/>
        <v/>
      </c>
      <c r="LN46" s="306" t="str">
        <f t="shared" si="296"/>
        <v/>
      </c>
      <c r="LO46" s="306" t="str">
        <f t="shared" si="297"/>
        <v/>
      </c>
      <c r="LP46" s="306" t="str">
        <f t="shared" si="298"/>
        <v/>
      </c>
      <c r="LQ46" s="306" t="str">
        <f t="shared" si="299"/>
        <v/>
      </c>
      <c r="LR46" s="306" t="str">
        <f t="shared" si="300"/>
        <v/>
      </c>
      <c r="LS46" s="306" t="str">
        <f t="shared" si="301"/>
        <v/>
      </c>
      <c r="LT46" s="306" t="str">
        <f t="shared" si="302"/>
        <v/>
      </c>
      <c r="LU46" s="306" t="str">
        <f t="shared" si="303"/>
        <v/>
      </c>
      <c r="LV46" s="306" t="str">
        <f t="shared" si="304"/>
        <v/>
      </c>
      <c r="LW46" s="306" t="str">
        <f t="shared" si="305"/>
        <v/>
      </c>
      <c r="LX46" s="306" t="str">
        <f t="shared" si="306"/>
        <v/>
      </c>
      <c r="LY46" s="306" t="str">
        <f t="shared" si="307"/>
        <v/>
      </c>
      <c r="LZ46" s="306" t="str">
        <f t="shared" si="308"/>
        <v/>
      </c>
      <c r="MA46" s="306" t="str">
        <f t="shared" si="309"/>
        <v/>
      </c>
      <c r="MB46" s="306" t="str">
        <f t="shared" si="310"/>
        <v/>
      </c>
      <c r="MC46" s="306" t="str">
        <f t="shared" si="311"/>
        <v/>
      </c>
      <c r="MD46" s="306" t="str">
        <f t="shared" si="312"/>
        <v/>
      </c>
      <c r="ME46" s="327">
        <f t="shared" si="324"/>
        <v>0</v>
      </c>
      <c r="MF46" s="327">
        <f t="shared" si="325"/>
        <v>0</v>
      </c>
      <c r="MG46" s="327">
        <f t="shared" si="326"/>
        <v>0</v>
      </c>
      <c r="MH46" s="327">
        <f t="shared" si="327"/>
        <v>0</v>
      </c>
      <c r="MI46" s="327">
        <f t="shared" si="328"/>
        <v>0</v>
      </c>
      <c r="MJ46" s="327">
        <f t="shared" si="329"/>
        <v>0</v>
      </c>
      <c r="MK46" s="327">
        <f t="shared" si="330"/>
        <v>0</v>
      </c>
      <c r="ML46" s="327">
        <f t="shared" si="331"/>
        <v>0</v>
      </c>
      <c r="MM46" s="327">
        <f t="shared" si="332"/>
        <v>0</v>
      </c>
      <c r="MN46" s="327">
        <f t="shared" si="333"/>
        <v>0</v>
      </c>
      <c r="MO46" s="327">
        <f t="shared" si="334"/>
        <v>0</v>
      </c>
      <c r="MP46" s="327">
        <f t="shared" si="335"/>
        <v>0</v>
      </c>
      <c r="MQ46" s="327">
        <f t="shared" si="336"/>
        <v>0</v>
      </c>
      <c r="MR46" s="327">
        <f t="shared" si="337"/>
        <v>0</v>
      </c>
      <c r="MS46" s="327">
        <f t="shared" si="338"/>
        <v>0</v>
      </c>
    </row>
    <row r="47" spans="1:376" ht="12" customHeight="1" x14ac:dyDescent="0.2">
      <c r="A47" s="334" t="str">
        <f t="shared" si="0"/>
        <v/>
      </c>
      <c r="B47" s="382"/>
      <c r="C47" s="383"/>
      <c r="D47" s="384"/>
      <c r="E47" s="385"/>
      <c r="F47" s="385"/>
      <c r="G47" s="385"/>
      <c r="H47" s="385"/>
      <c r="I47" s="386"/>
      <c r="J47" s="387"/>
      <c r="K47" s="388">
        <f t="shared" si="1"/>
        <v>0</v>
      </c>
      <c r="L47" s="388">
        <f t="shared" si="2"/>
        <v>0</v>
      </c>
      <c r="M47" s="389"/>
      <c r="N47" s="389"/>
      <c r="O47" s="389"/>
      <c r="P47" s="390"/>
      <c r="Q47" s="391" t="str">
        <f t="shared" si="3"/>
        <v/>
      </c>
      <c r="R47" s="392"/>
      <c r="S47" s="393"/>
      <c r="T47" s="394"/>
      <c r="U47" s="970"/>
      <c r="V47" s="972"/>
      <c r="W47" s="306" t="str">
        <f t="shared" si="4"/>
        <v/>
      </c>
      <c r="X47" s="306" t="str">
        <f t="shared" si="5"/>
        <v/>
      </c>
      <c r="Y47" s="306" t="str">
        <f t="shared" si="6"/>
        <v/>
      </c>
      <c r="Z47" s="306" t="str">
        <f t="shared" si="7"/>
        <v/>
      </c>
      <c r="AA47" s="306" t="str">
        <f t="shared" si="8"/>
        <v/>
      </c>
      <c r="AB47" s="306" t="str">
        <f t="shared" si="9"/>
        <v/>
      </c>
      <c r="AC47" s="306" t="str">
        <f t="shared" si="10"/>
        <v/>
      </c>
      <c r="AD47" s="306" t="str">
        <f t="shared" si="11"/>
        <v/>
      </c>
      <c r="AE47" s="306" t="str">
        <f t="shared" si="12"/>
        <v/>
      </c>
      <c r="AF47" s="306" t="str">
        <f t="shared" si="13"/>
        <v/>
      </c>
      <c r="AG47" s="306" t="str">
        <f t="shared" si="14"/>
        <v/>
      </c>
      <c r="AH47" s="306" t="str">
        <f t="shared" si="15"/>
        <v/>
      </c>
      <c r="AI47" s="306" t="str">
        <f t="shared" si="16"/>
        <v/>
      </c>
      <c r="AJ47" s="306" t="str">
        <f t="shared" si="17"/>
        <v/>
      </c>
      <c r="AK47" s="306" t="str">
        <f t="shared" si="18"/>
        <v/>
      </c>
      <c r="AL47" s="306" t="str">
        <f t="shared" si="19"/>
        <v/>
      </c>
      <c r="AM47" s="306" t="str">
        <f t="shared" si="20"/>
        <v/>
      </c>
      <c r="AN47" s="306" t="str">
        <f t="shared" si="21"/>
        <v/>
      </c>
      <c r="AO47" s="306" t="str">
        <f t="shared" si="22"/>
        <v/>
      </c>
      <c r="AP47" s="306" t="str">
        <f t="shared" si="23"/>
        <v/>
      </c>
      <c r="AQ47" s="306" t="str">
        <f t="shared" si="24"/>
        <v/>
      </c>
      <c r="AR47" s="306" t="str">
        <f t="shared" si="25"/>
        <v/>
      </c>
      <c r="AS47" s="306" t="str">
        <f t="shared" si="26"/>
        <v/>
      </c>
      <c r="AT47" s="306" t="str">
        <f t="shared" si="27"/>
        <v/>
      </c>
      <c r="AU47" s="306" t="str">
        <f t="shared" si="28"/>
        <v/>
      </c>
      <c r="AV47" s="306" t="str">
        <f t="shared" si="29"/>
        <v/>
      </c>
      <c r="AW47" s="306" t="str">
        <f t="shared" si="30"/>
        <v/>
      </c>
      <c r="AX47" s="306" t="str">
        <f t="shared" si="31"/>
        <v/>
      </c>
      <c r="AY47" s="306" t="str">
        <f t="shared" si="32"/>
        <v/>
      </c>
      <c r="AZ47" s="306" t="str">
        <f t="shared" si="33"/>
        <v/>
      </c>
      <c r="BA47" s="306" t="str">
        <f t="shared" si="34"/>
        <v/>
      </c>
      <c r="BB47" s="306" t="str">
        <f t="shared" si="35"/>
        <v/>
      </c>
      <c r="BC47" s="306" t="str">
        <f t="shared" si="36"/>
        <v/>
      </c>
      <c r="BD47" s="306" t="str">
        <f t="shared" si="37"/>
        <v/>
      </c>
      <c r="BE47" s="306" t="str">
        <f t="shared" si="38"/>
        <v/>
      </c>
      <c r="BF47" s="306" t="str">
        <f t="shared" si="39"/>
        <v/>
      </c>
      <c r="BG47" s="306" t="str">
        <f t="shared" si="40"/>
        <v/>
      </c>
      <c r="BH47" s="306" t="str">
        <f t="shared" si="41"/>
        <v/>
      </c>
      <c r="BI47" s="306" t="str">
        <f t="shared" si="42"/>
        <v/>
      </c>
      <c r="BJ47" s="306" t="str">
        <f t="shared" si="43"/>
        <v/>
      </c>
      <c r="BK47" s="306" t="str">
        <f t="shared" si="44"/>
        <v/>
      </c>
      <c r="BL47" s="306" t="str">
        <f t="shared" si="45"/>
        <v/>
      </c>
      <c r="BM47" s="306" t="str">
        <f t="shared" si="46"/>
        <v/>
      </c>
      <c r="BN47" s="306" t="str">
        <f t="shared" si="47"/>
        <v/>
      </c>
      <c r="BO47" s="306" t="str">
        <f t="shared" si="48"/>
        <v/>
      </c>
      <c r="BP47" s="306" t="str">
        <f t="shared" si="49"/>
        <v/>
      </c>
      <c r="BQ47" s="306" t="str">
        <f t="shared" si="50"/>
        <v/>
      </c>
      <c r="BR47" s="306" t="str">
        <f t="shared" si="51"/>
        <v/>
      </c>
      <c r="BS47" s="306" t="str">
        <f t="shared" si="52"/>
        <v/>
      </c>
      <c r="BT47" s="306" t="str">
        <f t="shared" si="53"/>
        <v/>
      </c>
      <c r="BU47" s="306" t="str">
        <f t="shared" si="54"/>
        <v/>
      </c>
      <c r="BV47" s="306" t="str">
        <f t="shared" si="55"/>
        <v/>
      </c>
      <c r="BW47" s="306" t="str">
        <f t="shared" si="56"/>
        <v/>
      </c>
      <c r="BX47" s="306" t="str">
        <f t="shared" si="57"/>
        <v/>
      </c>
      <c r="BY47" s="306" t="str">
        <f t="shared" si="58"/>
        <v/>
      </c>
      <c r="BZ47" s="306" t="str">
        <f t="shared" si="59"/>
        <v/>
      </c>
      <c r="CA47" s="306" t="str">
        <f t="shared" si="60"/>
        <v/>
      </c>
      <c r="CB47" s="306" t="str">
        <f t="shared" si="61"/>
        <v/>
      </c>
      <c r="CC47" s="306" t="str">
        <f t="shared" si="62"/>
        <v/>
      </c>
      <c r="CD47" s="306" t="str">
        <f t="shared" si="63"/>
        <v/>
      </c>
      <c r="CE47" s="306" t="str">
        <f t="shared" si="64"/>
        <v/>
      </c>
      <c r="CF47" s="306" t="str">
        <f t="shared" si="65"/>
        <v/>
      </c>
      <c r="CG47" s="306" t="str">
        <f t="shared" si="66"/>
        <v/>
      </c>
      <c r="CH47" s="306" t="str">
        <f t="shared" si="67"/>
        <v/>
      </c>
      <c r="CI47" s="306" t="str">
        <f t="shared" si="68"/>
        <v/>
      </c>
      <c r="CJ47" s="306" t="str">
        <f t="shared" si="69"/>
        <v/>
      </c>
      <c r="CK47" s="306" t="str">
        <f t="shared" si="70"/>
        <v/>
      </c>
      <c r="CL47" s="306" t="str">
        <f t="shared" si="71"/>
        <v/>
      </c>
      <c r="CM47" s="306" t="str">
        <f t="shared" si="72"/>
        <v/>
      </c>
      <c r="CN47" s="306" t="str">
        <f t="shared" si="73"/>
        <v/>
      </c>
      <c r="CO47" s="306" t="str">
        <f t="shared" si="74"/>
        <v/>
      </c>
      <c r="CP47" s="306" t="str">
        <f t="shared" si="75"/>
        <v/>
      </c>
      <c r="CQ47" s="306" t="str">
        <f t="shared" si="76"/>
        <v/>
      </c>
      <c r="CR47" s="306" t="str">
        <f t="shared" si="77"/>
        <v/>
      </c>
      <c r="CS47" s="306" t="str">
        <f t="shared" si="78"/>
        <v/>
      </c>
      <c r="CT47" s="306" t="str">
        <f t="shared" si="79"/>
        <v/>
      </c>
      <c r="CU47" s="306" t="str">
        <f t="shared" si="80"/>
        <v/>
      </c>
      <c r="CV47" s="306" t="str">
        <f t="shared" si="81"/>
        <v/>
      </c>
      <c r="CW47" s="306" t="str">
        <f t="shared" si="82"/>
        <v/>
      </c>
      <c r="CX47" s="306" t="str">
        <f t="shared" si="83"/>
        <v/>
      </c>
      <c r="CY47" s="306" t="str">
        <f t="shared" si="84"/>
        <v/>
      </c>
      <c r="CZ47" s="306" t="str">
        <f t="shared" si="85"/>
        <v/>
      </c>
      <c r="DA47" s="306" t="str">
        <f t="shared" si="86"/>
        <v/>
      </c>
      <c r="DB47" s="306" t="str">
        <f t="shared" si="87"/>
        <v/>
      </c>
      <c r="DC47" s="306" t="str">
        <f t="shared" si="88"/>
        <v/>
      </c>
      <c r="DD47" s="306" t="str">
        <f t="shared" si="89"/>
        <v/>
      </c>
      <c r="DE47" s="306" t="str">
        <f t="shared" si="90"/>
        <v/>
      </c>
      <c r="DF47" s="306" t="str">
        <f t="shared" si="91"/>
        <v/>
      </c>
      <c r="DG47" s="306" t="str">
        <f t="shared" si="92"/>
        <v/>
      </c>
      <c r="DH47" s="306" t="str">
        <f t="shared" si="93"/>
        <v/>
      </c>
      <c r="DI47" s="306" t="str">
        <f t="shared" si="94"/>
        <v/>
      </c>
      <c r="DJ47" s="306" t="str">
        <f t="shared" si="95"/>
        <v/>
      </c>
      <c r="DK47" s="306" t="str">
        <f t="shared" si="96"/>
        <v/>
      </c>
      <c r="DL47" s="306" t="str">
        <f t="shared" si="97"/>
        <v/>
      </c>
      <c r="DM47" s="306" t="str">
        <f t="shared" si="98"/>
        <v/>
      </c>
      <c r="DN47" s="306" t="str">
        <f t="shared" si="99"/>
        <v/>
      </c>
      <c r="DO47" s="306" t="str">
        <f t="shared" si="100"/>
        <v/>
      </c>
      <c r="DP47" s="306" t="str">
        <f t="shared" si="101"/>
        <v/>
      </c>
      <c r="DQ47" s="306" t="str">
        <f t="shared" si="102"/>
        <v/>
      </c>
      <c r="DR47" s="306" t="str">
        <f t="shared" si="103"/>
        <v/>
      </c>
      <c r="DS47" s="306" t="str">
        <f t="shared" si="104"/>
        <v/>
      </c>
      <c r="DT47" s="306" t="str">
        <f t="shared" si="105"/>
        <v/>
      </c>
      <c r="DU47" s="306" t="str">
        <f t="shared" si="106"/>
        <v/>
      </c>
      <c r="DV47" s="306" t="str">
        <f t="shared" si="107"/>
        <v/>
      </c>
      <c r="DW47" s="306" t="str">
        <f t="shared" si="108"/>
        <v/>
      </c>
      <c r="DX47" s="306" t="str">
        <f t="shared" si="109"/>
        <v/>
      </c>
      <c r="DY47" s="306" t="str">
        <f t="shared" si="110"/>
        <v/>
      </c>
      <c r="DZ47" s="306" t="str">
        <f t="shared" si="111"/>
        <v/>
      </c>
      <c r="EA47" s="306" t="str">
        <f t="shared" si="112"/>
        <v/>
      </c>
      <c r="EB47" s="306" t="str">
        <f t="shared" si="113"/>
        <v/>
      </c>
      <c r="EC47" s="306" t="str">
        <f t="shared" si="114"/>
        <v/>
      </c>
      <c r="ED47" s="306" t="str">
        <f t="shared" si="115"/>
        <v/>
      </c>
      <c r="EE47" s="306" t="str">
        <f t="shared" si="116"/>
        <v/>
      </c>
      <c r="EF47" s="306" t="str">
        <f t="shared" si="117"/>
        <v/>
      </c>
      <c r="EG47" s="306" t="str">
        <f t="shared" si="313"/>
        <v/>
      </c>
      <c r="EH47" s="306" t="str">
        <f t="shared" si="118"/>
        <v/>
      </c>
      <c r="EI47" s="306" t="str">
        <f t="shared" si="119"/>
        <v/>
      </c>
      <c r="EJ47" s="306" t="str">
        <f t="shared" si="120"/>
        <v/>
      </c>
      <c r="EK47" s="306" t="str">
        <f t="shared" si="121"/>
        <v/>
      </c>
      <c r="EL47" s="306" t="str">
        <f t="shared" si="122"/>
        <v/>
      </c>
      <c r="EM47" s="306" t="str">
        <f t="shared" si="123"/>
        <v/>
      </c>
      <c r="EN47" s="306" t="str">
        <f t="shared" si="124"/>
        <v/>
      </c>
      <c r="EO47" s="306" t="str">
        <f t="shared" si="125"/>
        <v/>
      </c>
      <c r="EP47" s="306" t="str">
        <f t="shared" si="126"/>
        <v/>
      </c>
      <c r="EQ47" s="306" t="str">
        <f t="shared" si="127"/>
        <v/>
      </c>
      <c r="ER47" s="306" t="str">
        <f t="shared" si="128"/>
        <v/>
      </c>
      <c r="ES47" s="306" t="str">
        <f t="shared" si="129"/>
        <v/>
      </c>
      <c r="ET47" s="306" t="str">
        <f t="shared" si="130"/>
        <v/>
      </c>
      <c r="EU47" s="306" t="str">
        <f t="shared" si="131"/>
        <v/>
      </c>
      <c r="EV47" s="306" t="str">
        <f t="shared" si="132"/>
        <v/>
      </c>
      <c r="EW47" s="306" t="str">
        <f t="shared" si="314"/>
        <v/>
      </c>
      <c r="EX47" s="306" t="str">
        <f t="shared" si="315"/>
        <v/>
      </c>
      <c r="EY47" s="306" t="str">
        <f t="shared" si="316"/>
        <v/>
      </c>
      <c r="EZ47" s="306" t="str">
        <f t="shared" si="317"/>
        <v/>
      </c>
      <c r="FA47" s="306" t="str">
        <f t="shared" si="318"/>
        <v/>
      </c>
      <c r="FB47" s="306" t="str">
        <f t="shared" si="133"/>
        <v/>
      </c>
      <c r="FC47" s="306" t="str">
        <f t="shared" si="134"/>
        <v/>
      </c>
      <c r="FD47" s="306" t="str">
        <f t="shared" si="135"/>
        <v/>
      </c>
      <c r="FE47" s="306" t="str">
        <f t="shared" si="136"/>
        <v/>
      </c>
      <c r="FF47" s="306" t="str">
        <f t="shared" si="137"/>
        <v/>
      </c>
      <c r="FG47" s="306" t="str">
        <f t="shared" si="319"/>
        <v/>
      </c>
      <c r="FH47" s="306" t="str">
        <f t="shared" si="320"/>
        <v/>
      </c>
      <c r="FI47" s="306" t="str">
        <f t="shared" si="321"/>
        <v/>
      </c>
      <c r="FJ47" s="306" t="str">
        <f t="shared" si="322"/>
        <v/>
      </c>
      <c r="FK47" s="306" t="str">
        <f t="shared" si="323"/>
        <v/>
      </c>
      <c r="FL47" s="306" t="str">
        <f t="shared" si="138"/>
        <v/>
      </c>
      <c r="FM47" s="306" t="str">
        <f t="shared" si="139"/>
        <v/>
      </c>
      <c r="FN47" s="306" t="str">
        <f t="shared" si="140"/>
        <v/>
      </c>
      <c r="FO47" s="306" t="str">
        <f t="shared" si="141"/>
        <v/>
      </c>
      <c r="FP47" s="306" t="str">
        <f t="shared" si="142"/>
        <v/>
      </c>
      <c r="FQ47" s="306" t="str">
        <f t="shared" si="143"/>
        <v/>
      </c>
      <c r="FR47" s="306" t="str">
        <f t="shared" si="144"/>
        <v/>
      </c>
      <c r="FS47" s="306" t="str">
        <f t="shared" si="145"/>
        <v/>
      </c>
      <c r="FT47" s="306" t="str">
        <f t="shared" si="146"/>
        <v/>
      </c>
      <c r="FU47" s="306" t="str">
        <f t="shared" si="147"/>
        <v/>
      </c>
      <c r="FV47" s="306" t="str">
        <f t="shared" si="148"/>
        <v/>
      </c>
      <c r="FW47" s="306" t="str">
        <f t="shared" si="149"/>
        <v/>
      </c>
      <c r="FX47" s="306" t="str">
        <f t="shared" si="150"/>
        <v/>
      </c>
      <c r="FY47" s="306" t="str">
        <f t="shared" si="151"/>
        <v/>
      </c>
      <c r="FZ47" s="306" t="str">
        <f t="shared" si="152"/>
        <v/>
      </c>
      <c r="GA47" s="306" t="str">
        <f t="shared" si="153"/>
        <v/>
      </c>
      <c r="GB47" s="306" t="str">
        <f t="shared" si="154"/>
        <v/>
      </c>
      <c r="GC47" s="306" t="str">
        <f t="shared" si="155"/>
        <v/>
      </c>
      <c r="GD47" s="306" t="str">
        <f t="shared" si="156"/>
        <v/>
      </c>
      <c r="GE47" s="306" t="str">
        <f t="shared" si="157"/>
        <v/>
      </c>
      <c r="GF47" s="306" t="str">
        <f t="shared" si="158"/>
        <v/>
      </c>
      <c r="GG47" s="306" t="str">
        <f t="shared" si="159"/>
        <v/>
      </c>
      <c r="GH47" s="306" t="str">
        <f t="shared" si="160"/>
        <v/>
      </c>
      <c r="GI47" s="306" t="str">
        <f t="shared" si="161"/>
        <v/>
      </c>
      <c r="GJ47" s="306" t="str">
        <f t="shared" si="162"/>
        <v/>
      </c>
      <c r="GK47" s="306" t="str">
        <f t="shared" si="163"/>
        <v/>
      </c>
      <c r="GL47" s="306" t="str">
        <f t="shared" si="164"/>
        <v/>
      </c>
      <c r="GM47" s="306" t="str">
        <f t="shared" si="165"/>
        <v/>
      </c>
      <c r="GN47" s="306" t="str">
        <f t="shared" si="166"/>
        <v/>
      </c>
      <c r="GO47" s="306" t="str">
        <f t="shared" si="167"/>
        <v/>
      </c>
      <c r="GP47" s="306" t="str">
        <f t="shared" si="168"/>
        <v/>
      </c>
      <c r="GQ47" s="306" t="str">
        <f t="shared" si="169"/>
        <v/>
      </c>
      <c r="GR47" s="306" t="str">
        <f t="shared" si="170"/>
        <v/>
      </c>
      <c r="GS47" s="306" t="str">
        <f t="shared" si="171"/>
        <v/>
      </c>
      <c r="GT47" s="306" t="str">
        <f t="shared" si="172"/>
        <v/>
      </c>
      <c r="GU47" s="306" t="str">
        <f t="shared" si="173"/>
        <v/>
      </c>
      <c r="GV47" s="306" t="str">
        <f t="shared" si="174"/>
        <v/>
      </c>
      <c r="GW47" s="306" t="str">
        <f t="shared" si="175"/>
        <v/>
      </c>
      <c r="GX47" s="306" t="str">
        <f t="shared" si="176"/>
        <v/>
      </c>
      <c r="GY47" s="306" t="str">
        <f t="shared" si="177"/>
        <v/>
      </c>
      <c r="GZ47" s="306" t="str">
        <f t="shared" si="178"/>
        <v/>
      </c>
      <c r="HA47" s="306" t="str">
        <f t="shared" si="179"/>
        <v/>
      </c>
      <c r="HB47" s="306" t="str">
        <f t="shared" si="180"/>
        <v/>
      </c>
      <c r="HC47" s="306" t="str">
        <f t="shared" si="181"/>
        <v/>
      </c>
      <c r="HD47" s="306" t="str">
        <f t="shared" si="182"/>
        <v/>
      </c>
      <c r="HE47" s="306" t="str">
        <f t="shared" si="183"/>
        <v/>
      </c>
      <c r="HF47" s="306" t="str">
        <f t="shared" si="184"/>
        <v/>
      </c>
      <c r="HG47" s="306" t="str">
        <f t="shared" si="185"/>
        <v/>
      </c>
      <c r="HH47" s="306" t="str">
        <f t="shared" si="186"/>
        <v/>
      </c>
      <c r="HI47" s="306" t="str">
        <f t="shared" si="187"/>
        <v/>
      </c>
      <c r="HJ47" s="306" t="str">
        <f t="shared" si="188"/>
        <v/>
      </c>
      <c r="HK47" s="306" t="str">
        <f t="shared" si="189"/>
        <v/>
      </c>
      <c r="HL47" s="306" t="str">
        <f t="shared" si="190"/>
        <v/>
      </c>
      <c r="HM47" s="306" t="str">
        <f t="shared" si="191"/>
        <v/>
      </c>
      <c r="HN47" s="306" t="str">
        <f t="shared" si="192"/>
        <v/>
      </c>
      <c r="HO47" s="306" t="str">
        <f t="shared" si="193"/>
        <v/>
      </c>
      <c r="HP47" s="306" t="str">
        <f t="shared" si="194"/>
        <v/>
      </c>
      <c r="HQ47" s="306" t="str">
        <f t="shared" si="195"/>
        <v/>
      </c>
      <c r="HR47" s="306" t="str">
        <f t="shared" si="196"/>
        <v/>
      </c>
      <c r="HS47" s="306" t="str">
        <f t="shared" si="197"/>
        <v/>
      </c>
      <c r="HT47" s="306" t="str">
        <f t="shared" si="198"/>
        <v/>
      </c>
      <c r="HU47" s="306" t="str">
        <f t="shared" si="199"/>
        <v/>
      </c>
      <c r="HV47" s="306" t="str">
        <f t="shared" si="200"/>
        <v/>
      </c>
      <c r="HW47" s="306" t="str">
        <f t="shared" si="201"/>
        <v/>
      </c>
      <c r="HX47" s="306" t="str">
        <f t="shared" si="202"/>
        <v/>
      </c>
      <c r="HY47" s="348" t="str">
        <f t="shared" si="203"/>
        <v/>
      </c>
      <c r="HZ47" s="348" t="str">
        <f t="shared" si="204"/>
        <v/>
      </c>
      <c r="IA47" s="348" t="str">
        <f t="shared" si="205"/>
        <v/>
      </c>
      <c r="IB47" s="348" t="str">
        <f t="shared" si="206"/>
        <v/>
      </c>
      <c r="IC47" s="348" t="str">
        <f t="shared" si="207"/>
        <v/>
      </c>
      <c r="ID47" s="348" t="str">
        <f t="shared" si="208"/>
        <v/>
      </c>
      <c r="IE47" s="348" t="str">
        <f t="shared" si="209"/>
        <v/>
      </c>
      <c r="IF47" s="348" t="str">
        <f t="shared" si="210"/>
        <v/>
      </c>
      <c r="IG47" s="348" t="str">
        <f t="shared" si="211"/>
        <v/>
      </c>
      <c r="IH47" s="348" t="str">
        <f t="shared" si="212"/>
        <v/>
      </c>
      <c r="II47" s="348" t="str">
        <f t="shared" si="213"/>
        <v/>
      </c>
      <c r="IJ47" s="348" t="str">
        <f t="shared" si="214"/>
        <v/>
      </c>
      <c r="IK47" s="348" t="str">
        <f t="shared" si="215"/>
        <v/>
      </c>
      <c r="IL47" s="348" t="str">
        <f t="shared" si="216"/>
        <v/>
      </c>
      <c r="IM47" s="348" t="str">
        <f t="shared" si="217"/>
        <v/>
      </c>
      <c r="IN47" s="348" t="str">
        <f t="shared" si="218"/>
        <v/>
      </c>
      <c r="IO47" s="348" t="str">
        <f t="shared" si="219"/>
        <v/>
      </c>
      <c r="IP47" s="348" t="str">
        <f t="shared" si="220"/>
        <v/>
      </c>
      <c r="IQ47" s="348" t="str">
        <f t="shared" si="221"/>
        <v/>
      </c>
      <c r="IR47" s="348" t="str">
        <f t="shared" si="222"/>
        <v/>
      </c>
      <c r="IS47" s="348" t="str">
        <f t="shared" si="223"/>
        <v/>
      </c>
      <c r="IT47" s="348" t="str">
        <f t="shared" si="224"/>
        <v/>
      </c>
      <c r="IU47" s="348" t="str">
        <f t="shared" si="225"/>
        <v/>
      </c>
      <c r="IV47" s="348" t="str">
        <f t="shared" si="226"/>
        <v/>
      </c>
      <c r="IW47" s="348" t="str">
        <f t="shared" si="227"/>
        <v/>
      </c>
      <c r="IX47" s="348" t="str">
        <f t="shared" si="228"/>
        <v/>
      </c>
      <c r="IY47" s="348" t="str">
        <f t="shared" si="229"/>
        <v/>
      </c>
      <c r="IZ47" s="348" t="str">
        <f t="shared" si="230"/>
        <v/>
      </c>
      <c r="JA47" s="348" t="str">
        <f t="shared" si="231"/>
        <v/>
      </c>
      <c r="JB47" s="348" t="str">
        <f t="shared" si="232"/>
        <v/>
      </c>
      <c r="JC47" s="348" t="str">
        <f t="shared" si="233"/>
        <v/>
      </c>
      <c r="JD47" s="348" t="str">
        <f t="shared" si="234"/>
        <v/>
      </c>
      <c r="JE47" s="348" t="str">
        <f t="shared" si="235"/>
        <v/>
      </c>
      <c r="JF47" s="348" t="str">
        <f t="shared" si="236"/>
        <v/>
      </c>
      <c r="JG47" s="348" t="str">
        <f t="shared" si="237"/>
        <v/>
      </c>
      <c r="JH47" s="348" t="str">
        <f t="shared" si="238"/>
        <v/>
      </c>
      <c r="JI47" s="348" t="str">
        <f t="shared" si="239"/>
        <v/>
      </c>
      <c r="JJ47" s="348" t="str">
        <f t="shared" si="240"/>
        <v/>
      </c>
      <c r="JK47" s="348" t="str">
        <f t="shared" si="241"/>
        <v/>
      </c>
      <c r="JL47" s="348" t="str">
        <f t="shared" si="242"/>
        <v/>
      </c>
      <c r="JM47" s="348" t="str">
        <f t="shared" si="243"/>
        <v/>
      </c>
      <c r="JN47" s="348" t="str">
        <f t="shared" si="244"/>
        <v/>
      </c>
      <c r="JO47" s="348" t="str">
        <f t="shared" si="245"/>
        <v/>
      </c>
      <c r="JP47" s="348" t="str">
        <f t="shared" si="246"/>
        <v/>
      </c>
      <c r="JQ47" s="348" t="str">
        <f t="shared" si="247"/>
        <v/>
      </c>
      <c r="JR47" s="348" t="str">
        <f t="shared" si="248"/>
        <v/>
      </c>
      <c r="JS47" s="348" t="str">
        <f t="shared" si="249"/>
        <v/>
      </c>
      <c r="JT47" s="348" t="str">
        <f t="shared" si="250"/>
        <v/>
      </c>
      <c r="JU47" s="348" t="str">
        <f t="shared" si="251"/>
        <v/>
      </c>
      <c r="JV47" s="348" t="str">
        <f t="shared" si="252"/>
        <v/>
      </c>
      <c r="JW47" s="348" t="str">
        <f t="shared" si="253"/>
        <v/>
      </c>
      <c r="JX47" s="348" t="str">
        <f t="shared" si="254"/>
        <v/>
      </c>
      <c r="JY47" s="348" t="str">
        <f t="shared" si="255"/>
        <v/>
      </c>
      <c r="JZ47" s="348" t="str">
        <f t="shared" si="256"/>
        <v/>
      </c>
      <c r="KA47" s="348" t="str">
        <f t="shared" si="257"/>
        <v/>
      </c>
      <c r="KB47" s="348" t="str">
        <f t="shared" si="258"/>
        <v/>
      </c>
      <c r="KC47" s="348" t="str">
        <f t="shared" si="259"/>
        <v/>
      </c>
      <c r="KD47" s="348" t="str">
        <f t="shared" si="260"/>
        <v/>
      </c>
      <c r="KE47" s="348" t="str">
        <f t="shared" si="261"/>
        <v/>
      </c>
      <c r="KF47" s="348" t="str">
        <f t="shared" si="262"/>
        <v/>
      </c>
      <c r="KG47" s="348" t="str">
        <f t="shared" si="263"/>
        <v/>
      </c>
      <c r="KH47" s="348" t="str">
        <f t="shared" si="264"/>
        <v/>
      </c>
      <c r="KI47" s="348" t="str">
        <f t="shared" si="265"/>
        <v/>
      </c>
      <c r="KJ47" s="348" t="str">
        <f t="shared" si="266"/>
        <v/>
      </c>
      <c r="KK47" s="348" t="str">
        <f t="shared" si="267"/>
        <v/>
      </c>
      <c r="KL47" s="348" t="str">
        <f t="shared" si="268"/>
        <v/>
      </c>
      <c r="KM47" s="348" t="str">
        <f t="shared" si="269"/>
        <v/>
      </c>
      <c r="KN47" s="348" t="str">
        <f t="shared" si="270"/>
        <v/>
      </c>
      <c r="KO47" s="348" t="str">
        <f t="shared" si="271"/>
        <v/>
      </c>
      <c r="KP47" s="348" t="str">
        <f t="shared" si="272"/>
        <v/>
      </c>
      <c r="KQ47" s="348" t="str">
        <f t="shared" si="273"/>
        <v/>
      </c>
      <c r="KR47" s="348" t="str">
        <f t="shared" si="274"/>
        <v/>
      </c>
      <c r="KS47" s="348" t="str">
        <f t="shared" si="275"/>
        <v/>
      </c>
      <c r="KT47" s="348" t="str">
        <f t="shared" si="276"/>
        <v/>
      </c>
      <c r="KU47" s="348" t="str">
        <f t="shared" si="277"/>
        <v/>
      </c>
      <c r="KV47" s="348" t="str">
        <f t="shared" si="278"/>
        <v/>
      </c>
      <c r="KW47" s="348" t="str">
        <f t="shared" si="279"/>
        <v/>
      </c>
      <c r="KX47" s="348" t="str">
        <f t="shared" si="280"/>
        <v/>
      </c>
      <c r="KY47" s="348" t="str">
        <f t="shared" si="281"/>
        <v/>
      </c>
      <c r="KZ47" s="348" t="str">
        <f t="shared" si="282"/>
        <v/>
      </c>
      <c r="LA47" s="348" t="str">
        <f t="shared" si="283"/>
        <v/>
      </c>
      <c r="LB47" s="348" t="str">
        <f t="shared" si="284"/>
        <v/>
      </c>
      <c r="LC47" s="348" t="str">
        <f t="shared" si="285"/>
        <v/>
      </c>
      <c r="LD47" s="348" t="str">
        <f t="shared" si="286"/>
        <v/>
      </c>
      <c r="LE47" s="348" t="str">
        <f t="shared" si="287"/>
        <v/>
      </c>
      <c r="LF47" s="349" t="str">
        <f t="shared" si="288"/>
        <v/>
      </c>
      <c r="LG47" s="349" t="str">
        <f t="shared" si="289"/>
        <v/>
      </c>
      <c r="LH47" s="349" t="str">
        <f t="shared" si="290"/>
        <v/>
      </c>
      <c r="LI47" s="349" t="str">
        <f t="shared" si="291"/>
        <v/>
      </c>
      <c r="LJ47" s="349" t="str">
        <f t="shared" si="292"/>
        <v/>
      </c>
      <c r="LK47" s="306" t="str">
        <f t="shared" si="293"/>
        <v/>
      </c>
      <c r="LL47" s="306" t="str">
        <f t="shared" si="294"/>
        <v/>
      </c>
      <c r="LM47" s="306" t="str">
        <f t="shared" si="295"/>
        <v/>
      </c>
      <c r="LN47" s="306" t="str">
        <f t="shared" si="296"/>
        <v/>
      </c>
      <c r="LO47" s="306" t="str">
        <f t="shared" si="297"/>
        <v/>
      </c>
      <c r="LP47" s="306" t="str">
        <f t="shared" si="298"/>
        <v/>
      </c>
      <c r="LQ47" s="306" t="str">
        <f t="shared" si="299"/>
        <v/>
      </c>
      <c r="LR47" s="306" t="str">
        <f t="shared" si="300"/>
        <v/>
      </c>
      <c r="LS47" s="306" t="str">
        <f t="shared" si="301"/>
        <v/>
      </c>
      <c r="LT47" s="306" t="str">
        <f t="shared" si="302"/>
        <v/>
      </c>
      <c r="LU47" s="306" t="str">
        <f t="shared" si="303"/>
        <v/>
      </c>
      <c r="LV47" s="306" t="str">
        <f t="shared" si="304"/>
        <v/>
      </c>
      <c r="LW47" s="306" t="str">
        <f t="shared" si="305"/>
        <v/>
      </c>
      <c r="LX47" s="306" t="str">
        <f t="shared" si="306"/>
        <v/>
      </c>
      <c r="LY47" s="306" t="str">
        <f t="shared" si="307"/>
        <v/>
      </c>
      <c r="LZ47" s="306" t="str">
        <f t="shared" si="308"/>
        <v/>
      </c>
      <c r="MA47" s="306" t="str">
        <f t="shared" si="309"/>
        <v/>
      </c>
      <c r="MB47" s="306" t="str">
        <f t="shared" si="310"/>
        <v/>
      </c>
      <c r="MC47" s="306" t="str">
        <f t="shared" si="311"/>
        <v/>
      </c>
      <c r="MD47" s="306" t="str">
        <f t="shared" si="312"/>
        <v/>
      </c>
      <c r="ME47" s="327">
        <f t="shared" si="324"/>
        <v>0</v>
      </c>
      <c r="MF47" s="327">
        <f t="shared" si="325"/>
        <v>0</v>
      </c>
      <c r="MG47" s="327">
        <f t="shared" si="326"/>
        <v>0</v>
      </c>
      <c r="MH47" s="327">
        <f t="shared" si="327"/>
        <v>0</v>
      </c>
      <c r="MI47" s="327">
        <f t="shared" si="328"/>
        <v>0</v>
      </c>
      <c r="MJ47" s="327">
        <f t="shared" si="329"/>
        <v>0</v>
      </c>
      <c r="MK47" s="327">
        <f t="shared" si="330"/>
        <v>0</v>
      </c>
      <c r="ML47" s="327">
        <f t="shared" si="331"/>
        <v>0</v>
      </c>
      <c r="MM47" s="327">
        <f t="shared" si="332"/>
        <v>0</v>
      </c>
      <c r="MN47" s="327">
        <f t="shared" si="333"/>
        <v>0</v>
      </c>
      <c r="MO47" s="327">
        <f t="shared" si="334"/>
        <v>0</v>
      </c>
      <c r="MP47" s="327">
        <f t="shared" si="335"/>
        <v>0</v>
      </c>
      <c r="MQ47" s="327">
        <f t="shared" si="336"/>
        <v>0</v>
      </c>
      <c r="MR47" s="327">
        <f t="shared" si="337"/>
        <v>0</v>
      </c>
      <c r="MS47" s="327">
        <f t="shared" si="338"/>
        <v>0</v>
      </c>
    </row>
    <row r="48" spans="1:376" s="301" customFormat="1" ht="12" customHeight="1" x14ac:dyDescent="0.2">
      <c r="A48" s="395">
        <f>COUNT(A10,A11,A12,A13,A14,A15,A16,A17,A18,A19,A20,A21,A22,A23,A24,A25,A26,A27,A28,A29,A30,A31,A32,A33,A34,A35,A36,A37,A38,A39)</f>
        <v>0</v>
      </c>
      <c r="B48" s="994" t="s">
        <v>676</v>
      </c>
      <c r="C48" s="995"/>
      <c r="D48" s="396" t="s">
        <v>677</v>
      </c>
      <c r="E48" s="397">
        <f>SUM(E10:E47)</f>
        <v>0</v>
      </c>
      <c r="F48" s="398">
        <f>(E10*F10+E11*F11+E12*F12+E13*F13+E14*F14+E15*F15+E16*F16+E17*F17+E18*F18+E19*F19+E20*F20+E21*F21+E22*F22+E23*F23+E24*F24+E25*F25+E26*F26+E27*F27+E28*F28+E29*F29+E30*F30+E31*F31+E32*F32+E33*F33+E34*F34+E35*F35+E36*F36+E37*F37+E38*F38+E39*F39+E40*F40+E41*F41+E42*F42+E43*F43+E44*F44+E45*F45+E46*F46+E47*F47)</f>
        <v>0</v>
      </c>
      <c r="G48" s="996" t="s">
        <v>678</v>
      </c>
      <c r="H48" s="399" t="s">
        <v>679</v>
      </c>
      <c r="I48" s="400" t="str">
        <f>IF(O67=0,"",IF(SUM(O58:O62)/O67&gt;=0.4,"Pass","Fail"))</f>
        <v/>
      </c>
      <c r="J48" s="401"/>
      <c r="K48" s="402" t="s">
        <v>680</v>
      </c>
      <c r="L48" s="403">
        <f>SUM(L10:L47)</f>
        <v>0</v>
      </c>
      <c r="M48" s="297"/>
      <c r="N48" s="404"/>
      <c r="O48" s="297"/>
      <c r="P48" s="405"/>
      <c r="Q48" s="405"/>
      <c r="R48" s="405"/>
      <c r="S48" s="405"/>
      <c r="T48" s="405"/>
      <c r="U48" s="406"/>
      <c r="V48" s="407"/>
      <c r="W48" s="409">
        <f t="shared" ref="W48:EZ48" si="339">SUM(W10:W47)</f>
        <v>0</v>
      </c>
      <c r="X48" s="409">
        <f t="shared" si="339"/>
        <v>0</v>
      </c>
      <c r="Y48" s="409">
        <f t="shared" si="339"/>
        <v>0</v>
      </c>
      <c r="Z48" s="409">
        <f t="shared" si="339"/>
        <v>0</v>
      </c>
      <c r="AA48" s="409">
        <f t="shared" si="339"/>
        <v>0</v>
      </c>
      <c r="AB48" s="409">
        <f t="shared" si="339"/>
        <v>0</v>
      </c>
      <c r="AC48" s="409">
        <f t="shared" si="339"/>
        <v>0</v>
      </c>
      <c r="AD48" s="409">
        <f t="shared" si="339"/>
        <v>0</v>
      </c>
      <c r="AE48" s="409">
        <f t="shared" si="339"/>
        <v>0</v>
      </c>
      <c r="AF48" s="409">
        <f t="shared" si="339"/>
        <v>0</v>
      </c>
      <c r="AG48" s="409">
        <f t="shared" si="339"/>
        <v>0</v>
      </c>
      <c r="AH48" s="409">
        <f t="shared" si="339"/>
        <v>0</v>
      </c>
      <c r="AI48" s="409">
        <f t="shared" si="339"/>
        <v>0</v>
      </c>
      <c r="AJ48" s="409">
        <f t="shared" si="339"/>
        <v>0</v>
      </c>
      <c r="AK48" s="409">
        <f t="shared" si="339"/>
        <v>0</v>
      </c>
      <c r="AL48" s="409">
        <f>SUM(AL10:AL47)</f>
        <v>0</v>
      </c>
      <c r="AM48" s="409">
        <f>SUM(AM10:AM47)</f>
        <v>0</v>
      </c>
      <c r="AN48" s="409">
        <f>SUM(AN10:AN47)</f>
        <v>0</v>
      </c>
      <c r="AO48" s="409">
        <f>SUM(AO10:AO47)</f>
        <v>0</v>
      </c>
      <c r="AP48" s="409">
        <f>SUM(AP10:AP47)</f>
        <v>0</v>
      </c>
      <c r="AQ48" s="409">
        <f t="shared" si="339"/>
        <v>0</v>
      </c>
      <c r="AR48" s="409">
        <f t="shared" si="339"/>
        <v>0</v>
      </c>
      <c r="AS48" s="409">
        <f t="shared" si="339"/>
        <v>0</v>
      </c>
      <c r="AT48" s="409">
        <f t="shared" si="339"/>
        <v>0</v>
      </c>
      <c r="AU48" s="409">
        <f t="shared" si="339"/>
        <v>0</v>
      </c>
      <c r="AV48" s="409">
        <f t="shared" si="339"/>
        <v>0</v>
      </c>
      <c r="AW48" s="409">
        <f t="shared" si="339"/>
        <v>0</v>
      </c>
      <c r="AX48" s="409">
        <f t="shared" si="339"/>
        <v>0</v>
      </c>
      <c r="AY48" s="409">
        <f t="shared" si="339"/>
        <v>0</v>
      </c>
      <c r="AZ48" s="409">
        <f t="shared" si="339"/>
        <v>0</v>
      </c>
      <c r="BA48" s="409">
        <f>SUM(BA10:BA47)</f>
        <v>0</v>
      </c>
      <c r="BB48" s="409">
        <f>SUM(BB10:BB47)</f>
        <v>0</v>
      </c>
      <c r="BC48" s="409">
        <f>SUM(BC10:BC47)</f>
        <v>0</v>
      </c>
      <c r="BD48" s="409">
        <f>SUM(BD10:BD47)</f>
        <v>0</v>
      </c>
      <c r="BE48" s="409">
        <f>SUM(BE10:BE47)</f>
        <v>0</v>
      </c>
      <c r="BF48" s="409">
        <f t="shared" si="339"/>
        <v>0</v>
      </c>
      <c r="BG48" s="409">
        <f t="shared" si="339"/>
        <v>0</v>
      </c>
      <c r="BH48" s="409">
        <f t="shared" si="339"/>
        <v>0</v>
      </c>
      <c r="BI48" s="409">
        <f t="shared" si="339"/>
        <v>0</v>
      </c>
      <c r="BJ48" s="409">
        <f t="shared" si="339"/>
        <v>0</v>
      </c>
      <c r="BK48" s="409">
        <f>SUM(BK10:BK47)</f>
        <v>0</v>
      </c>
      <c r="BL48" s="409">
        <f>SUM(BL10:BL47)</f>
        <v>0</v>
      </c>
      <c r="BM48" s="409">
        <f>SUM(BM10:BM47)</f>
        <v>0</v>
      </c>
      <c r="BN48" s="409">
        <f>SUM(BN10:BN47)</f>
        <v>0</v>
      </c>
      <c r="BO48" s="409">
        <f>SUM(BO10:BO47)</f>
        <v>0</v>
      </c>
      <c r="BP48" s="409">
        <f t="shared" si="339"/>
        <v>0</v>
      </c>
      <c r="BQ48" s="409">
        <f t="shared" si="339"/>
        <v>0</v>
      </c>
      <c r="BR48" s="409">
        <f t="shared" si="339"/>
        <v>0</v>
      </c>
      <c r="BS48" s="409">
        <f t="shared" si="339"/>
        <v>0</v>
      </c>
      <c r="BT48" s="409">
        <f t="shared" si="339"/>
        <v>0</v>
      </c>
      <c r="BU48" s="409">
        <f>SUM(BU10:BU47)</f>
        <v>0</v>
      </c>
      <c r="BV48" s="409">
        <f>SUM(BV10:BV47)</f>
        <v>0</v>
      </c>
      <c r="BW48" s="409">
        <f>SUM(BW10:BW47)</f>
        <v>0</v>
      </c>
      <c r="BX48" s="409">
        <f>SUM(BX10:BX47)</f>
        <v>0</v>
      </c>
      <c r="BY48" s="409">
        <f>SUM(BY10:BY47)</f>
        <v>0</v>
      </c>
      <c r="BZ48" s="409">
        <f t="shared" si="339"/>
        <v>0</v>
      </c>
      <c r="CA48" s="409">
        <f t="shared" si="339"/>
        <v>0</v>
      </c>
      <c r="CB48" s="409">
        <f t="shared" si="339"/>
        <v>0</v>
      </c>
      <c r="CC48" s="409">
        <f t="shared" si="339"/>
        <v>0</v>
      </c>
      <c r="CD48" s="409">
        <f t="shared" si="339"/>
        <v>0</v>
      </c>
      <c r="CE48" s="409">
        <f t="shared" si="339"/>
        <v>0</v>
      </c>
      <c r="CF48" s="409">
        <f t="shared" si="339"/>
        <v>0</v>
      </c>
      <c r="CG48" s="409">
        <f t="shared" si="339"/>
        <v>0</v>
      </c>
      <c r="CH48" s="409">
        <f t="shared" si="339"/>
        <v>0</v>
      </c>
      <c r="CI48" s="409">
        <f t="shared" si="339"/>
        <v>0</v>
      </c>
      <c r="CJ48" s="409">
        <f>SUM(CJ10:CJ47)</f>
        <v>0</v>
      </c>
      <c r="CK48" s="409">
        <f>SUM(CK10:CK47)</f>
        <v>0</v>
      </c>
      <c r="CL48" s="409">
        <f>SUM(CL10:CL47)</f>
        <v>0</v>
      </c>
      <c r="CM48" s="409">
        <f>SUM(CM10:CM47)</f>
        <v>0</v>
      </c>
      <c r="CN48" s="409">
        <f>SUM(CN10:CN47)</f>
        <v>0</v>
      </c>
      <c r="CO48" s="409">
        <f t="shared" ref="CO48:CX48" si="340">SUM(CO10:CO47)</f>
        <v>0</v>
      </c>
      <c r="CP48" s="409">
        <f t="shared" si="340"/>
        <v>0</v>
      </c>
      <c r="CQ48" s="409">
        <f t="shared" si="340"/>
        <v>0</v>
      </c>
      <c r="CR48" s="409">
        <f t="shared" si="340"/>
        <v>0</v>
      </c>
      <c r="CS48" s="409">
        <f t="shared" si="340"/>
        <v>0</v>
      </c>
      <c r="CT48" s="409">
        <f t="shared" si="340"/>
        <v>0</v>
      </c>
      <c r="CU48" s="409">
        <f t="shared" si="340"/>
        <v>0</v>
      </c>
      <c r="CV48" s="409">
        <f t="shared" si="340"/>
        <v>0</v>
      </c>
      <c r="CW48" s="409">
        <f t="shared" si="340"/>
        <v>0</v>
      </c>
      <c r="CX48" s="409">
        <f t="shared" si="340"/>
        <v>0</v>
      </c>
      <c r="CY48" s="409">
        <f t="shared" si="339"/>
        <v>0</v>
      </c>
      <c r="CZ48" s="409">
        <f t="shared" si="339"/>
        <v>0</v>
      </c>
      <c r="DA48" s="409">
        <f t="shared" si="339"/>
        <v>0</v>
      </c>
      <c r="DB48" s="409">
        <f t="shared" si="339"/>
        <v>0</v>
      </c>
      <c r="DC48" s="409">
        <f t="shared" si="339"/>
        <v>0</v>
      </c>
      <c r="DD48" s="409">
        <f t="shared" si="339"/>
        <v>0</v>
      </c>
      <c r="DE48" s="409">
        <f t="shared" si="339"/>
        <v>0</v>
      </c>
      <c r="DF48" s="409">
        <f t="shared" si="339"/>
        <v>0</v>
      </c>
      <c r="DG48" s="409">
        <f t="shared" si="339"/>
        <v>0</v>
      </c>
      <c r="DH48" s="409">
        <f t="shared" si="339"/>
        <v>0</v>
      </c>
      <c r="DI48" s="409">
        <f t="shared" si="339"/>
        <v>0</v>
      </c>
      <c r="DJ48" s="409">
        <f t="shared" si="339"/>
        <v>0</v>
      </c>
      <c r="DK48" s="409">
        <f t="shared" si="339"/>
        <v>0</v>
      </c>
      <c r="DL48" s="409">
        <f t="shared" si="339"/>
        <v>0</v>
      </c>
      <c r="DM48" s="409">
        <f t="shared" si="339"/>
        <v>0</v>
      </c>
      <c r="DN48" s="409">
        <f t="shared" si="339"/>
        <v>0</v>
      </c>
      <c r="DO48" s="409">
        <f t="shared" si="339"/>
        <v>0</v>
      </c>
      <c r="DP48" s="409">
        <f t="shared" si="339"/>
        <v>0</v>
      </c>
      <c r="DQ48" s="409">
        <f t="shared" si="339"/>
        <v>0</v>
      </c>
      <c r="DR48" s="409">
        <f t="shared" si="339"/>
        <v>0</v>
      </c>
      <c r="DS48" s="409">
        <f t="shared" si="339"/>
        <v>0</v>
      </c>
      <c r="DT48" s="409">
        <f t="shared" si="339"/>
        <v>0</v>
      </c>
      <c r="DU48" s="409">
        <f t="shared" si="339"/>
        <v>0</v>
      </c>
      <c r="DV48" s="409">
        <f t="shared" si="339"/>
        <v>0</v>
      </c>
      <c r="DW48" s="409">
        <f t="shared" si="339"/>
        <v>0</v>
      </c>
      <c r="DX48" s="409">
        <f t="shared" si="339"/>
        <v>0</v>
      </c>
      <c r="DY48" s="409">
        <f t="shared" si="339"/>
        <v>0</v>
      </c>
      <c r="DZ48" s="409">
        <f t="shared" si="339"/>
        <v>0</v>
      </c>
      <c r="EA48" s="409">
        <f t="shared" si="339"/>
        <v>0</v>
      </c>
      <c r="EB48" s="409">
        <f t="shared" si="339"/>
        <v>0</v>
      </c>
      <c r="EC48" s="409">
        <f t="shared" si="339"/>
        <v>0</v>
      </c>
      <c r="ED48" s="409">
        <f t="shared" si="339"/>
        <v>0</v>
      </c>
      <c r="EE48" s="409">
        <f t="shared" si="339"/>
        <v>0</v>
      </c>
      <c r="EF48" s="409">
        <f t="shared" si="339"/>
        <v>0</v>
      </c>
      <c r="EG48" s="409">
        <f t="shared" si="339"/>
        <v>0</v>
      </c>
      <c r="EH48" s="409">
        <f t="shared" si="339"/>
        <v>0</v>
      </c>
      <c r="EI48" s="409">
        <f t="shared" si="339"/>
        <v>0</v>
      </c>
      <c r="EJ48" s="409">
        <f t="shared" si="339"/>
        <v>0</v>
      </c>
      <c r="EK48" s="409">
        <f t="shared" si="339"/>
        <v>0</v>
      </c>
      <c r="EL48" s="409">
        <f t="shared" si="339"/>
        <v>0</v>
      </c>
      <c r="EM48" s="409">
        <f t="shared" si="339"/>
        <v>0</v>
      </c>
      <c r="EN48" s="409">
        <f t="shared" si="339"/>
        <v>0</v>
      </c>
      <c r="EO48" s="409">
        <f t="shared" si="339"/>
        <v>0</v>
      </c>
      <c r="EP48" s="409">
        <f t="shared" si="339"/>
        <v>0</v>
      </c>
      <c r="EQ48" s="409">
        <f t="shared" si="339"/>
        <v>0</v>
      </c>
      <c r="ER48" s="409">
        <f t="shared" si="339"/>
        <v>0</v>
      </c>
      <c r="ES48" s="409">
        <f t="shared" si="339"/>
        <v>0</v>
      </c>
      <c r="ET48" s="409">
        <f t="shared" si="339"/>
        <v>0</v>
      </c>
      <c r="EU48" s="409">
        <f t="shared" si="339"/>
        <v>0</v>
      </c>
      <c r="EV48" s="409">
        <f t="shared" si="339"/>
        <v>0</v>
      </c>
      <c r="EW48" s="409">
        <f t="shared" si="339"/>
        <v>0</v>
      </c>
      <c r="EX48" s="409">
        <f t="shared" si="339"/>
        <v>0</v>
      </c>
      <c r="EY48" s="409">
        <f t="shared" si="339"/>
        <v>0</v>
      </c>
      <c r="EZ48" s="409">
        <f t="shared" si="339"/>
        <v>0</v>
      </c>
      <c r="FA48" s="409">
        <f t="shared" ref="FA48:HV48" si="341">SUM(FA10:FA47)</f>
        <v>0</v>
      </c>
      <c r="FB48" s="409">
        <f>SUM(FB10:FB47)</f>
        <v>0</v>
      </c>
      <c r="FC48" s="409">
        <f>SUM(FC10:FC47)</f>
        <v>0</v>
      </c>
      <c r="FD48" s="409">
        <f>SUM(FD10:FD47)</f>
        <v>0</v>
      </c>
      <c r="FE48" s="409">
        <f>SUM(FE10:FE47)</f>
        <v>0</v>
      </c>
      <c r="FF48" s="409">
        <f>SUM(FF10:FF47)</f>
        <v>0</v>
      </c>
      <c r="FG48" s="409">
        <f t="shared" si="341"/>
        <v>0</v>
      </c>
      <c r="FH48" s="409">
        <f t="shared" si="341"/>
        <v>0</v>
      </c>
      <c r="FI48" s="409">
        <f t="shared" si="341"/>
        <v>0</v>
      </c>
      <c r="FJ48" s="409">
        <f t="shared" si="341"/>
        <v>0</v>
      </c>
      <c r="FK48" s="409">
        <f t="shared" si="341"/>
        <v>0</v>
      </c>
      <c r="FL48" s="409">
        <f>SUM(FL10:FL47)</f>
        <v>0</v>
      </c>
      <c r="FM48" s="409">
        <f>SUM(FM10:FM47)</f>
        <v>0</v>
      </c>
      <c r="FN48" s="409">
        <f>SUM(FN10:FN47)</f>
        <v>0</v>
      </c>
      <c r="FO48" s="409">
        <f>SUM(FO10:FO47)</f>
        <v>0</v>
      </c>
      <c r="FP48" s="409">
        <f>SUM(FP10:FP47)</f>
        <v>0</v>
      </c>
      <c r="FQ48" s="409">
        <f t="shared" si="341"/>
        <v>0</v>
      </c>
      <c r="FR48" s="409">
        <f t="shared" si="341"/>
        <v>0</v>
      </c>
      <c r="FS48" s="409">
        <f t="shared" si="341"/>
        <v>0</v>
      </c>
      <c r="FT48" s="409">
        <f t="shared" si="341"/>
        <v>0</v>
      </c>
      <c r="FU48" s="409">
        <f t="shared" si="341"/>
        <v>0</v>
      </c>
      <c r="FV48" s="409">
        <f t="shared" si="341"/>
        <v>0</v>
      </c>
      <c r="FW48" s="409">
        <f t="shared" si="341"/>
        <v>0</v>
      </c>
      <c r="FX48" s="409">
        <f t="shared" si="341"/>
        <v>0</v>
      </c>
      <c r="FY48" s="409">
        <f t="shared" si="341"/>
        <v>0</v>
      </c>
      <c r="FZ48" s="409">
        <f t="shared" si="341"/>
        <v>0</v>
      </c>
      <c r="GA48" s="409">
        <f t="shared" si="341"/>
        <v>0</v>
      </c>
      <c r="GB48" s="409">
        <f t="shared" si="341"/>
        <v>0</v>
      </c>
      <c r="GC48" s="409">
        <f t="shared" si="341"/>
        <v>0</v>
      </c>
      <c r="GD48" s="409">
        <f t="shared" si="341"/>
        <v>0</v>
      </c>
      <c r="GE48" s="409">
        <f t="shared" si="341"/>
        <v>0</v>
      </c>
      <c r="GF48" s="409">
        <f t="shared" si="341"/>
        <v>0</v>
      </c>
      <c r="GG48" s="409">
        <f t="shared" si="341"/>
        <v>0</v>
      </c>
      <c r="GH48" s="409">
        <f t="shared" si="341"/>
        <v>0</v>
      </c>
      <c r="GI48" s="409">
        <f t="shared" si="341"/>
        <v>0</v>
      </c>
      <c r="GJ48" s="409">
        <f t="shared" si="341"/>
        <v>0</v>
      </c>
      <c r="GK48" s="409">
        <f t="shared" si="341"/>
        <v>0</v>
      </c>
      <c r="GL48" s="409">
        <f t="shared" si="341"/>
        <v>0</v>
      </c>
      <c r="GM48" s="409">
        <f t="shared" si="341"/>
        <v>0</v>
      </c>
      <c r="GN48" s="409">
        <f t="shared" si="341"/>
        <v>0</v>
      </c>
      <c r="GO48" s="409">
        <f t="shared" si="341"/>
        <v>0</v>
      </c>
      <c r="GP48" s="409">
        <f t="shared" si="341"/>
        <v>0</v>
      </c>
      <c r="GQ48" s="409">
        <f t="shared" si="341"/>
        <v>0</v>
      </c>
      <c r="GR48" s="409">
        <f t="shared" si="341"/>
        <v>0</v>
      </c>
      <c r="GS48" s="409">
        <f t="shared" si="341"/>
        <v>0</v>
      </c>
      <c r="GT48" s="409">
        <f t="shared" si="341"/>
        <v>0</v>
      </c>
      <c r="GU48" s="409">
        <f t="shared" si="341"/>
        <v>0</v>
      </c>
      <c r="GV48" s="409">
        <f t="shared" si="341"/>
        <v>0</v>
      </c>
      <c r="GW48" s="409">
        <f t="shared" si="341"/>
        <v>0</v>
      </c>
      <c r="GX48" s="409">
        <f t="shared" si="341"/>
        <v>0</v>
      </c>
      <c r="GY48" s="409">
        <f t="shared" si="341"/>
        <v>0</v>
      </c>
      <c r="GZ48" s="409">
        <f t="shared" si="341"/>
        <v>0</v>
      </c>
      <c r="HA48" s="409">
        <f t="shared" si="341"/>
        <v>0</v>
      </c>
      <c r="HB48" s="409">
        <f t="shared" si="341"/>
        <v>0</v>
      </c>
      <c r="HC48" s="409">
        <f t="shared" si="341"/>
        <v>0</v>
      </c>
      <c r="HD48" s="409">
        <f t="shared" si="341"/>
        <v>0</v>
      </c>
      <c r="HE48" s="409">
        <f t="shared" si="341"/>
        <v>0</v>
      </c>
      <c r="HF48" s="409">
        <f t="shared" si="341"/>
        <v>0</v>
      </c>
      <c r="HG48" s="409">
        <f t="shared" si="341"/>
        <v>0</v>
      </c>
      <c r="HH48" s="409">
        <f t="shared" si="341"/>
        <v>0</v>
      </c>
      <c r="HI48" s="409">
        <f t="shared" si="341"/>
        <v>0</v>
      </c>
      <c r="HJ48" s="409">
        <f t="shared" si="341"/>
        <v>0</v>
      </c>
      <c r="HK48" s="409">
        <f t="shared" si="341"/>
        <v>0</v>
      </c>
      <c r="HL48" s="409">
        <f t="shared" si="341"/>
        <v>0</v>
      </c>
      <c r="HM48" s="409">
        <f t="shared" si="341"/>
        <v>0</v>
      </c>
      <c r="HN48" s="409">
        <f t="shared" si="341"/>
        <v>0</v>
      </c>
      <c r="HO48" s="409">
        <f t="shared" si="341"/>
        <v>0</v>
      </c>
      <c r="HP48" s="409">
        <f t="shared" si="341"/>
        <v>0</v>
      </c>
      <c r="HQ48" s="409">
        <f t="shared" si="341"/>
        <v>0</v>
      </c>
      <c r="HR48" s="409">
        <f t="shared" si="341"/>
        <v>0</v>
      </c>
      <c r="HS48" s="409">
        <f t="shared" si="341"/>
        <v>0</v>
      </c>
      <c r="HT48" s="409">
        <f t="shared" si="341"/>
        <v>0</v>
      </c>
      <c r="HU48" s="409">
        <f t="shared" si="341"/>
        <v>0</v>
      </c>
      <c r="HV48" s="409">
        <f t="shared" si="341"/>
        <v>0</v>
      </c>
      <c r="HW48" s="409">
        <f t="shared" ref="HW48:KH48" si="342">SUM(HW10:HW47)</f>
        <v>0</v>
      </c>
      <c r="HX48" s="409">
        <f t="shared" si="342"/>
        <v>0</v>
      </c>
      <c r="HY48" s="409">
        <f t="shared" si="342"/>
        <v>0</v>
      </c>
      <c r="HZ48" s="409">
        <f t="shared" si="342"/>
        <v>0</v>
      </c>
      <c r="IA48" s="409">
        <f t="shared" si="342"/>
        <v>0</v>
      </c>
      <c r="IB48" s="409">
        <f t="shared" si="342"/>
        <v>0</v>
      </c>
      <c r="IC48" s="409">
        <f t="shared" si="342"/>
        <v>0</v>
      </c>
      <c r="ID48" s="409">
        <f t="shared" si="342"/>
        <v>0</v>
      </c>
      <c r="IE48" s="409">
        <f t="shared" si="342"/>
        <v>0</v>
      </c>
      <c r="IF48" s="409">
        <f t="shared" si="342"/>
        <v>0</v>
      </c>
      <c r="IG48" s="409">
        <f t="shared" si="342"/>
        <v>0</v>
      </c>
      <c r="IH48" s="409">
        <f t="shared" si="342"/>
        <v>0</v>
      </c>
      <c r="II48" s="409">
        <f t="shared" si="342"/>
        <v>0</v>
      </c>
      <c r="IJ48" s="409">
        <f t="shared" si="342"/>
        <v>0</v>
      </c>
      <c r="IK48" s="409">
        <f t="shared" si="342"/>
        <v>0</v>
      </c>
      <c r="IL48" s="409">
        <f t="shared" si="342"/>
        <v>0</v>
      </c>
      <c r="IM48" s="409">
        <f t="shared" si="342"/>
        <v>0</v>
      </c>
      <c r="IN48" s="409">
        <f t="shared" si="342"/>
        <v>0</v>
      </c>
      <c r="IO48" s="409">
        <f t="shared" si="342"/>
        <v>0</v>
      </c>
      <c r="IP48" s="409">
        <f t="shared" si="342"/>
        <v>0</v>
      </c>
      <c r="IQ48" s="409">
        <f t="shared" si="342"/>
        <v>0</v>
      </c>
      <c r="IR48" s="409">
        <f t="shared" si="342"/>
        <v>0</v>
      </c>
      <c r="IS48" s="409">
        <f t="shared" si="342"/>
        <v>0</v>
      </c>
      <c r="IT48" s="409">
        <f t="shared" si="342"/>
        <v>0</v>
      </c>
      <c r="IU48" s="409">
        <f t="shared" si="342"/>
        <v>0</v>
      </c>
      <c r="IV48" s="409">
        <f t="shared" si="342"/>
        <v>0</v>
      </c>
      <c r="IW48" s="409">
        <f t="shared" si="342"/>
        <v>0</v>
      </c>
      <c r="IX48" s="409">
        <f t="shared" si="342"/>
        <v>0</v>
      </c>
      <c r="IY48" s="409">
        <f t="shared" si="342"/>
        <v>0</v>
      </c>
      <c r="IZ48" s="409">
        <f t="shared" si="342"/>
        <v>0</v>
      </c>
      <c r="JA48" s="409">
        <f t="shared" si="342"/>
        <v>0</v>
      </c>
      <c r="JB48" s="409">
        <f t="shared" si="342"/>
        <v>0</v>
      </c>
      <c r="JC48" s="409">
        <f t="shared" si="342"/>
        <v>0</v>
      </c>
      <c r="JD48" s="409">
        <f t="shared" si="342"/>
        <v>0</v>
      </c>
      <c r="JE48" s="409">
        <f t="shared" si="342"/>
        <v>0</v>
      </c>
      <c r="JF48" s="409">
        <f t="shared" si="342"/>
        <v>0</v>
      </c>
      <c r="JG48" s="409">
        <f t="shared" si="342"/>
        <v>0</v>
      </c>
      <c r="JH48" s="409">
        <f t="shared" si="342"/>
        <v>0</v>
      </c>
      <c r="JI48" s="409">
        <f t="shared" si="342"/>
        <v>0</v>
      </c>
      <c r="JJ48" s="409">
        <f t="shared" si="342"/>
        <v>0</v>
      </c>
      <c r="JK48" s="409">
        <f t="shared" si="342"/>
        <v>0</v>
      </c>
      <c r="JL48" s="409">
        <f t="shared" si="342"/>
        <v>0</v>
      </c>
      <c r="JM48" s="409">
        <f t="shared" si="342"/>
        <v>0</v>
      </c>
      <c r="JN48" s="409">
        <f t="shared" si="342"/>
        <v>0</v>
      </c>
      <c r="JO48" s="409">
        <f t="shared" si="342"/>
        <v>0</v>
      </c>
      <c r="JP48" s="409">
        <f t="shared" si="342"/>
        <v>0</v>
      </c>
      <c r="JQ48" s="409">
        <f t="shared" si="342"/>
        <v>0</v>
      </c>
      <c r="JR48" s="409">
        <f t="shared" si="342"/>
        <v>0</v>
      </c>
      <c r="JS48" s="409">
        <f t="shared" si="342"/>
        <v>0</v>
      </c>
      <c r="JT48" s="409">
        <f t="shared" si="342"/>
        <v>0</v>
      </c>
      <c r="JU48" s="409">
        <f t="shared" si="342"/>
        <v>0</v>
      </c>
      <c r="JV48" s="409">
        <f t="shared" si="342"/>
        <v>0</v>
      </c>
      <c r="JW48" s="409">
        <f t="shared" si="342"/>
        <v>0</v>
      </c>
      <c r="JX48" s="409">
        <f t="shared" si="342"/>
        <v>0</v>
      </c>
      <c r="JY48" s="409">
        <f t="shared" si="342"/>
        <v>0</v>
      </c>
      <c r="JZ48" s="409">
        <f t="shared" si="342"/>
        <v>0</v>
      </c>
      <c r="KA48" s="409">
        <f t="shared" si="342"/>
        <v>0</v>
      </c>
      <c r="KB48" s="409">
        <f t="shared" si="342"/>
        <v>0</v>
      </c>
      <c r="KC48" s="409">
        <f t="shared" si="342"/>
        <v>0</v>
      </c>
      <c r="KD48" s="409">
        <f t="shared" si="342"/>
        <v>0</v>
      </c>
      <c r="KE48" s="409">
        <f t="shared" si="342"/>
        <v>0</v>
      </c>
      <c r="KF48" s="409">
        <f t="shared" si="342"/>
        <v>0</v>
      </c>
      <c r="KG48" s="409">
        <f t="shared" si="342"/>
        <v>0</v>
      </c>
      <c r="KH48" s="409">
        <f t="shared" si="342"/>
        <v>0</v>
      </c>
      <c r="KI48" s="409">
        <f t="shared" ref="KI48:MT48" si="343">SUM(KI10:KI47)</f>
        <v>0</v>
      </c>
      <c r="KJ48" s="409">
        <f t="shared" si="343"/>
        <v>0</v>
      </c>
      <c r="KK48" s="409">
        <f t="shared" si="343"/>
        <v>0</v>
      </c>
      <c r="KL48" s="409">
        <f t="shared" si="343"/>
        <v>0</v>
      </c>
      <c r="KM48" s="409">
        <f t="shared" si="343"/>
        <v>0</v>
      </c>
      <c r="KN48" s="409">
        <f t="shared" si="343"/>
        <v>0</v>
      </c>
      <c r="KO48" s="409">
        <f t="shared" si="343"/>
        <v>0</v>
      </c>
      <c r="KP48" s="409">
        <f t="shared" si="343"/>
        <v>0</v>
      </c>
      <c r="KQ48" s="409">
        <f t="shared" si="343"/>
        <v>0</v>
      </c>
      <c r="KR48" s="409">
        <f t="shared" si="343"/>
        <v>0</v>
      </c>
      <c r="KS48" s="409">
        <f t="shared" si="343"/>
        <v>0</v>
      </c>
      <c r="KT48" s="409">
        <f t="shared" si="343"/>
        <v>0</v>
      </c>
      <c r="KU48" s="409">
        <f t="shared" si="343"/>
        <v>0</v>
      </c>
      <c r="KV48" s="409">
        <f t="shared" si="343"/>
        <v>0</v>
      </c>
      <c r="KW48" s="409">
        <f t="shared" si="343"/>
        <v>0</v>
      </c>
      <c r="KX48" s="409">
        <f t="shared" si="343"/>
        <v>0</v>
      </c>
      <c r="KY48" s="409">
        <f t="shared" si="343"/>
        <v>0</v>
      </c>
      <c r="KZ48" s="409">
        <f t="shared" si="343"/>
        <v>0</v>
      </c>
      <c r="LA48" s="409">
        <f t="shared" si="343"/>
        <v>0</v>
      </c>
      <c r="LB48" s="409">
        <f t="shared" si="343"/>
        <v>0</v>
      </c>
      <c r="LC48" s="409">
        <f t="shared" si="343"/>
        <v>0</v>
      </c>
      <c r="LD48" s="409">
        <f t="shared" si="343"/>
        <v>0</v>
      </c>
      <c r="LE48" s="409">
        <f t="shared" si="343"/>
        <v>0</v>
      </c>
      <c r="LF48" s="409">
        <f t="shared" si="343"/>
        <v>0</v>
      </c>
      <c r="LG48" s="409">
        <f t="shared" si="343"/>
        <v>0</v>
      </c>
      <c r="LH48" s="409">
        <f t="shared" si="343"/>
        <v>0</v>
      </c>
      <c r="LI48" s="409">
        <f t="shared" si="343"/>
        <v>0</v>
      </c>
      <c r="LJ48" s="409">
        <f t="shared" si="343"/>
        <v>0</v>
      </c>
      <c r="LK48" s="409">
        <f t="shared" si="343"/>
        <v>0</v>
      </c>
      <c r="LL48" s="409">
        <f t="shared" si="343"/>
        <v>0</v>
      </c>
      <c r="LM48" s="409">
        <f t="shared" si="343"/>
        <v>0</v>
      </c>
      <c r="LN48" s="409">
        <f t="shared" si="343"/>
        <v>0</v>
      </c>
      <c r="LO48" s="409">
        <f t="shared" si="343"/>
        <v>0</v>
      </c>
      <c r="LP48" s="409">
        <f t="shared" si="343"/>
        <v>0</v>
      </c>
      <c r="LQ48" s="409">
        <f t="shared" si="343"/>
        <v>0</v>
      </c>
      <c r="LR48" s="409">
        <f t="shared" si="343"/>
        <v>0</v>
      </c>
      <c r="LS48" s="409">
        <f t="shared" si="343"/>
        <v>0</v>
      </c>
      <c r="LT48" s="409">
        <f t="shared" si="343"/>
        <v>0</v>
      </c>
      <c r="LU48" s="409">
        <f t="shared" si="343"/>
        <v>0</v>
      </c>
      <c r="LV48" s="409">
        <f t="shared" si="343"/>
        <v>0</v>
      </c>
      <c r="LW48" s="409">
        <f t="shared" si="343"/>
        <v>0</v>
      </c>
      <c r="LX48" s="409">
        <f t="shared" si="343"/>
        <v>0</v>
      </c>
      <c r="LY48" s="409">
        <f t="shared" si="343"/>
        <v>0</v>
      </c>
      <c r="LZ48" s="409">
        <f t="shared" si="343"/>
        <v>0</v>
      </c>
      <c r="MA48" s="409">
        <f t="shared" si="343"/>
        <v>0</v>
      </c>
      <c r="MB48" s="409">
        <f t="shared" si="343"/>
        <v>0</v>
      </c>
      <c r="MC48" s="409">
        <f t="shared" si="343"/>
        <v>0</v>
      </c>
      <c r="MD48" s="409">
        <f t="shared" si="343"/>
        <v>0</v>
      </c>
      <c r="ME48" s="409">
        <f t="shared" si="343"/>
        <v>0</v>
      </c>
      <c r="MF48" s="409">
        <f t="shared" si="343"/>
        <v>0</v>
      </c>
      <c r="MG48" s="409">
        <f t="shared" si="343"/>
        <v>0</v>
      </c>
      <c r="MH48" s="409">
        <f t="shared" si="343"/>
        <v>0</v>
      </c>
      <c r="MI48" s="409">
        <f t="shared" si="343"/>
        <v>0</v>
      </c>
      <c r="MJ48" s="409">
        <f t="shared" si="343"/>
        <v>0</v>
      </c>
      <c r="MK48" s="409">
        <f t="shared" si="343"/>
        <v>0</v>
      </c>
      <c r="ML48" s="409">
        <f t="shared" si="343"/>
        <v>0</v>
      </c>
      <c r="MM48" s="409">
        <f t="shared" si="343"/>
        <v>0</v>
      </c>
      <c r="MN48" s="409">
        <f t="shared" si="343"/>
        <v>0</v>
      </c>
      <c r="MO48" s="409">
        <f t="shared" si="343"/>
        <v>0</v>
      </c>
      <c r="MP48" s="409">
        <f t="shared" si="343"/>
        <v>0</v>
      </c>
      <c r="MQ48" s="409">
        <f t="shared" si="343"/>
        <v>0</v>
      </c>
      <c r="MR48" s="409">
        <f t="shared" si="343"/>
        <v>0</v>
      </c>
      <c r="MS48" s="409">
        <f t="shared" si="343"/>
        <v>0</v>
      </c>
      <c r="MT48" s="408">
        <f t="shared" si="343"/>
        <v>0</v>
      </c>
      <c r="MV48" s="306"/>
      <c r="MW48" s="306"/>
      <c r="MX48" s="306"/>
      <c r="MY48" s="306"/>
      <c r="MZ48" s="306"/>
      <c r="NA48" s="306"/>
      <c r="NB48" s="306"/>
      <c r="NC48" s="306"/>
      <c r="ND48" s="306"/>
      <c r="NE48" s="306"/>
      <c r="NF48" s="306"/>
      <c r="NG48" s="306"/>
      <c r="NH48" s="306"/>
      <c r="NI48" s="306"/>
      <c r="NJ48" s="306"/>
      <c r="NK48" s="306"/>
      <c r="NL48" s="306"/>
    </row>
    <row r="49" spans="1:376" s="301" customFormat="1" ht="12" customHeight="1" x14ac:dyDescent="0.2">
      <c r="B49" s="998" t="str">
        <f>IF(SUM(E17:E47)=0,"",(B17*E17+B18*E18+B19*E19+B20*E20+B21*E21+B22*E22+B23*E23+B24*E24+B25*E25+B26*E26+B27*E27+B28*E28+B29*E29+B30*E30+B31*E31+B32*E32+B33*E33+B34*E34+B35*E35+B36*E36+B37*E37+B38*E38+B39*E39+B40*E40+B41*E41+B42*E42+B43*E43+B44*E44+B45*E45+B46*E46+B47*E47)/SUM(E17:E47))</f>
        <v/>
      </c>
      <c r="C49" s="999"/>
      <c r="D49" s="320" t="s">
        <v>681</v>
      </c>
      <c r="E49" s="410">
        <f>SUM(E17:E47)</f>
        <v>0</v>
      </c>
      <c r="F49" s="411">
        <f>(E17*F17+E18*F18+E19*F19+E20*F20+E21*F21+E22*F22+E23*F23+E24*F24+E25*F25+E26*F26+E27*F27+E28*F28+E29*F29+E30*F30+E31*F31+E32*F32+E33*F33+E34*F34+E35*F35+E36*F36+E37*F37+E38*F38+E39*F39+E40*F40+E41*F41+E42*F42+E43*F43+E44*F44+E45*F45+E46*F46+E47*F47)</f>
        <v>0</v>
      </c>
      <c r="G49" s="997"/>
      <c r="H49" s="412" t="s">
        <v>682</v>
      </c>
      <c r="I49" s="413" t="str">
        <f>IF(O67=0,"",IF(SUM(O59:O62)/O67&gt;=0.2,"Pass","Fail"))</f>
        <v/>
      </c>
      <c r="J49" s="401"/>
      <c r="K49" s="396" t="s">
        <v>683</v>
      </c>
      <c r="L49" s="403">
        <f>L48*12</f>
        <v>0</v>
      </c>
      <c r="M49" s="297"/>
      <c r="N49" s="404"/>
      <c r="O49" s="297"/>
      <c r="P49" s="297"/>
      <c r="Q49" s="297"/>
      <c r="R49" s="297"/>
      <c r="S49" s="297"/>
      <c r="T49" s="297"/>
      <c r="U49" s="297"/>
      <c r="V49" s="408"/>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09"/>
      <c r="BG49" s="409"/>
      <c r="BH49" s="409"/>
      <c r="BI49" s="409"/>
      <c r="BJ49" s="409"/>
      <c r="BK49" s="409"/>
      <c r="BL49" s="409"/>
      <c r="BM49" s="409"/>
      <c r="BN49" s="409"/>
      <c r="BO49" s="409"/>
      <c r="BP49" s="409"/>
      <c r="BQ49" s="409"/>
      <c r="BR49" s="409"/>
      <c r="BS49" s="409"/>
      <c r="BT49" s="409"/>
      <c r="BU49" s="409"/>
      <c r="BV49" s="409"/>
      <c r="BW49" s="409"/>
      <c r="BX49" s="409"/>
      <c r="BY49" s="409"/>
      <c r="BZ49" s="409"/>
      <c r="CA49" s="409"/>
      <c r="CB49" s="409"/>
      <c r="CC49" s="409"/>
      <c r="CD49" s="409"/>
      <c r="CE49" s="409"/>
      <c r="CF49" s="409"/>
      <c r="CG49" s="409"/>
      <c r="CH49" s="409"/>
      <c r="CI49" s="409"/>
      <c r="CJ49" s="409"/>
      <c r="CK49" s="409"/>
      <c r="CL49" s="409"/>
      <c r="CM49" s="409"/>
      <c r="CN49" s="409"/>
      <c r="CO49" s="409"/>
      <c r="CP49" s="409"/>
      <c r="CQ49" s="409"/>
      <c r="CR49" s="409"/>
      <c r="CS49" s="409"/>
      <c r="CT49" s="409"/>
      <c r="CU49" s="409"/>
      <c r="CV49" s="409"/>
      <c r="CW49" s="409"/>
      <c r="CX49" s="409"/>
      <c r="CY49" s="409"/>
      <c r="CZ49" s="409"/>
      <c r="DA49" s="409"/>
      <c r="DB49" s="409"/>
      <c r="DC49" s="409"/>
      <c r="DD49" s="409"/>
      <c r="DE49" s="409"/>
      <c r="DF49" s="409"/>
      <c r="DG49" s="409"/>
      <c r="DH49" s="409"/>
      <c r="DI49" s="409"/>
      <c r="DJ49" s="409"/>
      <c r="DK49" s="409"/>
      <c r="DL49" s="409"/>
      <c r="DM49" s="409"/>
      <c r="DN49" s="409"/>
      <c r="DO49" s="409"/>
      <c r="DP49" s="409"/>
      <c r="DQ49" s="409"/>
      <c r="DR49" s="409"/>
      <c r="DS49" s="409"/>
      <c r="DT49" s="409"/>
      <c r="DU49" s="409"/>
      <c r="DV49" s="409"/>
      <c r="DW49" s="409"/>
      <c r="DX49" s="409"/>
      <c r="DY49" s="409"/>
      <c r="DZ49" s="409"/>
      <c r="EA49" s="409"/>
      <c r="EB49" s="409"/>
      <c r="EC49" s="409"/>
      <c r="ED49" s="409"/>
      <c r="EE49" s="409"/>
      <c r="EF49" s="409"/>
      <c r="EG49" s="409"/>
      <c r="EH49" s="409"/>
      <c r="EI49" s="409"/>
      <c r="EJ49" s="409"/>
      <c r="EK49" s="409"/>
      <c r="EL49" s="409"/>
      <c r="EM49" s="409"/>
      <c r="EN49" s="409"/>
      <c r="EO49" s="409"/>
      <c r="EP49" s="409"/>
      <c r="EQ49" s="409"/>
      <c r="ER49" s="409"/>
      <c r="ES49" s="409"/>
      <c r="ET49" s="409"/>
      <c r="EU49" s="409"/>
      <c r="EV49" s="409"/>
      <c r="EW49" s="409"/>
      <c r="EX49" s="409"/>
      <c r="EY49" s="409"/>
      <c r="EZ49" s="409"/>
      <c r="FA49" s="409"/>
      <c r="FB49" s="409"/>
      <c r="FC49" s="409"/>
      <c r="FD49" s="409"/>
      <c r="FE49" s="409"/>
      <c r="FF49" s="409"/>
      <c r="FG49" s="409"/>
      <c r="FH49" s="409"/>
      <c r="FI49" s="409"/>
      <c r="FJ49" s="409"/>
      <c r="FK49" s="409"/>
      <c r="FL49" s="409"/>
      <c r="FM49" s="409"/>
      <c r="FN49" s="409"/>
      <c r="FO49" s="409"/>
      <c r="FP49" s="409"/>
      <c r="FQ49" s="409"/>
      <c r="FR49" s="409"/>
      <c r="FS49" s="409"/>
      <c r="FT49" s="409"/>
      <c r="FU49" s="409"/>
      <c r="FV49" s="409"/>
      <c r="FW49" s="409"/>
      <c r="FX49" s="409"/>
      <c r="FY49" s="409"/>
      <c r="FZ49" s="409"/>
      <c r="GA49" s="409"/>
      <c r="GB49" s="409"/>
      <c r="GC49" s="409"/>
      <c r="GD49" s="409"/>
      <c r="GE49" s="409"/>
      <c r="GF49" s="409"/>
      <c r="GG49" s="409"/>
      <c r="GH49" s="409"/>
      <c r="GI49" s="409"/>
      <c r="GJ49" s="409"/>
      <c r="GK49" s="409"/>
      <c r="GL49" s="409"/>
      <c r="GM49" s="409"/>
      <c r="GN49" s="409"/>
      <c r="GO49" s="409"/>
      <c r="GP49" s="409"/>
      <c r="GQ49" s="409"/>
      <c r="GR49" s="409"/>
      <c r="GS49" s="409"/>
      <c r="GT49" s="409"/>
      <c r="GU49" s="409"/>
      <c r="GV49" s="409"/>
      <c r="GW49" s="409"/>
      <c r="GX49" s="409"/>
      <c r="GY49" s="409"/>
      <c r="GZ49" s="409"/>
      <c r="HA49" s="409"/>
      <c r="HB49" s="409"/>
      <c r="HC49" s="409"/>
      <c r="HD49" s="409"/>
      <c r="HE49" s="409"/>
      <c r="HF49" s="409"/>
      <c r="HG49" s="409"/>
      <c r="HH49" s="409"/>
      <c r="HI49" s="409"/>
      <c r="HJ49" s="409"/>
      <c r="HK49" s="409"/>
      <c r="HL49" s="409"/>
      <c r="HM49" s="409"/>
      <c r="HN49" s="409"/>
      <c r="HO49" s="409"/>
      <c r="HP49" s="409"/>
      <c r="HQ49" s="409"/>
      <c r="HR49" s="409"/>
      <c r="HS49" s="409"/>
      <c r="HT49" s="409"/>
      <c r="HU49" s="409"/>
      <c r="HV49" s="409"/>
      <c r="HW49" s="409"/>
      <c r="HX49" s="409"/>
      <c r="HY49" s="409"/>
      <c r="HZ49" s="409"/>
      <c r="IA49" s="409"/>
      <c r="IB49" s="409"/>
      <c r="IC49" s="409"/>
      <c r="ID49" s="409"/>
      <c r="IE49" s="409"/>
      <c r="IF49" s="409"/>
      <c r="IG49" s="409"/>
      <c r="IH49" s="409"/>
      <c r="II49" s="409"/>
      <c r="IJ49" s="409"/>
      <c r="IK49" s="409"/>
      <c r="IL49" s="409"/>
      <c r="IM49" s="409"/>
      <c r="IN49" s="409"/>
      <c r="IO49" s="409"/>
      <c r="IP49" s="409"/>
      <c r="IQ49" s="409"/>
      <c r="IR49" s="409"/>
      <c r="IS49" s="409"/>
      <c r="IT49" s="409"/>
      <c r="IU49" s="409"/>
      <c r="IV49" s="409"/>
      <c r="IW49" s="409"/>
      <c r="IX49" s="409"/>
      <c r="IY49" s="409"/>
      <c r="IZ49" s="409"/>
      <c r="JA49" s="409"/>
      <c r="JB49" s="409"/>
      <c r="JC49" s="409"/>
      <c r="JD49" s="409"/>
      <c r="JE49" s="409"/>
      <c r="JF49" s="409"/>
      <c r="JG49" s="409"/>
      <c r="JH49" s="409"/>
      <c r="JI49" s="409"/>
      <c r="JJ49" s="409"/>
      <c r="JK49" s="409"/>
      <c r="JL49" s="409"/>
      <c r="JM49" s="409"/>
      <c r="JN49" s="409"/>
      <c r="JO49" s="409"/>
      <c r="JP49" s="409"/>
      <c r="JQ49" s="409"/>
      <c r="JR49" s="409"/>
      <c r="JS49" s="409"/>
      <c r="JT49" s="409"/>
      <c r="JU49" s="409"/>
      <c r="JV49" s="409"/>
      <c r="JW49" s="409"/>
      <c r="JX49" s="409"/>
      <c r="JY49" s="409"/>
      <c r="JZ49" s="409"/>
      <c r="KA49" s="409"/>
      <c r="KB49" s="409"/>
      <c r="KC49" s="409"/>
      <c r="KD49" s="409"/>
      <c r="KE49" s="409"/>
      <c r="KF49" s="409"/>
      <c r="KG49" s="409"/>
      <c r="KH49" s="409"/>
      <c r="KI49" s="409"/>
      <c r="KJ49" s="409"/>
      <c r="KK49" s="409"/>
      <c r="KL49" s="409"/>
      <c r="KM49" s="409"/>
      <c r="KN49" s="409"/>
      <c r="KO49" s="409"/>
      <c r="KP49" s="409"/>
      <c r="KQ49" s="409"/>
      <c r="KR49" s="409"/>
      <c r="KS49" s="409"/>
      <c r="KT49" s="409"/>
      <c r="KU49" s="409"/>
      <c r="KV49" s="409"/>
      <c r="KW49" s="409"/>
      <c r="KX49" s="409"/>
      <c r="KY49" s="409"/>
      <c r="KZ49" s="409"/>
      <c r="LA49" s="409"/>
      <c r="LB49" s="409"/>
      <c r="LC49" s="409"/>
      <c r="LD49" s="409"/>
      <c r="LE49" s="409"/>
      <c r="LF49" s="409"/>
      <c r="LG49" s="409"/>
      <c r="LH49" s="409"/>
      <c r="LI49" s="409"/>
      <c r="LJ49" s="409"/>
      <c r="LK49" s="409"/>
      <c r="LL49" s="409"/>
      <c r="LM49" s="409"/>
      <c r="LN49" s="409"/>
      <c r="LO49" s="409"/>
      <c r="LP49" s="409"/>
      <c r="LQ49" s="409"/>
      <c r="LR49" s="409"/>
      <c r="LS49" s="409"/>
      <c r="LT49" s="409"/>
      <c r="LU49" s="409"/>
      <c r="LV49" s="409"/>
      <c r="LW49" s="409"/>
      <c r="LX49" s="409"/>
      <c r="LY49" s="409"/>
      <c r="LZ49" s="409"/>
      <c r="MA49" s="409"/>
      <c r="MB49" s="409"/>
      <c r="MC49" s="409"/>
      <c r="MD49" s="409"/>
      <c r="ME49" s="306"/>
      <c r="MF49" s="306"/>
      <c r="MG49" s="306"/>
      <c r="MH49" s="306"/>
      <c r="MI49" s="306"/>
      <c r="MJ49" s="306"/>
      <c r="MK49" s="306"/>
      <c r="ML49" s="306"/>
      <c r="MM49" s="306"/>
      <c r="MN49" s="306"/>
      <c r="MO49" s="306"/>
      <c r="MP49" s="306"/>
      <c r="MQ49" s="306"/>
      <c r="MR49" s="306"/>
      <c r="MS49" s="306"/>
      <c r="MV49" s="306"/>
      <c r="MW49" s="306"/>
      <c r="MX49" s="306"/>
      <c r="MY49" s="306"/>
      <c r="MZ49" s="306"/>
      <c r="NA49" s="306"/>
      <c r="NB49" s="306"/>
      <c r="NC49" s="306"/>
      <c r="ND49" s="306"/>
      <c r="NE49" s="306"/>
      <c r="NF49" s="306"/>
      <c r="NG49" s="306"/>
      <c r="NH49" s="306"/>
      <c r="NI49" s="306"/>
      <c r="NJ49" s="306"/>
      <c r="NK49" s="306"/>
      <c r="NL49" s="306"/>
    </row>
    <row r="50" spans="1:376" ht="3" customHeight="1" x14ac:dyDescent="0.2">
      <c r="A50" s="414"/>
      <c r="B50" s="405"/>
      <c r="D50" s="415"/>
      <c r="E50" s="416"/>
      <c r="F50" s="416"/>
      <c r="G50" s="401"/>
      <c r="H50" s="401"/>
      <c r="I50" s="401"/>
      <c r="J50" s="401"/>
      <c r="K50" s="415"/>
      <c r="L50" s="416"/>
      <c r="M50" s="297"/>
      <c r="N50" s="29"/>
      <c r="O50" s="296"/>
      <c r="P50" s="296"/>
      <c r="Q50" s="296"/>
      <c r="R50" s="296"/>
      <c r="S50" s="296"/>
      <c r="T50" s="296"/>
      <c r="U50" s="296"/>
      <c r="V50" s="417"/>
      <c r="W50" s="409"/>
      <c r="X50" s="409"/>
      <c r="Y50" s="409"/>
      <c r="Z50" s="409"/>
      <c r="AA50" s="409"/>
      <c r="AB50" s="409"/>
      <c r="AC50" s="409"/>
      <c r="AD50" s="409"/>
      <c r="AE50" s="409"/>
      <c r="AF50" s="409"/>
      <c r="AG50" s="409"/>
      <c r="AH50" s="409"/>
      <c r="AI50" s="409"/>
      <c r="AJ50" s="409"/>
      <c r="AK50" s="409"/>
      <c r="AL50" s="409"/>
      <c r="AM50" s="409"/>
      <c r="AN50" s="409"/>
      <c r="AO50" s="409"/>
      <c r="AP50" s="409"/>
      <c r="AQ50" s="409"/>
      <c r="AR50" s="409"/>
      <c r="AS50" s="409"/>
      <c r="AT50" s="409"/>
      <c r="AU50" s="409"/>
      <c r="AV50" s="409"/>
      <c r="AW50" s="409"/>
      <c r="AX50" s="409"/>
      <c r="AY50" s="409"/>
      <c r="AZ50" s="409"/>
      <c r="BA50" s="409"/>
      <c r="BB50" s="409"/>
      <c r="BC50" s="409"/>
      <c r="BD50" s="409"/>
      <c r="BE50" s="409"/>
      <c r="BF50" s="409"/>
      <c r="BG50" s="409"/>
      <c r="BH50" s="409"/>
      <c r="BI50" s="409"/>
      <c r="BJ50" s="409"/>
      <c r="BK50" s="409"/>
      <c r="BL50" s="409"/>
      <c r="BM50" s="409"/>
      <c r="BN50" s="409"/>
      <c r="BO50" s="409"/>
      <c r="BP50" s="409"/>
      <c r="BQ50" s="409"/>
      <c r="BR50" s="409"/>
      <c r="BS50" s="409"/>
      <c r="BT50" s="409"/>
      <c r="BU50" s="409"/>
      <c r="BV50" s="409"/>
      <c r="BW50" s="409"/>
      <c r="BX50" s="409"/>
      <c r="BY50" s="409"/>
      <c r="BZ50" s="409"/>
      <c r="CA50" s="409"/>
      <c r="CB50" s="409"/>
      <c r="CC50" s="409"/>
      <c r="CD50" s="409"/>
      <c r="CE50" s="409"/>
      <c r="CF50" s="409"/>
      <c r="CG50" s="409"/>
      <c r="CH50" s="409"/>
      <c r="CI50" s="409"/>
      <c r="CJ50" s="409"/>
      <c r="CK50" s="409"/>
      <c r="CL50" s="409"/>
      <c r="CM50" s="409"/>
      <c r="CN50" s="409"/>
      <c r="CO50" s="409"/>
      <c r="CP50" s="409"/>
      <c r="CQ50" s="409"/>
      <c r="CR50" s="409"/>
      <c r="CS50" s="409"/>
      <c r="CT50" s="409"/>
      <c r="CU50" s="409"/>
      <c r="CV50" s="409"/>
      <c r="CW50" s="409"/>
      <c r="CX50" s="409"/>
      <c r="CY50" s="409"/>
      <c r="CZ50" s="409"/>
      <c r="DA50" s="409"/>
      <c r="DB50" s="409"/>
      <c r="DC50" s="409"/>
      <c r="DD50" s="409"/>
      <c r="DE50" s="409"/>
      <c r="DF50" s="409"/>
      <c r="DG50" s="409"/>
      <c r="DH50" s="409"/>
      <c r="DI50" s="409"/>
      <c r="DJ50" s="409"/>
      <c r="DK50" s="409"/>
      <c r="DL50" s="409"/>
      <c r="DM50" s="409"/>
      <c r="DN50" s="409"/>
      <c r="DO50" s="409"/>
      <c r="DP50" s="409"/>
      <c r="DQ50" s="409"/>
      <c r="DR50" s="409"/>
      <c r="DS50" s="409"/>
      <c r="DT50" s="409"/>
      <c r="DU50" s="409"/>
      <c r="DV50" s="409"/>
      <c r="DW50" s="409"/>
      <c r="DX50" s="409"/>
      <c r="DY50" s="409"/>
      <c r="DZ50" s="409"/>
      <c r="EA50" s="409"/>
      <c r="EB50" s="409"/>
      <c r="EC50" s="409"/>
      <c r="ED50" s="409"/>
      <c r="EE50" s="409"/>
      <c r="EF50" s="409"/>
      <c r="EG50" s="409"/>
      <c r="EH50" s="409"/>
      <c r="EI50" s="409"/>
      <c r="EJ50" s="409"/>
      <c r="EK50" s="409"/>
      <c r="EL50" s="409"/>
      <c r="EM50" s="409"/>
      <c r="EN50" s="409"/>
      <c r="EO50" s="409"/>
      <c r="EP50" s="409"/>
      <c r="EQ50" s="409"/>
      <c r="ER50" s="409"/>
      <c r="ES50" s="409"/>
      <c r="ET50" s="409"/>
      <c r="EU50" s="409"/>
      <c r="EV50" s="409"/>
      <c r="EW50" s="409"/>
      <c r="EX50" s="409"/>
      <c r="EY50" s="409"/>
      <c r="EZ50" s="409"/>
      <c r="FA50" s="409"/>
      <c r="FB50" s="409"/>
      <c r="FC50" s="409"/>
      <c r="FD50" s="409"/>
      <c r="FE50" s="409"/>
      <c r="FF50" s="409"/>
      <c r="FG50" s="409"/>
      <c r="FH50" s="409"/>
      <c r="FI50" s="409"/>
      <c r="FJ50" s="409"/>
      <c r="FK50" s="409"/>
      <c r="FL50" s="409"/>
      <c r="FM50" s="409"/>
      <c r="FN50" s="409"/>
      <c r="FO50" s="409"/>
      <c r="FP50" s="409"/>
      <c r="FQ50" s="409"/>
      <c r="FR50" s="409"/>
      <c r="FS50" s="409"/>
      <c r="FT50" s="409"/>
      <c r="FU50" s="409"/>
      <c r="FV50" s="409"/>
      <c r="FW50" s="409"/>
      <c r="FX50" s="409"/>
      <c r="FY50" s="409"/>
      <c r="FZ50" s="409"/>
      <c r="GA50" s="409"/>
      <c r="GB50" s="409"/>
      <c r="GC50" s="409"/>
      <c r="GD50" s="409"/>
      <c r="GE50" s="409"/>
      <c r="GF50" s="409"/>
      <c r="GG50" s="409"/>
      <c r="GH50" s="409"/>
      <c r="GI50" s="409"/>
      <c r="GJ50" s="409"/>
      <c r="GK50" s="409"/>
      <c r="GL50" s="409"/>
      <c r="GM50" s="409"/>
      <c r="GN50" s="409"/>
      <c r="GO50" s="409"/>
      <c r="GP50" s="409"/>
      <c r="GQ50" s="409"/>
      <c r="GR50" s="409"/>
      <c r="GS50" s="409"/>
      <c r="GT50" s="409"/>
      <c r="GU50" s="409"/>
      <c r="GV50" s="409"/>
      <c r="GW50" s="409"/>
      <c r="GX50" s="409"/>
      <c r="GY50" s="409"/>
      <c r="GZ50" s="409"/>
      <c r="HA50" s="409"/>
      <c r="HB50" s="409"/>
      <c r="HC50" s="409"/>
      <c r="HD50" s="409"/>
      <c r="HE50" s="409"/>
      <c r="HF50" s="409"/>
      <c r="HG50" s="409"/>
      <c r="HH50" s="409"/>
      <c r="HI50" s="409"/>
      <c r="HJ50" s="409"/>
      <c r="HK50" s="409"/>
      <c r="HL50" s="409"/>
      <c r="HM50" s="409"/>
      <c r="HN50" s="409"/>
      <c r="HO50" s="409"/>
      <c r="HP50" s="409"/>
      <c r="HQ50" s="409"/>
      <c r="HR50" s="409"/>
      <c r="HS50" s="409"/>
      <c r="HT50" s="409"/>
      <c r="HU50" s="409"/>
      <c r="HV50" s="409"/>
      <c r="HW50" s="409"/>
      <c r="HX50" s="409"/>
      <c r="HY50" s="409"/>
      <c r="HZ50" s="409"/>
      <c r="IA50" s="409"/>
      <c r="IB50" s="409"/>
      <c r="IC50" s="409"/>
      <c r="ID50" s="409"/>
      <c r="IE50" s="409"/>
      <c r="IF50" s="409"/>
      <c r="IG50" s="409"/>
      <c r="IH50" s="409"/>
      <c r="II50" s="409"/>
      <c r="IJ50" s="409"/>
      <c r="IK50" s="409"/>
      <c r="IL50" s="409"/>
      <c r="IM50" s="409"/>
      <c r="IN50" s="409"/>
      <c r="IO50" s="409"/>
      <c r="IP50" s="409"/>
      <c r="IQ50" s="409"/>
      <c r="IR50" s="409"/>
      <c r="IS50" s="409"/>
      <c r="IT50" s="409"/>
      <c r="IU50" s="409"/>
      <c r="IV50" s="409"/>
      <c r="IW50" s="409"/>
      <c r="IX50" s="409"/>
      <c r="IY50" s="409"/>
      <c r="IZ50" s="409"/>
      <c r="JA50" s="409"/>
      <c r="JB50" s="409"/>
      <c r="JC50" s="409"/>
      <c r="JD50" s="409"/>
      <c r="JE50" s="409"/>
      <c r="JF50" s="409"/>
      <c r="JG50" s="409"/>
      <c r="JH50" s="409"/>
      <c r="JI50" s="409"/>
      <c r="JJ50" s="409"/>
      <c r="JK50" s="409"/>
      <c r="JL50" s="409"/>
      <c r="JM50" s="409"/>
      <c r="JN50" s="409"/>
      <c r="JO50" s="409"/>
      <c r="JP50" s="409"/>
      <c r="JQ50" s="409"/>
      <c r="JR50" s="409"/>
      <c r="JS50" s="409"/>
      <c r="JT50" s="409"/>
      <c r="JU50" s="409"/>
      <c r="JV50" s="409"/>
      <c r="JW50" s="409"/>
      <c r="JX50" s="409"/>
      <c r="JY50" s="409"/>
      <c r="JZ50" s="409"/>
      <c r="KA50" s="409"/>
      <c r="KB50" s="409"/>
      <c r="KC50" s="409"/>
      <c r="KD50" s="409"/>
      <c r="KE50" s="409"/>
      <c r="KF50" s="409"/>
      <c r="KG50" s="409"/>
      <c r="KH50" s="409"/>
      <c r="KI50" s="409"/>
      <c r="KJ50" s="409"/>
      <c r="KK50" s="409"/>
      <c r="KL50" s="409"/>
      <c r="KM50" s="409"/>
      <c r="KN50" s="409"/>
      <c r="KO50" s="409"/>
      <c r="KP50" s="409"/>
      <c r="KQ50" s="409"/>
      <c r="KR50" s="409"/>
      <c r="KS50" s="409"/>
      <c r="KT50" s="409"/>
      <c r="KU50" s="409"/>
      <c r="KV50" s="409"/>
      <c r="KW50" s="409"/>
      <c r="KX50" s="409"/>
      <c r="KY50" s="409"/>
      <c r="KZ50" s="409"/>
      <c r="LA50" s="409"/>
      <c r="LB50" s="409"/>
      <c r="LC50" s="409"/>
      <c r="LD50" s="409"/>
      <c r="LE50" s="409"/>
      <c r="LF50" s="409"/>
      <c r="LG50" s="409"/>
      <c r="LH50" s="409"/>
      <c r="LI50" s="409"/>
      <c r="LJ50" s="409"/>
      <c r="LK50" s="409"/>
      <c r="LL50" s="409"/>
      <c r="LM50" s="409"/>
      <c r="LN50" s="409"/>
      <c r="LO50" s="409"/>
      <c r="LP50" s="409"/>
      <c r="LQ50" s="409"/>
      <c r="LR50" s="409"/>
      <c r="LS50" s="409"/>
      <c r="LT50" s="409"/>
      <c r="LU50" s="409"/>
      <c r="LV50" s="409"/>
      <c r="LW50" s="409"/>
      <c r="LX50" s="409"/>
      <c r="LY50" s="409"/>
      <c r="LZ50" s="409"/>
      <c r="MA50" s="409"/>
      <c r="MB50" s="409"/>
      <c r="MC50" s="409"/>
      <c r="MD50" s="409"/>
    </row>
    <row r="51" spans="1:376" ht="12" customHeight="1" x14ac:dyDescent="0.2">
      <c r="A51" s="1000" t="s">
        <v>684</v>
      </c>
      <c r="B51" s="1001"/>
      <c r="C51" s="1001"/>
      <c r="D51" s="1001"/>
      <c r="E51" s="1001"/>
      <c r="F51" s="1001"/>
      <c r="G51" s="1001"/>
      <c r="H51" s="1001"/>
      <c r="I51" s="1001"/>
      <c r="J51" s="1001"/>
      <c r="K51" s="1001"/>
      <c r="L51" s="1001"/>
      <c r="M51" s="1001"/>
      <c r="N51" s="1001"/>
      <c r="O51" s="1001"/>
      <c r="P51" s="1001"/>
      <c r="Q51" s="418"/>
      <c r="R51" s="296"/>
      <c r="S51" s="296"/>
      <c r="T51" s="296"/>
      <c r="U51" s="296"/>
      <c r="V51" s="417"/>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09"/>
      <c r="BG51" s="409"/>
      <c r="BH51" s="409"/>
      <c r="BI51" s="409"/>
      <c r="BJ51" s="409"/>
      <c r="BK51" s="409"/>
      <c r="BL51" s="409"/>
      <c r="BM51" s="409"/>
      <c r="BN51" s="409"/>
      <c r="BO51" s="409"/>
      <c r="BP51" s="409"/>
      <c r="BQ51" s="409"/>
      <c r="BR51" s="409"/>
      <c r="BS51" s="409"/>
      <c r="BT51" s="409"/>
      <c r="BU51" s="409"/>
      <c r="BV51" s="409"/>
      <c r="BW51" s="409"/>
      <c r="BX51" s="409"/>
      <c r="BY51" s="409"/>
      <c r="BZ51" s="409"/>
      <c r="CA51" s="409"/>
      <c r="CB51" s="409"/>
      <c r="CC51" s="409"/>
      <c r="CD51" s="409"/>
      <c r="CE51" s="409"/>
      <c r="CF51" s="409"/>
      <c r="CG51" s="409"/>
      <c r="CH51" s="409"/>
      <c r="CI51" s="409"/>
      <c r="CJ51" s="409"/>
      <c r="CK51" s="409"/>
      <c r="CL51" s="409"/>
      <c r="CM51" s="409"/>
      <c r="CN51" s="409"/>
      <c r="CO51" s="409"/>
      <c r="CP51" s="409"/>
      <c r="CQ51" s="409"/>
      <c r="CR51" s="409"/>
      <c r="CS51" s="409"/>
      <c r="CT51" s="409"/>
      <c r="CU51" s="409"/>
      <c r="CV51" s="409"/>
      <c r="CW51" s="409"/>
      <c r="CX51" s="409"/>
      <c r="CY51" s="409"/>
      <c r="CZ51" s="409"/>
      <c r="DA51" s="409"/>
      <c r="DB51" s="409"/>
      <c r="DC51" s="409"/>
      <c r="DD51" s="409"/>
      <c r="DE51" s="409"/>
      <c r="DF51" s="409"/>
      <c r="DG51" s="409"/>
      <c r="DH51" s="409"/>
      <c r="DI51" s="409"/>
      <c r="DJ51" s="409"/>
      <c r="DK51" s="409"/>
      <c r="DL51" s="409"/>
      <c r="DM51" s="409"/>
      <c r="DN51" s="409"/>
      <c r="DO51" s="409"/>
      <c r="DP51" s="409"/>
      <c r="DQ51" s="409"/>
      <c r="DR51" s="409"/>
      <c r="DS51" s="409"/>
      <c r="DT51" s="409"/>
      <c r="DU51" s="409"/>
      <c r="DV51" s="409"/>
      <c r="DW51" s="409"/>
      <c r="DX51" s="409"/>
      <c r="DY51" s="409"/>
      <c r="DZ51" s="409"/>
      <c r="EA51" s="409"/>
      <c r="EB51" s="409"/>
      <c r="EC51" s="409"/>
      <c r="ED51" s="409"/>
      <c r="EE51" s="409"/>
      <c r="EF51" s="409"/>
      <c r="EG51" s="409"/>
      <c r="EH51" s="409"/>
      <c r="EI51" s="409"/>
      <c r="EJ51" s="409"/>
      <c r="EK51" s="409"/>
      <c r="EL51" s="409"/>
      <c r="EM51" s="409"/>
      <c r="EN51" s="409"/>
      <c r="EO51" s="409"/>
      <c r="EP51" s="409"/>
      <c r="EQ51" s="409"/>
      <c r="ER51" s="409"/>
      <c r="ES51" s="409"/>
      <c r="ET51" s="409"/>
      <c r="EU51" s="409"/>
      <c r="EV51" s="409"/>
      <c r="EW51" s="409"/>
      <c r="EX51" s="409"/>
      <c r="EY51" s="409"/>
      <c r="EZ51" s="409"/>
      <c r="FA51" s="409"/>
      <c r="FB51" s="409"/>
      <c r="FC51" s="409"/>
      <c r="FD51" s="409"/>
      <c r="FE51" s="409"/>
      <c r="FF51" s="409"/>
      <c r="FG51" s="409"/>
      <c r="FH51" s="409"/>
      <c r="FI51" s="409"/>
      <c r="FJ51" s="409"/>
      <c r="FK51" s="409"/>
      <c r="FL51" s="409"/>
      <c r="FM51" s="409"/>
      <c r="FN51" s="409"/>
      <c r="FO51" s="409"/>
      <c r="FP51" s="409"/>
      <c r="FQ51" s="409"/>
      <c r="FR51" s="409"/>
      <c r="FS51" s="409"/>
      <c r="FT51" s="409"/>
      <c r="FU51" s="409"/>
      <c r="FV51" s="409"/>
      <c r="FW51" s="409"/>
      <c r="FX51" s="409"/>
      <c r="FY51" s="409"/>
      <c r="FZ51" s="409"/>
      <c r="GA51" s="409"/>
      <c r="GB51" s="409"/>
      <c r="GC51" s="409"/>
      <c r="GD51" s="409"/>
      <c r="GE51" s="409"/>
      <c r="GF51" s="409"/>
      <c r="GG51" s="409"/>
      <c r="GH51" s="409"/>
      <c r="GI51" s="409"/>
      <c r="GJ51" s="409"/>
      <c r="GK51" s="409"/>
      <c r="GL51" s="409"/>
      <c r="GM51" s="409"/>
      <c r="GN51" s="409"/>
      <c r="GO51" s="409"/>
      <c r="GP51" s="409"/>
      <c r="GQ51" s="409"/>
      <c r="GR51" s="409"/>
      <c r="GS51" s="409"/>
      <c r="GT51" s="409"/>
      <c r="GU51" s="409"/>
      <c r="GV51" s="409"/>
      <c r="GW51" s="409"/>
      <c r="GX51" s="409"/>
      <c r="GY51" s="409"/>
      <c r="GZ51" s="409"/>
      <c r="HA51" s="409"/>
      <c r="HB51" s="409"/>
      <c r="HC51" s="409"/>
      <c r="HD51" s="409"/>
      <c r="HE51" s="409"/>
      <c r="HF51" s="409"/>
      <c r="HG51" s="409"/>
      <c r="HH51" s="409"/>
      <c r="HI51" s="409"/>
      <c r="HJ51" s="409"/>
      <c r="HK51" s="409"/>
      <c r="HL51" s="409"/>
      <c r="HM51" s="409"/>
      <c r="HN51" s="409"/>
      <c r="HO51" s="409"/>
      <c r="HP51" s="409"/>
      <c r="HQ51" s="409"/>
      <c r="HR51" s="409"/>
      <c r="HS51" s="409"/>
      <c r="HT51" s="409"/>
      <c r="HU51" s="409"/>
      <c r="HV51" s="409"/>
      <c r="HW51" s="409"/>
      <c r="HX51" s="409"/>
      <c r="HY51" s="409"/>
      <c r="HZ51" s="409"/>
      <c r="IA51" s="409"/>
      <c r="IB51" s="409"/>
      <c r="IC51" s="409"/>
      <c r="ID51" s="409"/>
      <c r="IE51" s="409"/>
      <c r="IF51" s="409"/>
      <c r="IG51" s="409"/>
      <c r="IH51" s="409"/>
      <c r="II51" s="409"/>
      <c r="IJ51" s="409"/>
      <c r="IK51" s="409"/>
      <c r="IL51" s="409"/>
      <c r="IM51" s="409"/>
      <c r="IN51" s="409"/>
      <c r="IO51" s="409"/>
      <c r="IP51" s="409"/>
      <c r="IQ51" s="409"/>
      <c r="IR51" s="409"/>
      <c r="IS51" s="409"/>
      <c r="IT51" s="409"/>
      <c r="IU51" s="409"/>
      <c r="IV51" s="409"/>
      <c r="IW51" s="409"/>
      <c r="IX51" s="409"/>
      <c r="IY51" s="409"/>
      <c r="IZ51" s="409"/>
      <c r="JA51" s="409"/>
      <c r="JB51" s="409"/>
      <c r="JC51" s="409"/>
      <c r="JD51" s="409"/>
      <c r="JE51" s="409"/>
      <c r="JF51" s="409"/>
      <c r="JG51" s="409"/>
      <c r="JH51" s="409"/>
      <c r="JI51" s="409"/>
      <c r="JJ51" s="409"/>
      <c r="JK51" s="409"/>
      <c r="JL51" s="409"/>
      <c r="JM51" s="409"/>
      <c r="JN51" s="409"/>
      <c r="JO51" s="409"/>
      <c r="JP51" s="409"/>
      <c r="JQ51" s="409"/>
      <c r="JR51" s="409"/>
      <c r="JS51" s="409"/>
      <c r="JT51" s="409"/>
      <c r="JU51" s="409"/>
      <c r="JV51" s="409"/>
      <c r="JW51" s="409"/>
      <c r="JX51" s="409"/>
      <c r="JY51" s="409"/>
      <c r="JZ51" s="409"/>
      <c r="KA51" s="409"/>
      <c r="KB51" s="409"/>
      <c r="KC51" s="409"/>
      <c r="KD51" s="409"/>
      <c r="KE51" s="409"/>
      <c r="KF51" s="409"/>
      <c r="KG51" s="409"/>
      <c r="KH51" s="409"/>
      <c r="KI51" s="409"/>
      <c r="KJ51" s="409"/>
      <c r="KK51" s="409"/>
      <c r="KL51" s="409"/>
      <c r="KM51" s="409"/>
      <c r="KN51" s="409"/>
      <c r="KO51" s="409"/>
      <c r="KP51" s="409"/>
      <c r="KQ51" s="409"/>
      <c r="KR51" s="409"/>
      <c r="KS51" s="409"/>
      <c r="KT51" s="409"/>
      <c r="KU51" s="409"/>
      <c r="KV51" s="409"/>
      <c r="KW51" s="409"/>
      <c r="KX51" s="409"/>
      <c r="KY51" s="409"/>
      <c r="KZ51" s="409"/>
      <c r="LA51" s="409"/>
      <c r="LB51" s="409"/>
      <c r="LC51" s="409"/>
      <c r="LD51" s="409"/>
      <c r="LE51" s="409"/>
      <c r="LF51" s="409"/>
      <c r="LG51" s="409"/>
      <c r="LH51" s="409"/>
      <c r="LI51" s="409"/>
      <c r="LJ51" s="409"/>
      <c r="LK51" s="409"/>
      <c r="LL51" s="409"/>
      <c r="LM51" s="409"/>
      <c r="LN51" s="409"/>
      <c r="LO51" s="409"/>
      <c r="LP51" s="409"/>
      <c r="LQ51" s="409"/>
      <c r="LR51" s="409"/>
      <c r="LS51" s="409"/>
      <c r="LT51" s="409"/>
      <c r="LU51" s="409"/>
      <c r="LV51" s="409"/>
      <c r="LW51" s="409"/>
      <c r="LX51" s="409"/>
      <c r="LY51" s="409"/>
      <c r="LZ51" s="409"/>
      <c r="MA51" s="409"/>
      <c r="MB51" s="409"/>
      <c r="MC51" s="409"/>
      <c r="MD51" s="409"/>
    </row>
    <row r="52" spans="1:376" ht="12" customHeight="1" thickBot="1" x14ac:dyDescent="0.25">
      <c r="A52" s="1001"/>
      <c r="B52" s="1001"/>
      <c r="C52" s="1001"/>
      <c r="D52" s="1001"/>
      <c r="E52" s="1001"/>
      <c r="F52" s="1001"/>
      <c r="G52" s="1001"/>
      <c r="H52" s="1001"/>
      <c r="I52" s="1001"/>
      <c r="J52" s="1001"/>
      <c r="K52" s="1001"/>
      <c r="L52" s="1001"/>
      <c r="M52" s="1001"/>
      <c r="N52" s="1001"/>
      <c r="O52" s="1001"/>
      <c r="P52" s="1001"/>
      <c r="Q52" s="418"/>
      <c r="R52" s="296"/>
      <c r="S52" s="296"/>
      <c r="T52" s="296"/>
      <c r="U52" s="296"/>
      <c r="V52" s="417"/>
      <c r="W52" s="409"/>
      <c r="X52" s="409"/>
      <c r="Y52" s="409"/>
      <c r="Z52" s="409"/>
      <c r="AA52" s="409"/>
      <c r="AB52" s="409"/>
      <c r="AC52" s="409"/>
      <c r="AD52" s="409"/>
      <c r="AE52" s="409"/>
      <c r="AF52" s="409"/>
      <c r="AG52" s="409"/>
      <c r="AH52" s="409"/>
      <c r="AI52" s="409"/>
      <c r="AJ52" s="409"/>
      <c r="AK52" s="409"/>
      <c r="AL52" s="409"/>
      <c r="AM52" s="409"/>
      <c r="AN52" s="409"/>
      <c r="AO52" s="409"/>
      <c r="AP52" s="409"/>
      <c r="AQ52" s="409"/>
      <c r="AR52" s="409"/>
      <c r="AS52" s="409"/>
      <c r="AT52" s="409"/>
      <c r="AU52" s="409"/>
      <c r="AV52" s="409"/>
      <c r="AW52" s="409"/>
      <c r="AX52" s="409"/>
      <c r="AY52" s="409"/>
      <c r="AZ52" s="409"/>
      <c r="BA52" s="409"/>
      <c r="BB52" s="409"/>
      <c r="BC52" s="409"/>
      <c r="BD52" s="409"/>
      <c r="BE52" s="409"/>
      <c r="BF52" s="409"/>
      <c r="BG52" s="409"/>
      <c r="BH52" s="409"/>
      <c r="BI52" s="409"/>
      <c r="BJ52" s="409"/>
      <c r="BK52" s="409"/>
      <c r="BL52" s="409"/>
      <c r="BM52" s="409"/>
      <c r="BN52" s="409"/>
      <c r="BO52" s="409"/>
      <c r="BP52" s="409"/>
      <c r="BQ52" s="409"/>
      <c r="BR52" s="409"/>
      <c r="BS52" s="409"/>
      <c r="BT52" s="409"/>
      <c r="BU52" s="409"/>
      <c r="BV52" s="409"/>
      <c r="BW52" s="409"/>
      <c r="BX52" s="409"/>
      <c r="BY52" s="409"/>
      <c r="BZ52" s="409"/>
      <c r="CA52" s="409"/>
      <c r="CB52" s="409"/>
      <c r="CC52" s="409"/>
      <c r="CD52" s="409"/>
      <c r="CE52" s="409"/>
      <c r="CF52" s="409"/>
      <c r="CG52" s="409"/>
      <c r="CH52" s="409"/>
      <c r="CI52" s="409"/>
      <c r="CJ52" s="409"/>
      <c r="CK52" s="409"/>
      <c r="CL52" s="409"/>
      <c r="CM52" s="409"/>
      <c r="CN52" s="409"/>
      <c r="CO52" s="409"/>
      <c r="CP52" s="409"/>
      <c r="CQ52" s="409"/>
      <c r="CR52" s="409"/>
      <c r="CS52" s="409"/>
      <c r="CT52" s="409"/>
      <c r="CU52" s="409"/>
      <c r="CV52" s="409"/>
      <c r="CW52" s="409"/>
      <c r="CX52" s="409"/>
      <c r="CY52" s="409"/>
      <c r="CZ52" s="409"/>
      <c r="DA52" s="409"/>
      <c r="DB52" s="409"/>
      <c r="DC52" s="409"/>
      <c r="DD52" s="409"/>
      <c r="DE52" s="409"/>
      <c r="DF52" s="409"/>
      <c r="DG52" s="409"/>
      <c r="DH52" s="409"/>
      <c r="DI52" s="409"/>
      <c r="DJ52" s="409"/>
      <c r="DK52" s="409"/>
      <c r="DL52" s="409"/>
      <c r="DM52" s="409"/>
      <c r="DN52" s="409"/>
      <c r="DO52" s="409"/>
      <c r="DP52" s="409"/>
      <c r="DQ52" s="409"/>
      <c r="DR52" s="409"/>
      <c r="DS52" s="409"/>
      <c r="DT52" s="409"/>
      <c r="DU52" s="409"/>
      <c r="DV52" s="409"/>
      <c r="DW52" s="409"/>
      <c r="DX52" s="409"/>
      <c r="DY52" s="409"/>
      <c r="DZ52" s="409"/>
      <c r="EA52" s="409"/>
      <c r="EB52" s="409"/>
      <c r="EC52" s="409"/>
      <c r="ED52" s="409"/>
      <c r="EE52" s="409"/>
      <c r="EF52" s="409"/>
      <c r="EG52" s="409"/>
      <c r="EH52" s="409"/>
      <c r="EI52" s="409"/>
      <c r="EJ52" s="409"/>
      <c r="EK52" s="409"/>
      <c r="EL52" s="409"/>
      <c r="EM52" s="409"/>
      <c r="EN52" s="409"/>
      <c r="EO52" s="409"/>
      <c r="EP52" s="409"/>
      <c r="EQ52" s="409"/>
      <c r="ER52" s="409"/>
      <c r="ES52" s="409"/>
      <c r="ET52" s="409"/>
      <c r="EU52" s="409"/>
      <c r="EV52" s="409"/>
      <c r="EW52" s="409"/>
      <c r="EX52" s="409"/>
      <c r="EY52" s="409"/>
      <c r="EZ52" s="409"/>
      <c r="FA52" s="409"/>
      <c r="FB52" s="409"/>
      <c r="FC52" s="409"/>
      <c r="FD52" s="409"/>
      <c r="FE52" s="409"/>
      <c r="FF52" s="409"/>
      <c r="FG52" s="409"/>
      <c r="FH52" s="409"/>
      <c r="FI52" s="409"/>
      <c r="FJ52" s="409"/>
      <c r="FK52" s="409"/>
      <c r="FL52" s="409"/>
      <c r="FM52" s="409"/>
      <c r="FN52" s="409"/>
      <c r="FO52" s="409"/>
      <c r="FP52" s="409"/>
      <c r="FQ52" s="409"/>
      <c r="FR52" s="409"/>
      <c r="FS52" s="409"/>
      <c r="FT52" s="409"/>
      <c r="FU52" s="409"/>
      <c r="FV52" s="409"/>
      <c r="FW52" s="409"/>
      <c r="FX52" s="409"/>
      <c r="FY52" s="409"/>
      <c r="FZ52" s="409"/>
      <c r="GA52" s="409"/>
      <c r="GB52" s="409"/>
      <c r="GC52" s="409"/>
      <c r="GD52" s="409"/>
      <c r="GE52" s="409"/>
      <c r="GF52" s="409"/>
      <c r="GG52" s="409"/>
      <c r="GH52" s="409"/>
      <c r="GI52" s="409"/>
      <c r="GJ52" s="409"/>
      <c r="GK52" s="409"/>
      <c r="GL52" s="409"/>
      <c r="GM52" s="409"/>
      <c r="GN52" s="409"/>
      <c r="GO52" s="409"/>
      <c r="GP52" s="409"/>
      <c r="GQ52" s="409"/>
      <c r="GR52" s="409"/>
      <c r="GS52" s="409"/>
      <c r="GT52" s="409"/>
      <c r="GU52" s="409"/>
      <c r="GV52" s="409"/>
      <c r="GW52" s="409"/>
      <c r="GX52" s="409"/>
      <c r="GY52" s="409"/>
      <c r="GZ52" s="409"/>
      <c r="HA52" s="409"/>
      <c r="HB52" s="409"/>
      <c r="HC52" s="409"/>
      <c r="HD52" s="409"/>
      <c r="HE52" s="409"/>
      <c r="HF52" s="409"/>
      <c r="HG52" s="409"/>
      <c r="HH52" s="409"/>
      <c r="HI52" s="409"/>
      <c r="HJ52" s="409"/>
      <c r="HK52" s="409"/>
      <c r="HL52" s="409"/>
      <c r="HM52" s="409"/>
      <c r="HN52" s="409"/>
      <c r="HO52" s="409"/>
      <c r="HP52" s="409"/>
      <c r="HQ52" s="409"/>
      <c r="HR52" s="409"/>
      <c r="HS52" s="409"/>
      <c r="HT52" s="409"/>
      <c r="HU52" s="409"/>
      <c r="HV52" s="409"/>
      <c r="HW52" s="409"/>
      <c r="HX52" s="409"/>
      <c r="HY52" s="409"/>
      <c r="HZ52" s="409"/>
      <c r="IA52" s="409"/>
      <c r="IB52" s="409"/>
      <c r="IC52" s="409"/>
      <c r="ID52" s="409"/>
      <c r="IE52" s="409"/>
      <c r="IF52" s="409"/>
      <c r="IG52" s="409"/>
      <c r="IH52" s="409"/>
      <c r="II52" s="409"/>
      <c r="IJ52" s="409"/>
      <c r="IK52" s="409"/>
      <c r="IL52" s="409"/>
      <c r="IM52" s="409"/>
      <c r="IN52" s="409"/>
      <c r="IO52" s="409"/>
      <c r="IP52" s="409"/>
      <c r="IQ52" s="409"/>
      <c r="IR52" s="409"/>
      <c r="IS52" s="409"/>
      <c r="IT52" s="409"/>
      <c r="IU52" s="409"/>
      <c r="IV52" s="409"/>
      <c r="IW52" s="409"/>
      <c r="IX52" s="409"/>
      <c r="IY52" s="409"/>
      <c r="IZ52" s="409"/>
      <c r="JA52" s="409"/>
      <c r="JB52" s="409"/>
      <c r="JC52" s="409"/>
      <c r="JD52" s="409"/>
      <c r="JE52" s="409"/>
      <c r="JF52" s="409"/>
      <c r="JG52" s="409"/>
      <c r="JH52" s="409"/>
      <c r="JI52" s="409"/>
      <c r="JJ52" s="409"/>
      <c r="JK52" s="409"/>
      <c r="JL52" s="409"/>
      <c r="JM52" s="409"/>
      <c r="JN52" s="409"/>
      <c r="JO52" s="409"/>
      <c r="JP52" s="409"/>
      <c r="JQ52" s="409"/>
      <c r="JR52" s="409"/>
      <c r="JS52" s="409"/>
      <c r="JT52" s="409"/>
      <c r="JU52" s="409"/>
      <c r="JV52" s="409"/>
      <c r="JW52" s="409"/>
      <c r="JX52" s="409"/>
      <c r="JY52" s="409"/>
      <c r="JZ52" s="409"/>
      <c r="KA52" s="409"/>
      <c r="KB52" s="409"/>
      <c r="KC52" s="409"/>
      <c r="KD52" s="409"/>
      <c r="KE52" s="409"/>
      <c r="KF52" s="409"/>
      <c r="KG52" s="409"/>
      <c r="KH52" s="409"/>
      <c r="KI52" s="409"/>
      <c r="KJ52" s="409"/>
      <c r="KK52" s="409"/>
      <c r="KL52" s="409"/>
      <c r="KM52" s="409"/>
      <c r="KN52" s="409"/>
      <c r="KO52" s="409"/>
      <c r="KP52" s="409"/>
      <c r="KQ52" s="409"/>
      <c r="KR52" s="409"/>
      <c r="KS52" s="409"/>
      <c r="KT52" s="409"/>
      <c r="KU52" s="409"/>
      <c r="KV52" s="409"/>
      <c r="KW52" s="409"/>
      <c r="KX52" s="409"/>
      <c r="KY52" s="409"/>
      <c r="KZ52" s="409"/>
      <c r="LA52" s="409"/>
      <c r="LB52" s="409"/>
      <c r="LC52" s="409"/>
      <c r="LD52" s="409"/>
      <c r="LE52" s="409"/>
      <c r="LF52" s="409"/>
      <c r="LG52" s="409"/>
      <c r="LH52" s="409"/>
      <c r="LI52" s="409"/>
      <c r="LJ52" s="409"/>
      <c r="LK52" s="409"/>
      <c r="LL52" s="409"/>
      <c r="LM52" s="409"/>
      <c r="LN52" s="409"/>
      <c r="LO52" s="409"/>
      <c r="LP52" s="409"/>
      <c r="LQ52" s="409"/>
      <c r="LR52" s="409"/>
      <c r="LS52" s="409"/>
      <c r="LT52" s="409"/>
      <c r="LU52" s="409"/>
      <c r="LV52" s="409"/>
      <c r="LW52" s="409"/>
      <c r="LX52" s="409"/>
      <c r="LY52" s="409"/>
      <c r="LZ52" s="409"/>
      <c r="MA52" s="409"/>
      <c r="MB52" s="409"/>
      <c r="MC52" s="409"/>
      <c r="MD52" s="409"/>
    </row>
    <row r="53" spans="1:376" ht="14.45" customHeight="1" thickBot="1" x14ac:dyDescent="0.25">
      <c r="A53" s="419" t="s">
        <v>71</v>
      </c>
      <c r="B53" s="419" t="s">
        <v>685</v>
      </c>
      <c r="K53" s="976" t="str">
        <f>'Submission Form and Checklist'!K13</f>
        <v>&lt;&lt; Select LIHTC Election &gt;&gt;</v>
      </c>
      <c r="L53" s="977"/>
      <c r="M53" s="977"/>
      <c r="N53" s="978"/>
      <c r="O53" s="302"/>
      <c r="R53" s="980" t="str">
        <f>B53</f>
        <v>UNIT SUMMARY</v>
      </c>
      <c r="S53" s="980"/>
      <c r="T53" s="980"/>
      <c r="U53" s="980"/>
      <c r="W53" s="614"/>
      <c r="Z53" s="614"/>
      <c r="AA53" s="614"/>
      <c r="AB53" s="614"/>
      <c r="AE53" s="614"/>
      <c r="AF53" s="614"/>
      <c r="AG53" s="614"/>
      <c r="AJ53" s="614"/>
      <c r="AK53" s="614"/>
      <c r="AL53" s="614"/>
      <c r="AO53" s="614"/>
      <c r="AP53" s="614"/>
      <c r="AQ53" s="614"/>
      <c r="AR53" s="614"/>
      <c r="AS53" s="614"/>
      <c r="AT53" s="614"/>
      <c r="AU53" s="614"/>
      <c r="AV53" s="614"/>
      <c r="AW53" s="614"/>
      <c r="AX53" s="299"/>
      <c r="BA53" s="614"/>
      <c r="BB53" s="614"/>
      <c r="BC53" s="299"/>
      <c r="LN53" s="420"/>
      <c r="MC53" s="306"/>
    </row>
    <row r="54" spans="1:376" ht="6" customHeight="1" x14ac:dyDescent="0.2">
      <c r="A54" s="419"/>
      <c r="B54" s="419"/>
      <c r="O54" s="302"/>
      <c r="R54" s="421"/>
      <c r="S54" s="422"/>
      <c r="T54" s="423"/>
      <c r="W54" s="614"/>
      <c r="Z54" s="614"/>
      <c r="AA54" s="614"/>
      <c r="AB54" s="614"/>
      <c r="AE54" s="614"/>
      <c r="AF54" s="614"/>
      <c r="AG54" s="614"/>
      <c r="AJ54" s="614"/>
      <c r="AK54" s="614"/>
      <c r="AL54" s="614"/>
      <c r="AO54" s="614"/>
      <c r="AP54" s="614"/>
      <c r="AQ54" s="614"/>
      <c r="AR54" s="614"/>
      <c r="AS54" s="614"/>
      <c r="AT54" s="614"/>
      <c r="AU54" s="614"/>
      <c r="AV54" s="614"/>
      <c r="AW54" s="614"/>
      <c r="AX54" s="299"/>
      <c r="BA54" s="614"/>
      <c r="BB54" s="614"/>
      <c r="BC54" s="299"/>
      <c r="LN54" s="420"/>
      <c r="MC54" s="306"/>
    </row>
    <row r="55" spans="1:376" ht="14.45" customHeight="1" x14ac:dyDescent="0.25">
      <c r="A55" s="419"/>
      <c r="B55" s="419" t="s">
        <v>686</v>
      </c>
      <c r="H55" s="302" t="s">
        <v>665</v>
      </c>
      <c r="I55" s="302"/>
      <c r="J55" s="424" t="s">
        <v>641</v>
      </c>
      <c r="K55" s="424" t="s">
        <v>687</v>
      </c>
      <c r="L55" s="424" t="s">
        <v>688</v>
      </c>
      <c r="M55" s="424" t="s">
        <v>689</v>
      </c>
      <c r="N55" s="424" t="s">
        <v>690</v>
      </c>
      <c r="O55" s="424" t="s">
        <v>42</v>
      </c>
      <c r="R55" s="425" t="s">
        <v>667</v>
      </c>
      <c r="S55" s="425"/>
      <c r="T55" s="423"/>
      <c r="W55" s="614"/>
      <c r="Z55" s="614"/>
      <c r="AA55" s="614"/>
      <c r="AB55" s="614"/>
      <c r="AE55" s="614"/>
      <c r="AF55" s="614"/>
      <c r="AG55" s="614"/>
      <c r="AJ55" s="614"/>
      <c r="AK55" s="614"/>
      <c r="AL55" s="614"/>
      <c r="AO55" s="614"/>
      <c r="AP55" s="614"/>
      <c r="AQ55" s="615"/>
      <c r="AR55" s="615"/>
      <c r="AS55" s="615"/>
      <c r="AT55" s="615"/>
      <c r="AU55" s="615"/>
      <c r="AV55" s="615"/>
      <c r="AW55" s="614"/>
      <c r="AX55" s="299"/>
      <c r="BA55" s="615"/>
      <c r="BB55" s="614"/>
      <c r="BC55" s="299"/>
      <c r="LN55" s="420"/>
      <c r="MC55" s="306"/>
    </row>
    <row r="56" spans="1:376" ht="13.5" customHeight="1" x14ac:dyDescent="0.2">
      <c r="A56" s="991" t="s">
        <v>691</v>
      </c>
      <c r="B56" s="991"/>
      <c r="C56" s="297" t="s">
        <v>692</v>
      </c>
      <c r="D56" s="297"/>
      <c r="E56" s="297"/>
      <c r="F56" s="297"/>
      <c r="G56" s="302"/>
      <c r="H56" s="426" t="s">
        <v>693</v>
      </c>
      <c r="I56" s="302"/>
      <c r="J56" s="427">
        <f>W48</f>
        <v>0</v>
      </c>
      <c r="K56" s="428">
        <f>X48</f>
        <v>0</v>
      </c>
      <c r="L56" s="428">
        <f>Y48</f>
        <v>0</v>
      </c>
      <c r="M56" s="428">
        <f>Z48</f>
        <v>0</v>
      </c>
      <c r="N56" s="429">
        <f>AA48</f>
        <v>0</v>
      </c>
      <c r="O56" s="430">
        <f t="shared" ref="O56:O67" si="344">SUM(J56:N56)</f>
        <v>0</v>
      </c>
      <c r="P56" s="992" t="s">
        <v>694</v>
      </c>
      <c r="Q56" s="431"/>
      <c r="R56" s="973"/>
      <c r="S56" s="974"/>
      <c r="T56" s="974"/>
      <c r="U56" s="974"/>
      <c r="V56" s="975"/>
      <c r="W56" s="616"/>
      <c r="Z56" s="616"/>
      <c r="AA56" s="617"/>
      <c r="AB56" s="616"/>
      <c r="AE56" s="616"/>
      <c r="AF56" s="617"/>
      <c r="AG56" s="616"/>
      <c r="AJ56" s="616"/>
      <c r="AK56" s="617"/>
      <c r="AL56" s="616"/>
      <c r="AO56" s="616"/>
      <c r="AP56" s="617"/>
      <c r="AQ56" s="618"/>
      <c r="AR56" s="618"/>
      <c r="AS56" s="618"/>
      <c r="AT56" s="618"/>
      <c r="AU56" s="618"/>
      <c r="AV56" s="618"/>
      <c r="AW56" s="617"/>
      <c r="AX56" s="299"/>
      <c r="BA56" s="618"/>
      <c r="BB56" s="617"/>
      <c r="BC56" s="299"/>
      <c r="LN56" s="420"/>
      <c r="MC56" s="306"/>
    </row>
    <row r="57" spans="1:376" ht="13.5" customHeight="1" x14ac:dyDescent="0.2">
      <c r="A57" s="991"/>
      <c r="B57" s="991"/>
      <c r="C57" s="297"/>
      <c r="D57" s="297"/>
      <c r="E57" s="297"/>
      <c r="F57" s="297"/>
      <c r="G57" s="302"/>
      <c r="H57" s="426" t="s">
        <v>695</v>
      </c>
      <c r="I57" s="302"/>
      <c r="J57" s="433">
        <f>AB48</f>
        <v>0</v>
      </c>
      <c r="K57" s="434">
        <f>AC48</f>
        <v>0</v>
      </c>
      <c r="L57" s="434">
        <f>AD48</f>
        <v>0</v>
      </c>
      <c r="M57" s="434">
        <f>AE48</f>
        <v>0</v>
      </c>
      <c r="N57" s="435">
        <f>AF48</f>
        <v>0</v>
      </c>
      <c r="O57" s="436">
        <f t="shared" si="344"/>
        <v>0</v>
      </c>
      <c r="P57" s="992"/>
      <c r="Q57" s="431"/>
      <c r="R57" s="967"/>
      <c r="S57" s="968"/>
      <c r="T57" s="968"/>
      <c r="U57" s="968"/>
      <c r="V57" s="969"/>
      <c r="W57" s="616"/>
      <c r="Z57" s="616"/>
      <c r="AA57" s="617"/>
      <c r="AB57" s="616"/>
      <c r="AE57" s="616"/>
      <c r="AF57" s="617"/>
      <c r="AG57" s="616"/>
      <c r="AJ57" s="616"/>
      <c r="AK57" s="617"/>
      <c r="AL57" s="616"/>
      <c r="AO57" s="616"/>
      <c r="AP57" s="617"/>
      <c r="AQ57" s="618"/>
      <c r="AR57" s="618"/>
      <c r="AS57" s="618"/>
      <c r="AT57" s="618"/>
      <c r="AU57" s="618"/>
      <c r="AV57" s="618"/>
      <c r="AW57" s="617"/>
      <c r="AX57" s="299"/>
      <c r="BA57" s="618"/>
      <c r="BB57" s="617"/>
      <c r="BC57" s="299"/>
      <c r="LN57" s="420"/>
      <c r="MC57" s="306"/>
    </row>
    <row r="58" spans="1:376" ht="13.5" customHeight="1" x14ac:dyDescent="0.2">
      <c r="A58" s="991"/>
      <c r="B58" s="991"/>
      <c r="C58" s="297"/>
      <c r="D58" s="297"/>
      <c r="E58" s="297"/>
      <c r="F58" s="297"/>
      <c r="G58" s="302"/>
      <c r="H58" s="426" t="s">
        <v>696</v>
      </c>
      <c r="I58" s="302"/>
      <c r="J58" s="433">
        <f>AG48</f>
        <v>0</v>
      </c>
      <c r="K58" s="434">
        <f>AH48</f>
        <v>0</v>
      </c>
      <c r="L58" s="434">
        <f>AI48</f>
        <v>0</v>
      </c>
      <c r="M58" s="434">
        <f>AJ48</f>
        <v>0</v>
      </c>
      <c r="N58" s="435">
        <f>AK48</f>
        <v>0</v>
      </c>
      <c r="O58" s="436">
        <f t="shared" si="344"/>
        <v>0</v>
      </c>
      <c r="P58" s="992"/>
      <c r="Q58" s="431"/>
      <c r="R58" s="967"/>
      <c r="S58" s="968"/>
      <c r="T58" s="968"/>
      <c r="U58" s="968"/>
      <c r="V58" s="969"/>
      <c r="W58" s="616"/>
      <c r="Z58" s="616"/>
      <c r="AA58" s="617"/>
      <c r="AB58" s="616"/>
      <c r="AE58" s="616"/>
      <c r="AF58" s="617"/>
      <c r="AG58" s="616"/>
      <c r="AJ58" s="616"/>
      <c r="AK58" s="617"/>
      <c r="AL58" s="616"/>
      <c r="AO58" s="616"/>
      <c r="AP58" s="617"/>
      <c r="AQ58" s="618"/>
      <c r="AR58" s="618"/>
      <c r="AS58" s="618"/>
      <c r="AT58" s="618"/>
      <c r="AU58" s="618"/>
      <c r="AV58" s="618"/>
      <c r="AW58" s="617"/>
      <c r="AX58" s="299"/>
      <c r="BA58" s="618"/>
      <c r="BB58" s="617"/>
      <c r="BC58" s="299"/>
      <c r="LN58" s="420"/>
      <c r="MC58" s="306"/>
    </row>
    <row r="59" spans="1:376" ht="13.5" customHeight="1" x14ac:dyDescent="0.2">
      <c r="A59" s="991"/>
      <c r="B59" s="991"/>
      <c r="C59" s="297"/>
      <c r="D59" s="297"/>
      <c r="E59" s="297"/>
      <c r="F59" s="297"/>
      <c r="G59" s="302"/>
      <c r="H59" s="432" t="s">
        <v>697</v>
      </c>
      <c r="I59" s="437"/>
      <c r="J59" s="438">
        <f>AL48</f>
        <v>0</v>
      </c>
      <c r="K59" s="439">
        <f>AM48</f>
        <v>0</v>
      </c>
      <c r="L59" s="439">
        <f>AN48</f>
        <v>0</v>
      </c>
      <c r="M59" s="439">
        <f>AO48</f>
        <v>0</v>
      </c>
      <c r="N59" s="440">
        <f>AP48</f>
        <v>0</v>
      </c>
      <c r="O59" s="441">
        <f t="shared" si="344"/>
        <v>0</v>
      </c>
      <c r="P59" s="992"/>
      <c r="Q59" s="431"/>
      <c r="R59" s="967"/>
      <c r="S59" s="968"/>
      <c r="T59" s="968"/>
      <c r="U59" s="968"/>
      <c r="V59" s="969"/>
      <c r="W59" s="616"/>
      <c r="Z59" s="616"/>
      <c r="AA59" s="617"/>
      <c r="AB59" s="616"/>
      <c r="AE59" s="616"/>
      <c r="AF59" s="617"/>
      <c r="AG59" s="616"/>
      <c r="AJ59" s="616"/>
      <c r="AK59" s="617"/>
      <c r="AL59" s="616"/>
      <c r="AO59" s="616"/>
      <c r="AP59" s="617"/>
      <c r="AQ59" s="618"/>
      <c r="AR59" s="618"/>
      <c r="AS59" s="618"/>
      <c r="AT59" s="618"/>
      <c r="AU59" s="618"/>
      <c r="AV59" s="618"/>
      <c r="AW59" s="617"/>
      <c r="AX59" s="299"/>
      <c r="BA59" s="618"/>
      <c r="BB59" s="617"/>
      <c r="BC59" s="299"/>
      <c r="LN59" s="420"/>
      <c r="MC59" s="306"/>
    </row>
    <row r="60" spans="1:376" ht="13.5" customHeight="1" x14ac:dyDescent="0.2">
      <c r="A60" s="991"/>
      <c r="B60" s="991"/>
      <c r="C60" s="297"/>
      <c r="D60" s="297"/>
      <c r="E60" s="297"/>
      <c r="F60" s="297"/>
      <c r="G60" s="302"/>
      <c r="H60" s="432" t="s">
        <v>698</v>
      </c>
      <c r="I60" s="437"/>
      <c r="J60" s="433">
        <f>AQ48</f>
        <v>0</v>
      </c>
      <c r="K60" s="434">
        <f>AR48</f>
        <v>0</v>
      </c>
      <c r="L60" s="434">
        <f>AS48</f>
        <v>0</v>
      </c>
      <c r="M60" s="434">
        <f>AT48</f>
        <v>0</v>
      </c>
      <c r="N60" s="435">
        <f>AU48</f>
        <v>0</v>
      </c>
      <c r="O60" s="436">
        <f t="shared" si="344"/>
        <v>0</v>
      </c>
      <c r="P60" s="992"/>
      <c r="Q60" s="431"/>
      <c r="R60" s="967"/>
      <c r="S60" s="968"/>
      <c r="T60" s="968"/>
      <c r="U60" s="968"/>
      <c r="V60" s="969"/>
      <c r="W60" s="616"/>
      <c r="Z60" s="616"/>
      <c r="AA60" s="617"/>
      <c r="AB60" s="616"/>
      <c r="AE60" s="616"/>
      <c r="AF60" s="617"/>
      <c r="AG60" s="616"/>
      <c r="AJ60" s="616"/>
      <c r="AK60" s="617"/>
      <c r="AL60" s="616"/>
      <c r="AO60" s="616"/>
      <c r="AP60" s="617"/>
      <c r="AQ60" s="618"/>
      <c r="AR60" s="618"/>
      <c r="AS60" s="618"/>
      <c r="AT60" s="618"/>
      <c r="AU60" s="618"/>
      <c r="AV60" s="618"/>
      <c r="AW60" s="617"/>
      <c r="AX60" s="299"/>
      <c r="BA60" s="618"/>
      <c r="BB60" s="617"/>
      <c r="BC60" s="299"/>
      <c r="LN60" s="420"/>
      <c r="MC60" s="306"/>
    </row>
    <row r="61" spans="1:376" ht="13.5" customHeight="1" x14ac:dyDescent="0.2">
      <c r="A61" s="991"/>
      <c r="B61" s="991"/>
      <c r="C61" s="297"/>
      <c r="D61" s="297"/>
      <c r="E61" s="297"/>
      <c r="F61" s="297"/>
      <c r="G61" s="302"/>
      <c r="H61" s="426" t="s">
        <v>699</v>
      </c>
      <c r="I61" s="302"/>
      <c r="J61" s="433">
        <f>AV48</f>
        <v>0</v>
      </c>
      <c r="K61" s="434">
        <f>AW48</f>
        <v>0</v>
      </c>
      <c r="L61" s="434">
        <f>AX48</f>
        <v>0</v>
      </c>
      <c r="M61" s="434">
        <f>AY48</f>
        <v>0</v>
      </c>
      <c r="N61" s="435">
        <f>AZ48</f>
        <v>0</v>
      </c>
      <c r="O61" s="436">
        <f t="shared" si="344"/>
        <v>0</v>
      </c>
      <c r="P61" s="992"/>
      <c r="Q61" s="431"/>
      <c r="R61" s="967"/>
      <c r="S61" s="968"/>
      <c r="T61" s="968"/>
      <c r="U61" s="968"/>
      <c r="V61" s="969"/>
      <c r="W61" s="616"/>
      <c r="Z61" s="616"/>
      <c r="AA61" s="617"/>
      <c r="AB61" s="616"/>
      <c r="AE61" s="616"/>
      <c r="AF61" s="617"/>
      <c r="AG61" s="616"/>
      <c r="AJ61" s="616"/>
      <c r="AK61" s="617"/>
      <c r="AL61" s="616"/>
      <c r="AO61" s="616"/>
      <c r="AP61" s="617"/>
      <c r="AQ61" s="618"/>
      <c r="AR61" s="618"/>
      <c r="AS61" s="618"/>
      <c r="AT61" s="618"/>
      <c r="AU61" s="618"/>
      <c r="AV61" s="618"/>
      <c r="AW61" s="617"/>
      <c r="AX61" s="299"/>
      <c r="BA61" s="618"/>
      <c r="BB61" s="617"/>
      <c r="BC61" s="299"/>
      <c r="LN61" s="420"/>
      <c r="MC61" s="306"/>
    </row>
    <row r="62" spans="1:376" ht="13.5" customHeight="1" x14ac:dyDescent="0.2">
      <c r="A62" s="991"/>
      <c r="B62" s="991"/>
      <c r="C62" s="307"/>
      <c r="D62" s="297"/>
      <c r="E62" s="297"/>
      <c r="F62" s="297"/>
      <c r="G62" s="302"/>
      <c r="H62" s="426" t="s">
        <v>700</v>
      </c>
      <c r="I62" s="302"/>
      <c r="J62" s="442">
        <f>BA48</f>
        <v>0</v>
      </c>
      <c r="K62" s="443">
        <f>BB48</f>
        <v>0</v>
      </c>
      <c r="L62" s="443">
        <f>BC48</f>
        <v>0</v>
      </c>
      <c r="M62" s="443">
        <f>BD48</f>
        <v>0</v>
      </c>
      <c r="N62" s="444">
        <f>BE48</f>
        <v>0</v>
      </c>
      <c r="O62" s="441">
        <f t="shared" si="344"/>
        <v>0</v>
      </c>
      <c r="P62" s="992"/>
      <c r="Q62" s="431"/>
      <c r="R62" s="967"/>
      <c r="S62" s="968"/>
      <c r="T62" s="968"/>
      <c r="U62" s="968"/>
      <c r="V62" s="969"/>
      <c r="W62" s="619"/>
      <c r="Z62" s="616"/>
      <c r="AA62" s="617"/>
      <c r="AB62" s="619"/>
      <c r="AE62" s="616"/>
      <c r="AF62" s="617"/>
      <c r="AG62" s="619"/>
      <c r="AJ62" s="616"/>
      <c r="AK62" s="617"/>
      <c r="AL62" s="619"/>
      <c r="AO62" s="616"/>
      <c r="AP62" s="617"/>
      <c r="AQ62" s="618"/>
      <c r="AR62" s="618"/>
      <c r="AS62" s="618"/>
      <c r="AT62" s="618"/>
      <c r="AU62" s="618"/>
      <c r="AV62" s="618"/>
      <c r="AW62" s="617"/>
      <c r="AX62" s="299"/>
      <c r="BA62" s="618"/>
      <c r="BB62" s="617"/>
      <c r="BC62" s="299"/>
      <c r="LN62" s="420"/>
      <c r="MC62" s="306"/>
    </row>
    <row r="63" spans="1:376" ht="12" customHeight="1" x14ac:dyDescent="0.2">
      <c r="A63" s="991"/>
      <c r="B63" s="991"/>
      <c r="C63" s="311" t="s">
        <v>701</v>
      </c>
      <c r="D63" s="297"/>
      <c r="E63" s="297"/>
      <c r="F63" s="297"/>
      <c r="G63" s="302"/>
      <c r="H63" s="446"/>
      <c r="I63" s="302"/>
      <c r="J63" s="447">
        <f>SUM(J56:J62)</f>
        <v>0</v>
      </c>
      <c r="K63" s="447">
        <f>SUM(K56:K62)</f>
        <v>0</v>
      </c>
      <c r="L63" s="447">
        <f>SUM(L56:L62)</f>
        <v>0</v>
      </c>
      <c r="M63" s="447">
        <f>SUM(M56:M62)</f>
        <v>0</v>
      </c>
      <c r="N63" s="447">
        <f>SUM(N56:N62)</f>
        <v>0</v>
      </c>
      <c r="O63" s="447">
        <f t="shared" si="344"/>
        <v>0</v>
      </c>
      <c r="P63" s="993"/>
      <c r="R63" s="967"/>
      <c r="S63" s="968"/>
      <c r="T63" s="968"/>
      <c r="U63" s="968"/>
      <c r="V63" s="969"/>
      <c r="W63" s="619"/>
      <c r="Z63" s="616"/>
      <c r="AA63" s="617"/>
      <c r="AB63" s="619"/>
      <c r="AE63" s="616"/>
      <c r="AF63" s="617"/>
      <c r="AG63" s="619"/>
      <c r="AJ63" s="616"/>
      <c r="AK63" s="617"/>
      <c r="AL63" s="619"/>
      <c r="AO63" s="616"/>
      <c r="AP63" s="617"/>
      <c r="AQ63" s="618"/>
      <c r="AR63" s="618"/>
      <c r="AS63" s="618"/>
      <c r="AT63" s="618"/>
      <c r="AU63" s="618"/>
      <c r="AV63" s="618"/>
      <c r="AW63" s="617"/>
      <c r="AX63" s="299"/>
      <c r="BA63" s="618"/>
      <c r="BB63" s="617"/>
      <c r="BC63" s="299"/>
      <c r="LN63" s="420"/>
      <c r="MC63" s="306"/>
    </row>
    <row r="64" spans="1:376" ht="13.5" customHeight="1" x14ac:dyDescent="0.2">
      <c r="A64" s="991"/>
      <c r="B64" s="991"/>
      <c r="D64" s="297"/>
      <c r="E64" s="297"/>
      <c r="F64" s="297"/>
      <c r="G64" s="302"/>
      <c r="H64" s="426" t="s">
        <v>672</v>
      </c>
      <c r="I64" s="302"/>
      <c r="J64" s="448">
        <f>BF48</f>
        <v>0</v>
      </c>
      <c r="K64" s="448">
        <f>BG48</f>
        <v>0</v>
      </c>
      <c r="L64" s="448">
        <f>BH48</f>
        <v>0</v>
      </c>
      <c r="M64" s="448">
        <f>BI48</f>
        <v>0</v>
      </c>
      <c r="N64" s="448">
        <f>BJ48</f>
        <v>0</v>
      </c>
      <c r="O64" s="448">
        <f t="shared" si="344"/>
        <v>0</v>
      </c>
      <c r="R64" s="967"/>
      <c r="S64" s="968"/>
      <c r="T64" s="968"/>
      <c r="U64" s="968"/>
      <c r="V64" s="969"/>
      <c r="W64" s="299"/>
      <c r="Z64" s="616"/>
      <c r="AA64" s="617"/>
      <c r="AB64" s="299"/>
      <c r="AE64" s="616"/>
      <c r="AF64" s="617"/>
      <c r="AG64" s="299"/>
      <c r="AJ64" s="616"/>
      <c r="AK64" s="617"/>
      <c r="AL64" s="299"/>
      <c r="AO64" s="616"/>
      <c r="AP64" s="617"/>
      <c r="AQ64" s="618"/>
      <c r="AR64" s="618"/>
      <c r="AS64" s="618"/>
      <c r="AT64" s="618"/>
      <c r="AU64" s="618"/>
      <c r="AV64" s="618"/>
      <c r="AW64" s="620"/>
      <c r="AX64" s="299"/>
      <c r="BA64" s="618"/>
      <c r="BB64" s="620"/>
      <c r="BC64" s="299"/>
      <c r="LN64" s="420"/>
      <c r="MC64" s="306"/>
    </row>
    <row r="65" spans="1:341" ht="12" customHeight="1" x14ac:dyDescent="0.2">
      <c r="A65" s="991"/>
      <c r="B65" s="991"/>
      <c r="C65" s="449" t="s">
        <v>702</v>
      </c>
      <c r="D65" s="449"/>
      <c r="E65" s="449"/>
      <c r="F65" s="449"/>
      <c r="G65" s="450"/>
      <c r="H65" s="451"/>
      <c r="I65" s="450"/>
      <c r="J65" s="452">
        <f>SUM(J63:J64)</f>
        <v>0</v>
      </c>
      <c r="K65" s="452">
        <f>SUM(K63:K64)</f>
        <v>0</v>
      </c>
      <c r="L65" s="452">
        <f>SUM(L63:L64)</f>
        <v>0</v>
      </c>
      <c r="M65" s="452">
        <f>SUM(M63:M64)</f>
        <v>0</v>
      </c>
      <c r="N65" s="452">
        <f>SUM(N63:N64)</f>
        <v>0</v>
      </c>
      <c r="O65" s="452">
        <f t="shared" si="344"/>
        <v>0</v>
      </c>
      <c r="R65" s="967"/>
      <c r="S65" s="968"/>
      <c r="T65" s="968"/>
      <c r="U65" s="968"/>
      <c r="V65" s="969"/>
      <c r="W65" s="616"/>
      <c r="Z65" s="616"/>
      <c r="AA65" s="617"/>
      <c r="AB65" s="616"/>
      <c r="AE65" s="616"/>
      <c r="AF65" s="617"/>
      <c r="AG65" s="616"/>
      <c r="AJ65" s="616"/>
      <c r="AK65" s="617"/>
      <c r="AL65" s="616"/>
      <c r="AO65" s="616"/>
      <c r="AP65" s="617"/>
      <c r="AQ65" s="618"/>
      <c r="AR65" s="618"/>
      <c r="AS65" s="618"/>
      <c r="AT65" s="618"/>
      <c r="AU65" s="618"/>
      <c r="AV65" s="618"/>
      <c r="AW65" s="620"/>
      <c r="AX65" s="299"/>
      <c r="BA65" s="618"/>
      <c r="BB65" s="620"/>
      <c r="BC65" s="299"/>
      <c r="LN65" s="420"/>
      <c r="MC65" s="306"/>
    </row>
    <row r="66" spans="1:341" ht="13.5" customHeight="1" x14ac:dyDescent="0.2">
      <c r="A66" s="991"/>
      <c r="B66" s="991"/>
      <c r="D66" s="297"/>
      <c r="E66" s="297"/>
      <c r="F66" s="297"/>
      <c r="G66" s="302"/>
      <c r="H66" s="426" t="s">
        <v>58</v>
      </c>
      <c r="I66" s="302"/>
      <c r="J66" s="448">
        <f>EC48</f>
        <v>0</v>
      </c>
      <c r="K66" s="448">
        <f>ED48</f>
        <v>0</v>
      </c>
      <c r="L66" s="448">
        <f>EE48</f>
        <v>0</v>
      </c>
      <c r="M66" s="448">
        <f>EF48</f>
        <v>0</v>
      </c>
      <c r="N66" s="448">
        <f>EG48</f>
        <v>0</v>
      </c>
      <c r="O66" s="448">
        <f t="shared" si="344"/>
        <v>0</v>
      </c>
      <c r="P66" s="453" t="s">
        <v>703</v>
      </c>
      <c r="R66" s="967"/>
      <c r="S66" s="968"/>
      <c r="T66" s="968"/>
      <c r="U66" s="968"/>
      <c r="V66" s="969"/>
      <c r="W66" s="616"/>
      <c r="Z66" s="616"/>
      <c r="AA66" s="617"/>
      <c r="AB66" s="616"/>
      <c r="AE66" s="616"/>
      <c r="AF66" s="617"/>
      <c r="AG66" s="616"/>
      <c r="AJ66" s="616"/>
      <c r="AK66" s="617"/>
      <c r="AL66" s="616"/>
      <c r="AO66" s="616"/>
      <c r="AP66" s="617"/>
      <c r="AQ66" s="618"/>
      <c r="AR66" s="618"/>
      <c r="AS66" s="618"/>
      <c r="AT66" s="618"/>
      <c r="AU66" s="618"/>
      <c r="AV66" s="618"/>
      <c r="AW66" s="617"/>
      <c r="AX66" s="299"/>
      <c r="BA66" s="618"/>
      <c r="BB66" s="617"/>
      <c r="BC66" s="299"/>
      <c r="LN66" s="420"/>
      <c r="MC66" s="306"/>
    </row>
    <row r="67" spans="1:341" ht="12" customHeight="1" x14ac:dyDescent="0.2">
      <c r="A67" s="991"/>
      <c r="B67" s="991"/>
      <c r="C67" s="307" t="s">
        <v>704</v>
      </c>
      <c r="D67" s="297"/>
      <c r="E67" s="297"/>
      <c r="F67" s="297"/>
      <c r="G67" s="302"/>
      <c r="H67" s="426"/>
      <c r="I67" s="302"/>
      <c r="J67" s="454">
        <f>SUM(J65:J66)</f>
        <v>0</v>
      </c>
      <c r="K67" s="454">
        <f>SUM(K65:K66)</f>
        <v>0</v>
      </c>
      <c r="L67" s="454">
        <f>SUM(L65:L66)</f>
        <v>0</v>
      </c>
      <c r="M67" s="454">
        <f>SUM(M65:M66)</f>
        <v>0</v>
      </c>
      <c r="N67" s="454">
        <f>SUM(N65:N66)</f>
        <v>0</v>
      </c>
      <c r="O67" s="454">
        <f t="shared" si="344"/>
        <v>0</v>
      </c>
      <c r="R67" s="970"/>
      <c r="S67" s="971"/>
      <c r="T67" s="971"/>
      <c r="U67" s="971"/>
      <c r="V67" s="972"/>
      <c r="W67" s="616"/>
      <c r="Z67" s="616"/>
      <c r="AA67" s="617"/>
      <c r="AB67" s="616"/>
      <c r="AE67" s="616"/>
      <c r="AF67" s="617"/>
      <c r="AG67" s="616"/>
      <c r="AJ67" s="616"/>
      <c r="AK67" s="617"/>
      <c r="AL67" s="616"/>
      <c r="AO67" s="616"/>
      <c r="AP67" s="617"/>
      <c r="AQ67" s="618"/>
      <c r="AR67" s="618"/>
      <c r="AS67" s="618"/>
      <c r="AT67" s="618"/>
      <c r="AU67" s="618"/>
      <c r="AV67" s="618"/>
      <c r="AW67" s="614"/>
      <c r="AX67" s="299"/>
      <c r="BA67" s="618"/>
      <c r="BB67" s="614"/>
      <c r="BC67" s="299"/>
      <c r="LN67" s="420"/>
      <c r="MC67" s="306"/>
    </row>
    <row r="68" spans="1:341" ht="9" customHeight="1" x14ac:dyDescent="0.2">
      <c r="A68" s="991"/>
      <c r="B68" s="991"/>
      <c r="C68" s="297"/>
      <c r="D68" s="297"/>
      <c r="E68" s="297"/>
      <c r="F68" s="297"/>
      <c r="G68" s="302"/>
      <c r="H68" s="426"/>
      <c r="I68" s="302"/>
      <c r="J68" s="455"/>
      <c r="K68" s="455"/>
      <c r="L68" s="455"/>
      <c r="M68" s="455"/>
      <c r="N68" s="455"/>
      <c r="O68" s="455"/>
      <c r="S68" s="456"/>
      <c r="T68" s="457"/>
      <c r="W68" s="616"/>
      <c r="Z68" s="616"/>
      <c r="AA68" s="617"/>
      <c r="AB68" s="616"/>
      <c r="AE68" s="616"/>
      <c r="AF68" s="617"/>
      <c r="AG68" s="616"/>
      <c r="AJ68" s="616"/>
      <c r="AK68" s="617"/>
      <c r="AL68" s="616"/>
      <c r="AO68" s="616"/>
      <c r="AP68" s="617"/>
      <c r="AQ68" s="616"/>
      <c r="AR68" s="616"/>
      <c r="AS68" s="616"/>
      <c r="AT68" s="616"/>
      <c r="AU68" s="616"/>
      <c r="AV68" s="616"/>
      <c r="AW68" s="614"/>
      <c r="AX68" s="299"/>
      <c r="BA68" s="616"/>
      <c r="BB68" s="614"/>
      <c r="BC68" s="299"/>
      <c r="LN68" s="420"/>
      <c r="MC68" s="306"/>
    </row>
    <row r="69" spans="1:341" ht="12" customHeight="1" x14ac:dyDescent="0.2">
      <c r="A69" s="991"/>
      <c r="B69" s="991"/>
      <c r="C69" s="987" t="s">
        <v>705</v>
      </c>
      <c r="D69" s="988"/>
      <c r="E69" s="988"/>
      <c r="F69" s="988"/>
      <c r="G69" s="458"/>
      <c r="H69" s="459"/>
      <c r="I69" s="460" t="s">
        <v>706</v>
      </c>
      <c r="J69" s="461"/>
      <c r="K69" s="462"/>
      <c r="L69" s="462"/>
      <c r="M69" s="462"/>
      <c r="N69" s="462"/>
      <c r="O69" s="463"/>
      <c r="P69" s="464" t="s">
        <v>707</v>
      </c>
      <c r="R69" s="973"/>
      <c r="S69" s="974"/>
      <c r="T69" s="974"/>
      <c r="U69" s="974"/>
      <c r="V69" s="975"/>
      <c r="W69" s="616"/>
      <c r="Z69" s="616"/>
      <c r="AA69" s="617"/>
      <c r="AB69" s="616"/>
      <c r="AE69" s="616"/>
      <c r="AF69" s="617"/>
      <c r="AG69" s="616"/>
      <c r="AJ69" s="616"/>
      <c r="AK69" s="617"/>
      <c r="AL69" s="616"/>
      <c r="AO69" s="616"/>
      <c r="AP69" s="617"/>
      <c r="AQ69" s="616"/>
      <c r="AR69" s="616"/>
      <c r="AS69" s="616"/>
      <c r="AT69" s="616"/>
      <c r="AU69" s="616"/>
      <c r="AV69" s="616"/>
      <c r="AW69" s="614"/>
      <c r="AX69" s="299"/>
      <c r="BA69" s="616"/>
      <c r="BB69" s="614"/>
      <c r="BC69" s="299"/>
      <c r="LN69" s="420"/>
      <c r="MC69" s="306"/>
    </row>
    <row r="70" spans="1:341" ht="13.5" customHeight="1" x14ac:dyDescent="0.2">
      <c r="A70" s="991"/>
      <c r="B70" s="991"/>
      <c r="C70" s="989"/>
      <c r="D70" s="990"/>
      <c r="E70" s="990"/>
      <c r="F70" s="990"/>
      <c r="G70" s="465"/>
      <c r="H70" s="432" t="s">
        <v>693</v>
      </c>
      <c r="I70" s="466" t="str">
        <f t="shared" ref="I70:I76" si="345">IF(OR(NOT($K$53="Income Averaging"),O70=0),"",IF(OR(AND(J70&gt;0,ABS(J70-P70)&gt;0.01),AND(K70&gt;0,ABS(K70-P70)&gt;0.01),AND(L70&gt;0,ABS(L70-P70)&gt;0.01),AND(M70&gt;0,ABS(M70-P70)&gt;0.01),AND(N70&gt;0,ABS(N70-P70)&gt;0.01)), "N O ! ! !", "Yes"))</f>
        <v/>
      </c>
      <c r="J70" s="467">
        <f t="shared" ref="J70:J76" si="346">IF(OR($J$63=0,J56=0),0,J56/$J$63)</f>
        <v>0</v>
      </c>
      <c r="K70" s="468">
        <f t="shared" ref="K70:K76" si="347">IF(OR($K$63=0,K56=0),0,K56/$K$63)</f>
        <v>0</v>
      </c>
      <c r="L70" s="468">
        <f t="shared" ref="L70:L76" si="348">IF(OR($L$63=0,L56=0),0,L56/$L$63)</f>
        <v>0</v>
      </c>
      <c r="M70" s="468">
        <f t="shared" ref="M70:M76" si="349">IF(OR($M$63=0,M56=0),0,M56/$M$63)</f>
        <v>0</v>
      </c>
      <c r="N70" s="469">
        <f t="shared" ref="N70:N76" si="350">IF(OR($N$63=0,N56=0),0,N56/$N$63)</f>
        <v>0</v>
      </c>
      <c r="O70" s="470">
        <f t="shared" ref="O70:O76" si="351">IF(OR($O$63=0,O56=0),0,O56/$O$63)</f>
        <v>0</v>
      </c>
      <c r="P70" s="471" t="str">
        <f>IF(O70=0,"",AVERAGEIF(J70:N70,"&gt;0"))</f>
        <v/>
      </c>
      <c r="R70" s="967"/>
      <c r="S70" s="968"/>
      <c r="T70" s="968"/>
      <c r="U70" s="968"/>
      <c r="V70" s="969"/>
      <c r="W70" s="616"/>
      <c r="Z70" s="616"/>
      <c r="AA70" s="617"/>
      <c r="AB70" s="616"/>
      <c r="AE70" s="616"/>
      <c r="AF70" s="617"/>
      <c r="AG70" s="616"/>
      <c r="AJ70" s="616"/>
      <c r="AK70" s="617"/>
      <c r="AL70" s="616"/>
      <c r="AO70" s="616"/>
      <c r="AP70" s="617"/>
      <c r="AQ70" s="616"/>
      <c r="AR70" s="616"/>
      <c r="AS70" s="616"/>
      <c r="AT70" s="616"/>
      <c r="AU70" s="616"/>
      <c r="AV70" s="616"/>
      <c r="AW70" s="614"/>
      <c r="AX70" s="299"/>
      <c r="BA70" s="616"/>
      <c r="BB70" s="614"/>
      <c r="BC70" s="299"/>
      <c r="LN70" s="420"/>
      <c r="MC70" s="306"/>
    </row>
    <row r="71" spans="1:341" ht="13.5" customHeight="1" x14ac:dyDescent="0.2">
      <c r="A71" s="991"/>
      <c r="B71" s="991"/>
      <c r="C71" s="989"/>
      <c r="D71" s="990"/>
      <c r="E71" s="990"/>
      <c r="F71" s="990"/>
      <c r="G71" s="465"/>
      <c r="H71" s="432" t="s">
        <v>695</v>
      </c>
      <c r="I71" s="466" t="str">
        <f t="shared" si="345"/>
        <v/>
      </c>
      <c r="J71" s="472">
        <f t="shared" si="346"/>
        <v>0</v>
      </c>
      <c r="K71" s="473">
        <f t="shared" si="347"/>
        <v>0</v>
      </c>
      <c r="L71" s="473">
        <f t="shared" si="348"/>
        <v>0</v>
      </c>
      <c r="M71" s="473">
        <f t="shared" si="349"/>
        <v>0</v>
      </c>
      <c r="N71" s="474">
        <f t="shared" si="350"/>
        <v>0</v>
      </c>
      <c r="O71" s="475">
        <f t="shared" si="351"/>
        <v>0</v>
      </c>
      <c r="P71" s="471" t="str">
        <f t="shared" ref="P71:P76" si="352">IF(O71=0,"",AVERAGEIF(J71:N71,"&gt;0"))</f>
        <v/>
      </c>
      <c r="R71" s="967"/>
      <c r="S71" s="968"/>
      <c r="T71" s="968"/>
      <c r="U71" s="968"/>
      <c r="V71" s="969"/>
      <c r="W71" s="616"/>
      <c r="Z71" s="616"/>
      <c r="AA71" s="617"/>
      <c r="AB71" s="616"/>
      <c r="AE71" s="616"/>
      <c r="AF71" s="617"/>
      <c r="AG71" s="616"/>
      <c r="AJ71" s="616"/>
      <c r="AK71" s="617"/>
      <c r="AL71" s="616"/>
      <c r="AO71" s="616"/>
      <c r="AP71" s="617"/>
      <c r="AQ71" s="616"/>
      <c r="AR71" s="616"/>
      <c r="AS71" s="616"/>
      <c r="AT71" s="616"/>
      <c r="AU71" s="616"/>
      <c r="AV71" s="616"/>
      <c r="AW71" s="614"/>
      <c r="AX71" s="299"/>
      <c r="BA71" s="616"/>
      <c r="BB71" s="614"/>
      <c r="BC71" s="299"/>
      <c r="LN71" s="420"/>
      <c r="MC71" s="306"/>
    </row>
    <row r="72" spans="1:341" ht="13.5" customHeight="1" x14ac:dyDescent="0.2">
      <c r="A72" s="991"/>
      <c r="B72" s="991"/>
      <c r="C72" s="476"/>
      <c r="D72" s="846"/>
      <c r="E72" s="846"/>
      <c r="F72" s="846"/>
      <c r="G72" s="846"/>
      <c r="H72" s="432" t="s">
        <v>696</v>
      </c>
      <c r="I72" s="466" t="str">
        <f t="shared" si="345"/>
        <v/>
      </c>
      <c r="J72" s="472">
        <f t="shared" si="346"/>
        <v>0</v>
      </c>
      <c r="K72" s="473">
        <f t="shared" si="347"/>
        <v>0</v>
      </c>
      <c r="L72" s="473">
        <f t="shared" si="348"/>
        <v>0</v>
      </c>
      <c r="M72" s="473">
        <f t="shared" si="349"/>
        <v>0</v>
      </c>
      <c r="N72" s="474">
        <f t="shared" si="350"/>
        <v>0</v>
      </c>
      <c r="O72" s="475">
        <f t="shared" si="351"/>
        <v>0</v>
      </c>
      <c r="P72" s="471" t="str">
        <f t="shared" si="352"/>
        <v/>
      </c>
      <c r="R72" s="967"/>
      <c r="S72" s="968"/>
      <c r="T72" s="968"/>
      <c r="U72" s="968"/>
      <c r="V72" s="969"/>
      <c r="W72" s="616"/>
      <c r="Z72" s="616"/>
      <c r="AA72" s="617"/>
      <c r="AB72" s="616"/>
      <c r="AE72" s="616"/>
      <c r="AF72" s="617"/>
      <c r="AG72" s="616"/>
      <c r="AJ72" s="616"/>
      <c r="AK72" s="617"/>
      <c r="AL72" s="616"/>
      <c r="AO72" s="616"/>
      <c r="AP72" s="617"/>
      <c r="AQ72" s="616"/>
      <c r="AR72" s="616"/>
      <c r="AS72" s="616"/>
      <c r="AT72" s="616"/>
      <c r="AU72" s="616"/>
      <c r="AV72" s="616"/>
      <c r="AW72" s="614"/>
      <c r="AX72" s="299"/>
      <c r="BA72" s="616"/>
      <c r="BB72" s="614"/>
      <c r="BC72" s="299"/>
      <c r="LN72" s="420"/>
      <c r="MC72" s="306"/>
    </row>
    <row r="73" spans="1:341" ht="13.5" customHeight="1" x14ac:dyDescent="0.2">
      <c r="A73" s="991"/>
      <c r="B73" s="991"/>
      <c r="C73" s="476"/>
      <c r="D73" s="846"/>
      <c r="E73" s="846"/>
      <c r="F73" s="846"/>
      <c r="G73" s="846"/>
      <c r="H73" s="432" t="s">
        <v>697</v>
      </c>
      <c r="I73" s="466" t="str">
        <f t="shared" si="345"/>
        <v/>
      </c>
      <c r="J73" s="477">
        <f t="shared" si="346"/>
        <v>0</v>
      </c>
      <c r="K73" s="478">
        <f t="shared" si="347"/>
        <v>0</v>
      </c>
      <c r="L73" s="478">
        <f t="shared" si="348"/>
        <v>0</v>
      </c>
      <c r="M73" s="478">
        <f t="shared" si="349"/>
        <v>0</v>
      </c>
      <c r="N73" s="479">
        <f t="shared" si="350"/>
        <v>0</v>
      </c>
      <c r="O73" s="480">
        <f t="shared" si="351"/>
        <v>0</v>
      </c>
      <c r="P73" s="471" t="str">
        <f t="shared" si="352"/>
        <v/>
      </c>
      <c r="R73" s="967"/>
      <c r="S73" s="968"/>
      <c r="T73" s="968"/>
      <c r="U73" s="968"/>
      <c r="V73" s="969"/>
      <c r="W73" s="616"/>
      <c r="Z73" s="616"/>
      <c r="AA73" s="617"/>
      <c r="AB73" s="616"/>
      <c r="AE73" s="616"/>
      <c r="AF73" s="617"/>
      <c r="AG73" s="616"/>
      <c r="AJ73" s="616"/>
      <c r="AK73" s="617"/>
      <c r="AL73" s="616"/>
      <c r="AO73" s="616"/>
      <c r="AP73" s="617"/>
      <c r="AQ73" s="616"/>
      <c r="AR73" s="616"/>
      <c r="AS73" s="616"/>
      <c r="AT73" s="616"/>
      <c r="AU73" s="616"/>
      <c r="AV73" s="616"/>
      <c r="AW73" s="614"/>
      <c r="AX73" s="299"/>
      <c r="BA73" s="616"/>
      <c r="BB73" s="614"/>
      <c r="BC73" s="299"/>
      <c r="LN73" s="420"/>
      <c r="MC73" s="306"/>
    </row>
    <row r="74" spans="1:341" ht="13.5" customHeight="1" x14ac:dyDescent="0.2">
      <c r="A74" s="481"/>
      <c r="B74" s="481"/>
      <c r="C74" s="476"/>
      <c r="D74" s="846"/>
      <c r="E74" s="846"/>
      <c r="F74" s="846"/>
      <c r="G74" s="846"/>
      <c r="H74" s="432" t="s">
        <v>698</v>
      </c>
      <c r="I74" s="466" t="str">
        <f t="shared" si="345"/>
        <v/>
      </c>
      <c r="J74" s="472">
        <f t="shared" si="346"/>
        <v>0</v>
      </c>
      <c r="K74" s="473">
        <f t="shared" si="347"/>
        <v>0</v>
      </c>
      <c r="L74" s="473">
        <f t="shared" si="348"/>
        <v>0</v>
      </c>
      <c r="M74" s="473">
        <f t="shared" si="349"/>
        <v>0</v>
      </c>
      <c r="N74" s="474">
        <f t="shared" si="350"/>
        <v>0</v>
      </c>
      <c r="O74" s="475">
        <f t="shared" si="351"/>
        <v>0</v>
      </c>
      <c r="P74" s="471" t="str">
        <f t="shared" si="352"/>
        <v/>
      </c>
      <c r="R74" s="967"/>
      <c r="S74" s="968"/>
      <c r="T74" s="968"/>
      <c r="U74" s="968"/>
      <c r="V74" s="969"/>
      <c r="W74" s="616"/>
      <c r="Z74" s="616"/>
      <c r="AA74" s="617"/>
      <c r="AB74" s="616"/>
      <c r="AE74" s="616"/>
      <c r="AF74" s="617"/>
      <c r="AG74" s="616"/>
      <c r="AJ74" s="616"/>
      <c r="AK74" s="617"/>
      <c r="AL74" s="616"/>
      <c r="AO74" s="616"/>
      <c r="AP74" s="617"/>
      <c r="AQ74" s="616"/>
      <c r="AR74" s="616"/>
      <c r="AS74" s="616"/>
      <c r="AT74" s="616"/>
      <c r="AU74" s="616"/>
      <c r="AV74" s="616"/>
      <c r="AW74" s="614"/>
      <c r="AX74" s="299"/>
      <c r="BA74" s="616"/>
      <c r="BB74" s="614"/>
      <c r="BC74" s="299"/>
      <c r="LN74" s="420"/>
      <c r="MC74" s="306"/>
    </row>
    <row r="75" spans="1:341" ht="13.5" customHeight="1" x14ac:dyDescent="0.2">
      <c r="A75" s="481"/>
      <c r="B75" s="481"/>
      <c r="C75" s="476"/>
      <c r="D75" s="846"/>
      <c r="E75" s="846"/>
      <c r="F75" s="846"/>
      <c r="G75" s="846"/>
      <c r="H75" s="432" t="s">
        <v>699</v>
      </c>
      <c r="I75" s="466" t="str">
        <f t="shared" si="345"/>
        <v/>
      </c>
      <c r="J75" s="472">
        <f t="shared" si="346"/>
        <v>0</v>
      </c>
      <c r="K75" s="473">
        <f t="shared" si="347"/>
        <v>0</v>
      </c>
      <c r="L75" s="473">
        <f t="shared" si="348"/>
        <v>0</v>
      </c>
      <c r="M75" s="473">
        <f t="shared" si="349"/>
        <v>0</v>
      </c>
      <c r="N75" s="474">
        <f t="shared" si="350"/>
        <v>0</v>
      </c>
      <c r="O75" s="475">
        <f t="shared" si="351"/>
        <v>0</v>
      </c>
      <c r="P75" s="471" t="str">
        <f t="shared" si="352"/>
        <v/>
      </c>
      <c r="R75" s="967"/>
      <c r="S75" s="968"/>
      <c r="T75" s="968"/>
      <c r="U75" s="968"/>
      <c r="V75" s="969"/>
      <c r="W75" s="616"/>
      <c r="Z75" s="616"/>
      <c r="AA75" s="617"/>
      <c r="AB75" s="616"/>
      <c r="AE75" s="616"/>
      <c r="AF75" s="617"/>
      <c r="AG75" s="616"/>
      <c r="AJ75" s="616"/>
      <c r="AK75" s="617"/>
      <c r="AL75" s="616"/>
      <c r="AO75" s="616"/>
      <c r="AP75" s="617"/>
      <c r="AQ75" s="616"/>
      <c r="AR75" s="616"/>
      <c r="AS75" s="616"/>
      <c r="AT75" s="616"/>
      <c r="AU75" s="616"/>
      <c r="AV75" s="616"/>
      <c r="AW75" s="614"/>
      <c r="AX75" s="299"/>
      <c r="BA75" s="616"/>
      <c r="BB75" s="614"/>
      <c r="BC75" s="299"/>
      <c r="LN75" s="420"/>
      <c r="MC75" s="306"/>
    </row>
    <row r="76" spans="1:341" ht="13.5" customHeight="1" x14ac:dyDescent="0.2">
      <c r="A76" s="481"/>
      <c r="B76" s="481"/>
      <c r="C76" s="476"/>
      <c r="D76" s="846"/>
      <c r="E76" s="846"/>
      <c r="F76" s="846"/>
      <c r="G76" s="846"/>
      <c r="H76" s="432" t="s">
        <v>700</v>
      </c>
      <c r="I76" s="466" t="str">
        <f t="shared" si="345"/>
        <v/>
      </c>
      <c r="J76" s="482">
        <f t="shared" si="346"/>
        <v>0</v>
      </c>
      <c r="K76" s="483">
        <f t="shared" si="347"/>
        <v>0</v>
      </c>
      <c r="L76" s="483">
        <f t="shared" si="348"/>
        <v>0</v>
      </c>
      <c r="M76" s="483">
        <f t="shared" si="349"/>
        <v>0</v>
      </c>
      <c r="N76" s="484">
        <f t="shared" si="350"/>
        <v>0</v>
      </c>
      <c r="O76" s="485">
        <f t="shared" si="351"/>
        <v>0</v>
      </c>
      <c r="P76" s="471" t="str">
        <f t="shared" si="352"/>
        <v/>
      </c>
      <c r="R76" s="967"/>
      <c r="S76" s="968"/>
      <c r="T76" s="968"/>
      <c r="U76" s="968"/>
      <c r="V76" s="969"/>
      <c r="W76" s="616"/>
      <c r="Z76" s="616"/>
      <c r="AA76" s="617"/>
      <c r="AB76" s="616"/>
      <c r="AE76" s="616"/>
      <c r="AF76" s="617"/>
      <c r="AG76" s="616"/>
      <c r="AJ76" s="616"/>
      <c r="AK76" s="617"/>
      <c r="AL76" s="616"/>
      <c r="AO76" s="616"/>
      <c r="AP76" s="617"/>
      <c r="AQ76" s="616"/>
      <c r="AR76" s="616"/>
      <c r="AS76" s="616"/>
      <c r="AT76" s="616"/>
      <c r="AU76" s="616"/>
      <c r="AV76" s="616"/>
      <c r="AW76" s="614"/>
      <c r="AX76" s="299"/>
      <c r="BA76" s="616"/>
      <c r="BB76" s="614"/>
      <c r="BC76" s="299"/>
      <c r="LN76" s="420"/>
      <c r="MC76" s="306"/>
    </row>
    <row r="77" spans="1:341" ht="12" customHeight="1" x14ac:dyDescent="0.2">
      <c r="A77" s="481"/>
      <c r="B77" s="481"/>
      <c r="C77" s="843"/>
      <c r="D77" s="844"/>
      <c r="E77" s="844"/>
      <c r="F77" s="844"/>
      <c r="G77" s="844"/>
      <c r="H77" s="844"/>
      <c r="I77" s="844"/>
      <c r="J77" s="844"/>
      <c r="K77" s="844"/>
      <c r="L77" s="844"/>
      <c r="M77" s="844"/>
      <c r="N77" s="844"/>
      <c r="O77" s="845"/>
      <c r="P77" s="306"/>
      <c r="R77" s="970"/>
      <c r="S77" s="971"/>
      <c r="T77" s="971"/>
      <c r="U77" s="971"/>
      <c r="V77" s="972"/>
      <c r="W77" s="616"/>
      <c r="Z77" s="616"/>
      <c r="AA77" s="617"/>
      <c r="AB77" s="616"/>
      <c r="AE77" s="616"/>
      <c r="AF77" s="617"/>
      <c r="AG77" s="616"/>
      <c r="AJ77" s="616"/>
      <c r="AK77" s="617"/>
      <c r="AL77" s="616"/>
      <c r="AO77" s="616"/>
      <c r="AP77" s="617"/>
      <c r="AQ77" s="616"/>
      <c r="AR77" s="616"/>
      <c r="AS77" s="616"/>
      <c r="AT77" s="616"/>
      <c r="AU77" s="616"/>
      <c r="AV77" s="616"/>
      <c r="AW77" s="614"/>
      <c r="AX77" s="299"/>
      <c r="BA77" s="616"/>
      <c r="BB77" s="614"/>
      <c r="BC77" s="299"/>
      <c r="LN77" s="420"/>
      <c r="MC77" s="306"/>
    </row>
    <row r="78" spans="1:341" ht="12" customHeight="1" x14ac:dyDescent="0.2">
      <c r="A78" s="486"/>
      <c r="B78" s="486"/>
      <c r="C78" s="297"/>
      <c r="D78" s="297"/>
      <c r="E78" s="297"/>
      <c r="F78" s="297"/>
      <c r="G78" s="302"/>
      <c r="H78" s="426"/>
      <c r="I78" s="302"/>
      <c r="J78" s="455"/>
      <c r="K78" s="455"/>
      <c r="L78" s="455"/>
      <c r="M78" s="455"/>
      <c r="N78" s="455"/>
      <c r="O78" s="455"/>
      <c r="S78" s="456"/>
      <c r="T78" s="457"/>
      <c r="W78" s="616"/>
      <c r="Z78" s="616"/>
      <c r="AA78" s="617"/>
      <c r="AB78" s="616"/>
      <c r="AE78" s="616"/>
      <c r="AF78" s="617"/>
      <c r="AG78" s="616"/>
      <c r="AJ78" s="616"/>
      <c r="AK78" s="617"/>
      <c r="AL78" s="616"/>
      <c r="AO78" s="616"/>
      <c r="AP78" s="617"/>
      <c r="AQ78" s="616"/>
      <c r="AR78" s="616"/>
      <c r="AS78" s="616"/>
      <c r="AT78" s="616"/>
      <c r="AU78" s="616"/>
      <c r="AV78" s="616"/>
      <c r="AW78" s="614"/>
      <c r="AX78" s="299"/>
      <c r="BA78" s="616"/>
      <c r="BB78" s="614"/>
      <c r="BC78" s="299"/>
      <c r="LN78" s="420"/>
      <c r="MC78" s="306"/>
    </row>
    <row r="79" spans="1:341" ht="9" customHeight="1" x14ac:dyDescent="0.2">
      <c r="A79" s="486"/>
      <c r="B79" s="486"/>
      <c r="C79" s="297"/>
      <c r="D79" s="297"/>
      <c r="E79" s="297"/>
      <c r="F79" s="297"/>
      <c r="G79" s="302"/>
      <c r="H79" s="426"/>
      <c r="I79" s="302"/>
      <c r="J79" s="455"/>
      <c r="K79" s="455"/>
      <c r="L79" s="455"/>
      <c r="M79" s="455"/>
      <c r="N79" s="455"/>
      <c r="O79" s="455"/>
      <c r="R79" s="207" t="str">
        <f>C80</f>
        <v>PBRA-Assisted</v>
      </c>
      <c r="S79" s="456"/>
      <c r="T79" s="457"/>
      <c r="W79" s="616"/>
      <c r="Z79" s="616"/>
      <c r="AA79" s="617"/>
      <c r="AB79" s="616"/>
      <c r="AE79" s="616"/>
      <c r="AF79" s="617"/>
      <c r="AG79" s="616"/>
      <c r="AJ79" s="616"/>
      <c r="AK79" s="617"/>
      <c r="AL79" s="616"/>
      <c r="AO79" s="616"/>
      <c r="AP79" s="617"/>
      <c r="AQ79" s="616"/>
      <c r="AR79" s="616"/>
      <c r="AS79" s="616"/>
      <c r="AT79" s="616"/>
      <c r="AU79" s="616"/>
      <c r="AV79" s="616"/>
      <c r="AW79" s="614"/>
      <c r="AX79" s="299"/>
      <c r="BA79" s="616"/>
      <c r="BB79" s="614"/>
      <c r="BC79" s="299"/>
      <c r="LN79" s="420"/>
      <c r="MC79" s="306"/>
    </row>
    <row r="80" spans="1:341" ht="13.5" customHeight="1" x14ac:dyDescent="0.2">
      <c r="A80" s="486"/>
      <c r="B80" s="486"/>
      <c r="C80" s="297" t="s">
        <v>708</v>
      </c>
      <c r="D80" s="297"/>
      <c r="E80" s="311"/>
      <c r="F80" s="297"/>
      <c r="G80" s="302"/>
      <c r="H80" s="426" t="s">
        <v>693</v>
      </c>
      <c r="I80" s="302"/>
      <c r="J80" s="487">
        <f>CO48</f>
        <v>0</v>
      </c>
      <c r="K80" s="488">
        <f>CP48</f>
        <v>0</v>
      </c>
      <c r="L80" s="488">
        <f>CQ48</f>
        <v>0</v>
      </c>
      <c r="M80" s="488">
        <f>CR48</f>
        <v>0</v>
      </c>
      <c r="N80" s="489">
        <f>CS48</f>
        <v>0</v>
      </c>
      <c r="O80" s="430">
        <f t="shared" ref="O80:O87" si="353">SUM(J80:N80)</f>
        <v>0</v>
      </c>
      <c r="R80" s="973"/>
      <c r="S80" s="974"/>
      <c r="T80" s="974"/>
      <c r="U80" s="974"/>
      <c r="V80" s="975"/>
      <c r="W80" s="616"/>
      <c r="Z80" s="616"/>
      <c r="AA80" s="617"/>
      <c r="AB80" s="616"/>
      <c r="AE80" s="616"/>
      <c r="AF80" s="617"/>
      <c r="AG80" s="616"/>
      <c r="AJ80" s="616"/>
      <c r="AK80" s="617"/>
      <c r="AL80" s="616"/>
      <c r="AO80" s="616"/>
      <c r="AP80" s="617"/>
      <c r="AQ80" s="618"/>
      <c r="AR80" s="618"/>
      <c r="AS80" s="618"/>
      <c r="AT80" s="618"/>
      <c r="AU80" s="618"/>
      <c r="AV80" s="618"/>
      <c r="AW80" s="617"/>
      <c r="AX80" s="299"/>
      <c r="BA80" s="618"/>
      <c r="BB80" s="617"/>
      <c r="BC80" s="299"/>
      <c r="LN80" s="420"/>
      <c r="MC80" s="306"/>
    </row>
    <row r="81" spans="1:341" ht="13.5" customHeight="1" x14ac:dyDescent="0.2">
      <c r="A81" s="486"/>
      <c r="B81" s="486"/>
      <c r="C81" s="426" t="s">
        <v>709</v>
      </c>
      <c r="D81" s="297"/>
      <c r="E81" s="311"/>
      <c r="F81" s="297"/>
      <c r="G81" s="302"/>
      <c r="H81" s="426" t="s">
        <v>695</v>
      </c>
      <c r="I81" s="302"/>
      <c r="J81" s="433">
        <f>CJ48</f>
        <v>0</v>
      </c>
      <c r="K81" s="434">
        <f>CK48</f>
        <v>0</v>
      </c>
      <c r="L81" s="434">
        <f>CL48</f>
        <v>0</v>
      </c>
      <c r="M81" s="434">
        <f>CM48</f>
        <v>0</v>
      </c>
      <c r="N81" s="435">
        <f>CN48</f>
        <v>0</v>
      </c>
      <c r="O81" s="436">
        <f t="shared" si="353"/>
        <v>0</v>
      </c>
      <c r="R81" s="967"/>
      <c r="S81" s="968"/>
      <c r="T81" s="968"/>
      <c r="U81" s="968"/>
      <c r="V81" s="969"/>
      <c r="W81" s="616"/>
      <c r="Z81" s="616"/>
      <c r="AA81" s="617"/>
      <c r="AB81" s="616"/>
      <c r="AE81" s="616"/>
      <c r="AF81" s="617"/>
      <c r="AG81" s="616"/>
      <c r="AJ81" s="616"/>
      <c r="AK81" s="617"/>
      <c r="AL81" s="616"/>
      <c r="AO81" s="616"/>
      <c r="AP81" s="617"/>
      <c r="AQ81" s="618"/>
      <c r="AR81" s="618"/>
      <c r="AS81" s="618"/>
      <c r="AT81" s="618"/>
      <c r="AU81" s="618"/>
      <c r="AV81" s="618"/>
      <c r="AW81" s="617"/>
      <c r="AX81" s="299"/>
      <c r="BA81" s="618"/>
      <c r="BB81" s="617"/>
      <c r="BC81" s="299"/>
      <c r="LN81" s="420"/>
      <c r="MC81" s="306"/>
    </row>
    <row r="82" spans="1:341" ht="13.5" customHeight="1" x14ac:dyDescent="0.2">
      <c r="A82" s="486"/>
      <c r="B82" s="486"/>
      <c r="C82" s="297"/>
      <c r="D82" s="297"/>
      <c r="E82" s="311"/>
      <c r="F82" s="297"/>
      <c r="G82" s="302"/>
      <c r="H82" s="426" t="s">
        <v>696</v>
      </c>
      <c r="I82" s="302"/>
      <c r="J82" s="433">
        <f>CE48</f>
        <v>0</v>
      </c>
      <c r="K82" s="434">
        <f>CF48</f>
        <v>0</v>
      </c>
      <c r="L82" s="434">
        <f>CG48</f>
        <v>0</v>
      </c>
      <c r="M82" s="434">
        <f>CH48</f>
        <v>0</v>
      </c>
      <c r="N82" s="435">
        <f>CI48</f>
        <v>0</v>
      </c>
      <c r="O82" s="436">
        <f t="shared" si="353"/>
        <v>0</v>
      </c>
      <c r="R82" s="967"/>
      <c r="S82" s="968"/>
      <c r="T82" s="968"/>
      <c r="U82" s="968"/>
      <c r="V82" s="969"/>
      <c r="W82" s="616"/>
      <c r="Z82" s="616"/>
      <c r="AA82" s="617"/>
      <c r="AB82" s="616"/>
      <c r="AE82" s="616"/>
      <c r="AF82" s="617"/>
      <c r="AG82" s="616"/>
      <c r="AJ82" s="616"/>
      <c r="AK82" s="617"/>
      <c r="AL82" s="616"/>
      <c r="AO82" s="616"/>
      <c r="AP82" s="617"/>
      <c r="AQ82" s="618"/>
      <c r="AR82" s="618"/>
      <c r="AS82" s="618"/>
      <c r="AT82" s="618"/>
      <c r="AU82" s="618"/>
      <c r="AV82" s="618"/>
      <c r="AW82" s="617"/>
      <c r="AX82" s="299"/>
      <c r="BA82" s="618"/>
      <c r="BB82" s="617"/>
      <c r="BC82" s="299"/>
      <c r="LN82" s="420"/>
      <c r="MC82" s="306"/>
    </row>
    <row r="83" spans="1:341" ht="13.5" customHeight="1" x14ac:dyDescent="0.2">
      <c r="A83" s="486"/>
      <c r="B83" s="486"/>
      <c r="C83" s="297"/>
      <c r="D83" s="297"/>
      <c r="E83" s="311"/>
      <c r="F83" s="297"/>
      <c r="G83" s="302"/>
      <c r="H83" s="432" t="s">
        <v>697</v>
      </c>
      <c r="I83" s="437"/>
      <c r="J83" s="438">
        <f>BZ48</f>
        <v>0</v>
      </c>
      <c r="K83" s="439">
        <f>CA48</f>
        <v>0</v>
      </c>
      <c r="L83" s="439">
        <f>CB48</f>
        <v>0</v>
      </c>
      <c r="M83" s="439">
        <f>CC48</f>
        <v>0</v>
      </c>
      <c r="N83" s="440">
        <f>CD48</f>
        <v>0</v>
      </c>
      <c r="O83" s="441">
        <f t="shared" si="353"/>
        <v>0</v>
      </c>
      <c r="R83" s="967"/>
      <c r="S83" s="968"/>
      <c r="T83" s="968"/>
      <c r="U83" s="968"/>
      <c r="V83" s="969"/>
      <c r="W83" s="616"/>
      <c r="Z83" s="616"/>
      <c r="AA83" s="617"/>
      <c r="AB83" s="616"/>
      <c r="AE83" s="616"/>
      <c r="AF83" s="617"/>
      <c r="AG83" s="616"/>
      <c r="AJ83" s="616"/>
      <c r="AK83" s="617"/>
      <c r="AL83" s="616"/>
      <c r="AO83" s="616"/>
      <c r="AP83" s="617"/>
      <c r="AQ83" s="618"/>
      <c r="AR83" s="618"/>
      <c r="AS83" s="618"/>
      <c r="AT83" s="618"/>
      <c r="AU83" s="618"/>
      <c r="AV83" s="618"/>
      <c r="AW83" s="617"/>
      <c r="AX83" s="299"/>
      <c r="BA83" s="618"/>
      <c r="BB83" s="617"/>
      <c r="BC83" s="299"/>
      <c r="LN83" s="420"/>
      <c r="MC83" s="306"/>
    </row>
    <row r="84" spans="1:341" ht="13.5" customHeight="1" x14ac:dyDescent="0.2">
      <c r="A84" s="486"/>
      <c r="B84" s="486"/>
      <c r="C84" s="297"/>
      <c r="D84" s="297"/>
      <c r="E84" s="311"/>
      <c r="F84" s="297"/>
      <c r="G84" s="302"/>
      <c r="H84" s="432" t="s">
        <v>698</v>
      </c>
      <c r="I84" s="437"/>
      <c r="J84" s="433">
        <f>BU48</f>
        <v>0</v>
      </c>
      <c r="K84" s="434">
        <f>BV48</f>
        <v>0</v>
      </c>
      <c r="L84" s="434">
        <f>BW48</f>
        <v>0</v>
      </c>
      <c r="M84" s="434">
        <f>BX48</f>
        <v>0</v>
      </c>
      <c r="N84" s="435">
        <f>BY48</f>
        <v>0</v>
      </c>
      <c r="O84" s="436">
        <f t="shared" si="353"/>
        <v>0</v>
      </c>
      <c r="R84" s="967"/>
      <c r="S84" s="968"/>
      <c r="T84" s="968"/>
      <c r="U84" s="968"/>
      <c r="V84" s="969"/>
      <c r="W84" s="616"/>
      <c r="Z84" s="616"/>
      <c r="AA84" s="617"/>
      <c r="AB84" s="616"/>
      <c r="AE84" s="616"/>
      <c r="AF84" s="617"/>
      <c r="AG84" s="616"/>
      <c r="AJ84" s="616"/>
      <c r="AK84" s="617"/>
      <c r="AL84" s="616"/>
      <c r="AO84" s="616"/>
      <c r="AP84" s="617"/>
      <c r="AQ84" s="618"/>
      <c r="AR84" s="618"/>
      <c r="AS84" s="618"/>
      <c r="AT84" s="618"/>
      <c r="AU84" s="618"/>
      <c r="AV84" s="618"/>
      <c r="AW84" s="617"/>
      <c r="AX84" s="299"/>
      <c r="BA84" s="618"/>
      <c r="BB84" s="617"/>
      <c r="BC84" s="299"/>
      <c r="LN84" s="420"/>
      <c r="MC84" s="306"/>
    </row>
    <row r="85" spans="1:341" ht="13.5" customHeight="1" x14ac:dyDescent="0.2">
      <c r="A85" s="490"/>
      <c r="B85" s="490"/>
      <c r="C85" s="297"/>
      <c r="D85" s="297"/>
      <c r="E85" s="311"/>
      <c r="F85" s="297"/>
      <c r="G85" s="302"/>
      <c r="H85" s="426" t="s">
        <v>699</v>
      </c>
      <c r="I85" s="302"/>
      <c r="J85" s="433">
        <f>BP48</f>
        <v>0</v>
      </c>
      <c r="K85" s="434">
        <f>BQ48</f>
        <v>0</v>
      </c>
      <c r="L85" s="434">
        <f>BR48</f>
        <v>0</v>
      </c>
      <c r="M85" s="434">
        <f>BS48</f>
        <v>0</v>
      </c>
      <c r="N85" s="435">
        <f>BT48</f>
        <v>0</v>
      </c>
      <c r="O85" s="436">
        <f t="shared" si="353"/>
        <v>0</v>
      </c>
      <c r="R85" s="967"/>
      <c r="S85" s="968"/>
      <c r="T85" s="968"/>
      <c r="U85" s="968"/>
      <c r="V85" s="969"/>
      <c r="W85" s="616"/>
      <c r="Z85" s="616"/>
      <c r="AA85" s="617"/>
      <c r="AB85" s="616"/>
      <c r="AE85" s="616"/>
      <c r="AF85" s="617"/>
      <c r="AG85" s="616"/>
      <c r="AJ85" s="616"/>
      <c r="AK85" s="617"/>
      <c r="AL85" s="616"/>
      <c r="AO85" s="616"/>
      <c r="AP85" s="617"/>
      <c r="AQ85" s="618"/>
      <c r="AR85" s="618"/>
      <c r="AS85" s="618"/>
      <c r="AT85" s="618"/>
      <c r="AU85" s="618"/>
      <c r="AV85" s="618"/>
      <c r="AW85" s="617"/>
      <c r="AX85" s="299"/>
      <c r="BA85" s="618"/>
      <c r="BB85" s="617"/>
      <c r="BC85" s="299"/>
      <c r="LN85" s="420"/>
      <c r="MC85" s="306"/>
    </row>
    <row r="86" spans="1:341" ht="13.5" customHeight="1" x14ac:dyDescent="0.2">
      <c r="A86" s="490"/>
      <c r="B86" s="490"/>
      <c r="D86" s="297"/>
      <c r="E86" s="311"/>
      <c r="F86" s="297"/>
      <c r="G86" s="302"/>
      <c r="H86" s="426" t="s">
        <v>700</v>
      </c>
      <c r="I86" s="302"/>
      <c r="J86" s="491">
        <f>BK48</f>
        <v>0</v>
      </c>
      <c r="K86" s="492">
        <f>BL48</f>
        <v>0</v>
      </c>
      <c r="L86" s="492">
        <f>BM48</f>
        <v>0</v>
      </c>
      <c r="M86" s="492">
        <f>BN48</f>
        <v>0</v>
      </c>
      <c r="N86" s="493">
        <f>BO48</f>
        <v>0</v>
      </c>
      <c r="O86" s="448">
        <f t="shared" si="353"/>
        <v>0</v>
      </c>
      <c r="R86" s="967"/>
      <c r="S86" s="968"/>
      <c r="T86" s="968"/>
      <c r="U86" s="968"/>
      <c r="V86" s="969"/>
      <c r="W86" s="617"/>
      <c r="Z86" s="616"/>
      <c r="AA86" s="617"/>
      <c r="AB86" s="617"/>
      <c r="AE86" s="616"/>
      <c r="AF86" s="617"/>
      <c r="AG86" s="617"/>
      <c r="AJ86" s="616"/>
      <c r="AK86" s="617"/>
      <c r="AL86" s="617"/>
      <c r="AO86" s="616"/>
      <c r="AP86" s="617"/>
      <c r="AQ86" s="618"/>
      <c r="AR86" s="618"/>
      <c r="AS86" s="618"/>
      <c r="AT86" s="618"/>
      <c r="AU86" s="618"/>
      <c r="AV86" s="618"/>
      <c r="AW86" s="617"/>
      <c r="AX86" s="299"/>
      <c r="BA86" s="618"/>
      <c r="BB86" s="617"/>
      <c r="BC86" s="299"/>
      <c r="LN86" s="420"/>
      <c r="MC86" s="306"/>
    </row>
    <row r="87" spans="1:341" ht="12" customHeight="1" x14ac:dyDescent="0.2">
      <c r="A87" s="490"/>
      <c r="B87" s="490"/>
      <c r="C87" s="307"/>
      <c r="D87" s="297"/>
      <c r="E87" s="311"/>
      <c r="F87" s="297"/>
      <c r="G87" s="302"/>
      <c r="H87" s="494" t="s">
        <v>42</v>
      </c>
      <c r="I87" s="302"/>
      <c r="J87" s="454">
        <f>SUM(J80:J86)</f>
        <v>0</v>
      </c>
      <c r="K87" s="454">
        <f>SUM(K80:K86)</f>
        <v>0</v>
      </c>
      <c r="L87" s="454">
        <f>SUM(L80:L86)</f>
        <v>0</v>
      </c>
      <c r="M87" s="454">
        <f>SUM(M80:M86)</f>
        <v>0</v>
      </c>
      <c r="N87" s="454">
        <f>SUM(N80:N86)</f>
        <v>0</v>
      </c>
      <c r="O87" s="454">
        <f t="shared" si="353"/>
        <v>0</v>
      </c>
      <c r="R87" s="970"/>
      <c r="S87" s="971"/>
      <c r="T87" s="971"/>
      <c r="U87" s="971"/>
      <c r="V87" s="972"/>
      <c r="W87" s="619"/>
      <c r="Z87" s="616"/>
      <c r="AA87" s="617"/>
      <c r="AB87" s="619"/>
      <c r="AE87" s="616"/>
      <c r="AF87" s="617"/>
      <c r="AG87" s="619"/>
      <c r="AJ87" s="616"/>
      <c r="AK87" s="617"/>
      <c r="AL87" s="619"/>
      <c r="AO87" s="616"/>
      <c r="AP87" s="617"/>
      <c r="AQ87" s="618"/>
      <c r="AR87" s="618"/>
      <c r="AS87" s="618"/>
      <c r="AT87" s="618"/>
      <c r="AU87" s="618"/>
      <c r="AV87" s="618"/>
      <c r="AW87" s="617"/>
      <c r="AX87" s="299"/>
      <c r="BA87" s="618"/>
      <c r="BB87" s="617"/>
      <c r="BC87" s="299"/>
      <c r="LN87" s="420"/>
      <c r="MC87" s="306"/>
    </row>
    <row r="88" spans="1:341" ht="9" customHeight="1" x14ac:dyDescent="0.2">
      <c r="A88" s="490"/>
      <c r="B88" s="490"/>
      <c r="C88" s="297"/>
      <c r="D88" s="297"/>
      <c r="E88" s="297"/>
      <c r="F88" s="297"/>
      <c r="G88" s="302"/>
      <c r="H88" s="426"/>
      <c r="I88" s="302"/>
      <c r="J88" s="455"/>
      <c r="K88" s="455"/>
      <c r="L88" s="455"/>
      <c r="M88" s="455"/>
      <c r="N88" s="455"/>
      <c r="O88" s="455"/>
      <c r="R88" s="207" t="str">
        <f>C89</f>
        <v>PHA Operating Subsidy-Assisted</v>
      </c>
      <c r="S88" s="456"/>
      <c r="T88" s="457"/>
      <c r="W88" s="616"/>
      <c r="Z88" s="616"/>
      <c r="AA88" s="617"/>
      <c r="AB88" s="616"/>
      <c r="AE88" s="616"/>
      <c r="AF88" s="617"/>
      <c r="AG88" s="616"/>
      <c r="AJ88" s="616"/>
      <c r="AK88" s="617"/>
      <c r="AL88" s="616"/>
      <c r="AO88" s="616"/>
      <c r="AP88" s="617"/>
      <c r="AQ88" s="616"/>
      <c r="AR88" s="616"/>
      <c r="AS88" s="616"/>
      <c r="AT88" s="616"/>
      <c r="AU88" s="616"/>
      <c r="AV88" s="616"/>
      <c r="AW88" s="614"/>
      <c r="AX88" s="299"/>
      <c r="BA88" s="616"/>
      <c r="BB88" s="614"/>
      <c r="BC88" s="299"/>
      <c r="LN88" s="420"/>
      <c r="MC88" s="306"/>
    </row>
    <row r="89" spans="1:341" ht="13.5" customHeight="1" x14ac:dyDescent="0.2">
      <c r="A89" s="490"/>
      <c r="B89" s="490"/>
      <c r="C89" s="495" t="s">
        <v>710</v>
      </c>
      <c r="D89" s="495"/>
      <c r="E89" s="495"/>
      <c r="F89" s="297"/>
      <c r="G89" s="302"/>
      <c r="H89" s="426" t="s">
        <v>693</v>
      </c>
      <c r="I89" s="302"/>
      <c r="J89" s="487">
        <f>DX48</f>
        <v>0</v>
      </c>
      <c r="K89" s="488">
        <f>DY48</f>
        <v>0</v>
      </c>
      <c r="L89" s="488">
        <f>DZ48</f>
        <v>0</v>
      </c>
      <c r="M89" s="488">
        <f>EA48</f>
        <v>0</v>
      </c>
      <c r="N89" s="489">
        <f>EB48</f>
        <v>0</v>
      </c>
      <c r="O89" s="430">
        <f t="shared" ref="O89:O96" si="354">SUM(J89:N89)</f>
        <v>0</v>
      </c>
      <c r="R89" s="973"/>
      <c r="S89" s="974"/>
      <c r="T89" s="974"/>
      <c r="U89" s="974"/>
      <c r="V89" s="975"/>
      <c r="W89" s="299"/>
      <c r="Z89" s="616"/>
      <c r="AA89" s="617"/>
      <c r="AB89" s="299"/>
      <c r="AE89" s="616"/>
      <c r="AF89" s="617"/>
      <c r="AG89" s="299"/>
      <c r="AJ89" s="616"/>
      <c r="AK89" s="617"/>
      <c r="AL89" s="299"/>
      <c r="AO89" s="616"/>
      <c r="AP89" s="617"/>
      <c r="AQ89" s="618"/>
      <c r="AR89" s="618"/>
      <c r="AS89" s="618"/>
      <c r="AT89" s="618"/>
      <c r="AU89" s="618"/>
      <c r="AV89" s="618"/>
      <c r="AW89" s="617"/>
      <c r="AX89" s="299"/>
      <c r="BA89" s="618"/>
      <c r="BB89" s="617"/>
      <c r="BC89" s="299"/>
      <c r="LN89" s="420"/>
      <c r="MC89" s="306"/>
    </row>
    <row r="90" spans="1:341" ht="13.5" customHeight="1" x14ac:dyDescent="0.2">
      <c r="A90" s="490"/>
      <c r="B90" s="490"/>
      <c r="C90" s="426" t="s">
        <v>709</v>
      </c>
      <c r="D90" s="495"/>
      <c r="E90" s="495"/>
      <c r="F90" s="297"/>
      <c r="G90" s="302"/>
      <c r="H90" s="426" t="s">
        <v>695</v>
      </c>
      <c r="I90" s="302"/>
      <c r="J90" s="433">
        <f>DS48</f>
        <v>0</v>
      </c>
      <c r="K90" s="434">
        <f>DT48</f>
        <v>0</v>
      </c>
      <c r="L90" s="434">
        <f>DU48</f>
        <v>0</v>
      </c>
      <c r="M90" s="434">
        <f>DV48</f>
        <v>0</v>
      </c>
      <c r="N90" s="435">
        <f>DW48</f>
        <v>0</v>
      </c>
      <c r="O90" s="436">
        <f t="shared" si="354"/>
        <v>0</v>
      </c>
      <c r="R90" s="967"/>
      <c r="S90" s="968"/>
      <c r="T90" s="968"/>
      <c r="U90" s="968"/>
      <c r="V90" s="969"/>
      <c r="W90" s="299"/>
      <c r="Z90" s="616"/>
      <c r="AA90" s="617"/>
      <c r="AB90" s="299"/>
      <c r="AE90" s="616"/>
      <c r="AF90" s="617"/>
      <c r="AG90" s="299"/>
      <c r="AJ90" s="616"/>
      <c r="AK90" s="617"/>
      <c r="AL90" s="299"/>
      <c r="AO90" s="616"/>
      <c r="AP90" s="617"/>
      <c r="AQ90" s="618"/>
      <c r="AR90" s="618"/>
      <c r="AS90" s="618"/>
      <c r="AT90" s="618"/>
      <c r="AU90" s="618"/>
      <c r="AV90" s="618"/>
      <c r="AW90" s="617"/>
      <c r="AX90" s="299"/>
      <c r="BA90" s="618"/>
      <c r="BB90" s="617"/>
      <c r="BC90" s="299"/>
      <c r="LN90" s="420"/>
      <c r="MC90" s="306"/>
    </row>
    <row r="91" spans="1:341" ht="13.5" customHeight="1" x14ac:dyDescent="0.2">
      <c r="A91" s="490"/>
      <c r="B91" s="490"/>
      <c r="C91" s="495"/>
      <c r="D91" s="495"/>
      <c r="E91" s="495"/>
      <c r="F91" s="297"/>
      <c r="G91" s="302"/>
      <c r="H91" s="426" t="s">
        <v>696</v>
      </c>
      <c r="I91" s="302"/>
      <c r="J91" s="433">
        <f>DN48</f>
        <v>0</v>
      </c>
      <c r="K91" s="434">
        <f>DO48</f>
        <v>0</v>
      </c>
      <c r="L91" s="434">
        <f>DP48</f>
        <v>0</v>
      </c>
      <c r="M91" s="434">
        <f>DQ48</f>
        <v>0</v>
      </c>
      <c r="N91" s="435">
        <f>DR48</f>
        <v>0</v>
      </c>
      <c r="O91" s="436">
        <f t="shared" si="354"/>
        <v>0</v>
      </c>
      <c r="R91" s="967"/>
      <c r="S91" s="968"/>
      <c r="T91" s="968"/>
      <c r="U91" s="968"/>
      <c r="V91" s="969"/>
      <c r="W91" s="299"/>
      <c r="Z91" s="616"/>
      <c r="AA91" s="617"/>
      <c r="AB91" s="299"/>
      <c r="AE91" s="616"/>
      <c r="AF91" s="617"/>
      <c r="AG91" s="299"/>
      <c r="AJ91" s="616"/>
      <c r="AK91" s="617"/>
      <c r="AL91" s="299"/>
      <c r="AO91" s="616"/>
      <c r="AP91" s="617"/>
      <c r="AQ91" s="618"/>
      <c r="AR91" s="618"/>
      <c r="AS91" s="618"/>
      <c r="AT91" s="618"/>
      <c r="AU91" s="618"/>
      <c r="AV91" s="618"/>
      <c r="AW91" s="617"/>
      <c r="AX91" s="299"/>
      <c r="BA91" s="618"/>
      <c r="BB91" s="617"/>
      <c r="BC91" s="299"/>
      <c r="LN91" s="420"/>
      <c r="MC91" s="306"/>
    </row>
    <row r="92" spans="1:341" ht="13.5" customHeight="1" x14ac:dyDescent="0.2">
      <c r="A92" s="490"/>
      <c r="B92" s="490"/>
      <c r="C92" s="495"/>
      <c r="D92" s="495"/>
      <c r="E92" s="495"/>
      <c r="F92" s="297"/>
      <c r="G92" s="302"/>
      <c r="H92" s="432" t="s">
        <v>697</v>
      </c>
      <c r="I92" s="437"/>
      <c r="J92" s="438">
        <f>DI48</f>
        <v>0</v>
      </c>
      <c r="K92" s="439">
        <f>DJ48</f>
        <v>0</v>
      </c>
      <c r="L92" s="439">
        <f>DK48</f>
        <v>0</v>
      </c>
      <c r="M92" s="439">
        <f>DL48</f>
        <v>0</v>
      </c>
      <c r="N92" s="440">
        <f>DM48</f>
        <v>0</v>
      </c>
      <c r="O92" s="441">
        <f t="shared" si="354"/>
        <v>0</v>
      </c>
      <c r="R92" s="967"/>
      <c r="S92" s="968"/>
      <c r="T92" s="968"/>
      <c r="U92" s="968"/>
      <c r="V92" s="969"/>
      <c r="W92" s="299"/>
      <c r="Z92" s="616"/>
      <c r="AA92" s="617"/>
      <c r="AB92" s="299"/>
      <c r="AE92" s="616"/>
      <c r="AF92" s="617"/>
      <c r="AG92" s="299"/>
      <c r="AJ92" s="616"/>
      <c r="AK92" s="617"/>
      <c r="AL92" s="299"/>
      <c r="AO92" s="616"/>
      <c r="AP92" s="617"/>
      <c r="AQ92" s="618"/>
      <c r="AR92" s="618"/>
      <c r="AS92" s="618"/>
      <c r="AT92" s="618"/>
      <c r="AU92" s="618"/>
      <c r="AV92" s="618"/>
      <c r="AW92" s="617"/>
      <c r="AX92" s="299"/>
      <c r="BA92" s="618"/>
      <c r="BB92" s="617"/>
      <c r="BC92" s="299"/>
      <c r="LN92" s="420"/>
      <c r="MC92" s="306"/>
    </row>
    <row r="93" spans="1:341" ht="13.5" customHeight="1" x14ac:dyDescent="0.2">
      <c r="A93" s="490"/>
      <c r="B93" s="490"/>
      <c r="C93" s="495"/>
      <c r="D93" s="495"/>
      <c r="E93" s="495"/>
      <c r="F93" s="297"/>
      <c r="G93" s="302"/>
      <c r="H93" s="432" t="s">
        <v>698</v>
      </c>
      <c r="I93" s="437"/>
      <c r="J93" s="433">
        <f>DD48</f>
        <v>0</v>
      </c>
      <c r="K93" s="434">
        <f>DE48</f>
        <v>0</v>
      </c>
      <c r="L93" s="434">
        <f>DF48</f>
        <v>0</v>
      </c>
      <c r="M93" s="434">
        <f>DG48</f>
        <v>0</v>
      </c>
      <c r="N93" s="435">
        <f>DH48</f>
        <v>0</v>
      </c>
      <c r="O93" s="436">
        <f t="shared" si="354"/>
        <v>0</v>
      </c>
      <c r="R93" s="967"/>
      <c r="S93" s="968"/>
      <c r="T93" s="968"/>
      <c r="U93" s="968"/>
      <c r="V93" s="969"/>
      <c r="W93" s="299"/>
      <c r="Z93" s="616"/>
      <c r="AA93" s="617"/>
      <c r="AB93" s="299"/>
      <c r="AE93" s="616"/>
      <c r="AF93" s="617"/>
      <c r="AG93" s="299"/>
      <c r="AJ93" s="616"/>
      <c r="AK93" s="617"/>
      <c r="AL93" s="299"/>
      <c r="AO93" s="616"/>
      <c r="AP93" s="617"/>
      <c r="AQ93" s="618"/>
      <c r="AR93" s="618"/>
      <c r="AS93" s="618"/>
      <c r="AT93" s="618"/>
      <c r="AU93" s="618"/>
      <c r="AV93" s="618"/>
      <c r="AW93" s="617"/>
      <c r="AX93" s="299"/>
      <c r="BA93" s="618"/>
      <c r="BB93" s="617"/>
      <c r="BC93" s="299"/>
      <c r="LN93" s="420"/>
      <c r="MC93" s="306"/>
    </row>
    <row r="94" spans="1:341" ht="13.5" customHeight="1" x14ac:dyDescent="0.2">
      <c r="A94" s="490"/>
      <c r="B94" s="490"/>
      <c r="C94" s="495"/>
      <c r="D94" s="495"/>
      <c r="E94" s="495"/>
      <c r="F94" s="297"/>
      <c r="G94" s="302"/>
      <c r="H94" s="426" t="s">
        <v>699</v>
      </c>
      <c r="I94" s="302"/>
      <c r="J94" s="433">
        <f>CY48</f>
        <v>0</v>
      </c>
      <c r="K94" s="434">
        <f>CZ48</f>
        <v>0</v>
      </c>
      <c r="L94" s="434">
        <f>DA48</f>
        <v>0</v>
      </c>
      <c r="M94" s="434">
        <f>DB48</f>
        <v>0</v>
      </c>
      <c r="N94" s="435">
        <f>DC48</f>
        <v>0</v>
      </c>
      <c r="O94" s="436">
        <f t="shared" si="354"/>
        <v>0</v>
      </c>
      <c r="R94" s="967"/>
      <c r="S94" s="968"/>
      <c r="T94" s="968"/>
      <c r="U94" s="968"/>
      <c r="V94" s="969"/>
      <c r="W94" s="299"/>
      <c r="Z94" s="616"/>
      <c r="AA94" s="617"/>
      <c r="AB94" s="299"/>
      <c r="AE94" s="616"/>
      <c r="AF94" s="617"/>
      <c r="AG94" s="299"/>
      <c r="AJ94" s="616"/>
      <c r="AK94" s="617"/>
      <c r="AL94" s="299"/>
      <c r="AO94" s="616"/>
      <c r="AP94" s="617"/>
      <c r="AQ94" s="618"/>
      <c r="AR94" s="618"/>
      <c r="AS94" s="618"/>
      <c r="AT94" s="618"/>
      <c r="AU94" s="618"/>
      <c r="AV94" s="618"/>
      <c r="AW94" s="617"/>
      <c r="AX94" s="299"/>
      <c r="BA94" s="618"/>
      <c r="BB94" s="617"/>
      <c r="BC94" s="299"/>
      <c r="LN94" s="420"/>
      <c r="MC94" s="306"/>
    </row>
    <row r="95" spans="1:341" ht="13.5" customHeight="1" x14ac:dyDescent="0.2">
      <c r="A95" s="490"/>
      <c r="B95" s="490"/>
      <c r="C95" s="495"/>
      <c r="D95" s="495"/>
      <c r="E95" s="495"/>
      <c r="F95" s="297"/>
      <c r="G95" s="302"/>
      <c r="H95" s="426" t="s">
        <v>700</v>
      </c>
      <c r="I95" s="302"/>
      <c r="J95" s="491">
        <f>CT48</f>
        <v>0</v>
      </c>
      <c r="K95" s="492">
        <f>CU48</f>
        <v>0</v>
      </c>
      <c r="L95" s="492">
        <f>CV48</f>
        <v>0</v>
      </c>
      <c r="M95" s="492">
        <f>CW48</f>
        <v>0</v>
      </c>
      <c r="N95" s="493">
        <f>CX48</f>
        <v>0</v>
      </c>
      <c r="O95" s="448">
        <f t="shared" si="354"/>
        <v>0</v>
      </c>
      <c r="R95" s="967"/>
      <c r="S95" s="968"/>
      <c r="T95" s="968"/>
      <c r="U95" s="968"/>
      <c r="V95" s="969"/>
      <c r="W95" s="621"/>
      <c r="Z95" s="616"/>
      <c r="AA95" s="617"/>
      <c r="AB95" s="621"/>
      <c r="AE95" s="616"/>
      <c r="AF95" s="617"/>
      <c r="AG95" s="621"/>
      <c r="AJ95" s="616"/>
      <c r="AK95" s="617"/>
      <c r="AL95" s="621"/>
      <c r="AO95" s="616"/>
      <c r="AP95" s="617"/>
      <c r="AQ95" s="618"/>
      <c r="AR95" s="618"/>
      <c r="AS95" s="618"/>
      <c r="AT95" s="618"/>
      <c r="AU95" s="618"/>
      <c r="AV95" s="618"/>
      <c r="AW95" s="617"/>
      <c r="AX95" s="299"/>
      <c r="BA95" s="618"/>
      <c r="BB95" s="617"/>
      <c r="BC95" s="299"/>
      <c r="LN95" s="420"/>
      <c r="MC95" s="306"/>
    </row>
    <row r="96" spans="1:341" ht="12" customHeight="1" x14ac:dyDescent="0.2">
      <c r="A96" s="490"/>
      <c r="B96" s="490"/>
      <c r="C96" s="302"/>
      <c r="D96" s="297"/>
      <c r="E96" s="311"/>
      <c r="F96" s="297"/>
      <c r="G96" s="302"/>
      <c r="H96" s="494" t="s">
        <v>42</v>
      </c>
      <c r="I96" s="302"/>
      <c r="J96" s="454">
        <f>SUM(J89:J95)</f>
        <v>0</v>
      </c>
      <c r="K96" s="454">
        <f>SUM(K89:K95)</f>
        <v>0</v>
      </c>
      <c r="L96" s="454">
        <f>SUM(L89:L95)</f>
        <v>0</v>
      </c>
      <c r="M96" s="454">
        <f>SUM(M89:M95)</f>
        <v>0</v>
      </c>
      <c r="N96" s="454">
        <f>SUM(N89:N95)</f>
        <v>0</v>
      </c>
      <c r="O96" s="454">
        <f t="shared" si="354"/>
        <v>0</v>
      </c>
      <c r="R96" s="970"/>
      <c r="S96" s="971"/>
      <c r="T96" s="971"/>
      <c r="U96" s="971"/>
      <c r="V96" s="972"/>
      <c r="W96" s="619"/>
      <c r="Z96" s="616"/>
      <c r="AA96" s="617"/>
      <c r="AB96" s="619"/>
      <c r="AE96" s="616"/>
      <c r="AF96" s="617"/>
      <c r="AG96" s="619"/>
      <c r="AJ96" s="616"/>
      <c r="AK96" s="617"/>
      <c r="AL96" s="619"/>
      <c r="AO96" s="616"/>
      <c r="AP96" s="617"/>
      <c r="AQ96" s="618"/>
      <c r="AR96" s="618"/>
      <c r="AS96" s="618"/>
      <c r="AT96" s="618"/>
      <c r="AU96" s="618"/>
      <c r="AV96" s="618"/>
      <c r="AW96" s="617"/>
      <c r="AX96" s="299"/>
      <c r="BA96" s="618"/>
      <c r="BB96" s="617"/>
      <c r="BC96" s="299"/>
      <c r="LN96" s="420"/>
      <c r="MC96" s="306"/>
    </row>
    <row r="97" spans="1:341" ht="9" customHeight="1" thickBot="1" x14ac:dyDescent="0.25">
      <c r="A97" s="490"/>
      <c r="B97" s="490"/>
      <c r="D97" s="496"/>
      <c r="E97" s="311"/>
      <c r="F97" s="297"/>
      <c r="G97" s="302"/>
      <c r="H97" s="426"/>
      <c r="I97" s="302"/>
      <c r="J97" s="455"/>
      <c r="K97" s="455"/>
      <c r="L97" s="455"/>
      <c r="M97" s="455"/>
      <c r="N97" s="455"/>
      <c r="O97" s="455"/>
      <c r="R97" s="207"/>
      <c r="S97" s="456"/>
      <c r="T97" s="457"/>
      <c r="W97" s="616"/>
      <c r="Z97" s="616"/>
      <c r="AA97" s="617"/>
      <c r="AB97" s="616"/>
      <c r="AE97" s="616"/>
      <c r="AF97" s="617"/>
      <c r="AG97" s="616"/>
      <c r="AJ97" s="616"/>
      <c r="AK97" s="617"/>
      <c r="AL97" s="616"/>
      <c r="AO97" s="616"/>
      <c r="AP97" s="617"/>
      <c r="AQ97" s="616"/>
      <c r="AR97" s="616"/>
      <c r="AS97" s="616"/>
      <c r="AT97" s="616"/>
      <c r="AU97" s="616"/>
      <c r="AV97" s="616"/>
      <c r="AW97" s="614"/>
      <c r="AX97" s="299"/>
      <c r="BA97" s="616"/>
      <c r="BB97" s="614"/>
      <c r="BC97" s="299"/>
      <c r="LN97" s="420"/>
      <c r="MC97" s="306"/>
    </row>
    <row r="98" spans="1:341" ht="14.45" customHeight="1" thickBot="1" x14ac:dyDescent="0.25">
      <c r="A98" s="419" t="s">
        <v>71</v>
      </c>
      <c r="B98" s="419" t="s">
        <v>711</v>
      </c>
      <c r="K98" s="976" t="str">
        <f>$K$53</f>
        <v>&lt;&lt; Select LIHTC Election &gt;&gt;</v>
      </c>
      <c r="L98" s="977"/>
      <c r="M98" s="977"/>
      <c r="N98" s="978"/>
      <c r="O98" s="302"/>
      <c r="R98" s="980" t="str">
        <f>B98</f>
        <v>UNIT SUMMARY (Continued)</v>
      </c>
      <c r="S98" s="980"/>
      <c r="T98" s="980"/>
      <c r="U98" s="980"/>
      <c r="W98" s="614"/>
      <c r="Z98" s="614"/>
      <c r="AA98" s="614"/>
      <c r="AB98" s="614"/>
      <c r="AE98" s="614"/>
      <c r="AF98" s="614"/>
      <c r="AG98" s="614"/>
      <c r="AJ98" s="614"/>
      <c r="AK98" s="614"/>
      <c r="AL98" s="614"/>
      <c r="AO98" s="614"/>
      <c r="AP98" s="614"/>
      <c r="AQ98" s="614"/>
      <c r="AR98" s="614"/>
      <c r="AS98" s="614"/>
      <c r="AT98" s="614"/>
      <c r="AU98" s="614"/>
      <c r="AV98" s="614"/>
      <c r="AW98" s="614"/>
      <c r="AX98" s="299"/>
      <c r="BA98" s="614"/>
      <c r="BB98" s="614"/>
      <c r="BC98" s="299"/>
      <c r="LN98" s="420"/>
      <c r="MC98" s="306"/>
    </row>
    <row r="99" spans="1:341" ht="9" customHeight="1" x14ac:dyDescent="0.2">
      <c r="A99" s="419"/>
      <c r="B99" s="419"/>
      <c r="O99" s="302"/>
      <c r="R99" s="421"/>
      <c r="S99" s="422"/>
      <c r="T99" s="423"/>
      <c r="W99" s="614"/>
      <c r="Z99" s="614"/>
      <c r="AA99" s="614"/>
      <c r="AB99" s="614"/>
      <c r="AE99" s="614"/>
      <c r="AF99" s="614"/>
      <c r="AG99" s="614"/>
      <c r="AJ99" s="614"/>
      <c r="AK99" s="614"/>
      <c r="AL99" s="614"/>
      <c r="AO99" s="614"/>
      <c r="AP99" s="614"/>
      <c r="AQ99" s="614"/>
      <c r="AR99" s="614"/>
      <c r="AS99" s="614"/>
      <c r="AT99" s="614"/>
      <c r="AU99" s="614"/>
      <c r="AV99" s="614"/>
      <c r="AW99" s="614"/>
      <c r="AX99" s="299"/>
      <c r="BA99" s="614"/>
      <c r="BB99" s="614"/>
      <c r="BC99" s="299"/>
      <c r="LN99" s="420"/>
      <c r="MC99" s="306"/>
    </row>
    <row r="100" spans="1:341" ht="14.25" customHeight="1" x14ac:dyDescent="0.2">
      <c r="A100" s="490"/>
      <c r="B100" s="490"/>
      <c r="C100" s="986" t="s">
        <v>712</v>
      </c>
      <c r="D100" s="986"/>
      <c r="E100" s="465" t="s">
        <v>673</v>
      </c>
      <c r="F100" s="297"/>
      <c r="G100" s="302"/>
      <c r="H100" s="426" t="s">
        <v>713</v>
      </c>
      <c r="I100" s="302"/>
      <c r="J100" s="427">
        <f>GF48</f>
        <v>0</v>
      </c>
      <c r="K100" s="428">
        <f>GG48</f>
        <v>0</v>
      </c>
      <c r="L100" s="428">
        <f>GH48</f>
        <v>0</v>
      </c>
      <c r="M100" s="428">
        <f>GI48</f>
        <v>0</v>
      </c>
      <c r="N100" s="429">
        <f>GJ48</f>
        <v>0</v>
      </c>
      <c r="O100" s="430">
        <f t="shared" ref="O100:O110" si="355">SUM(J100:N100)</f>
        <v>0</v>
      </c>
      <c r="R100" s="973"/>
      <c r="S100" s="974"/>
      <c r="T100" s="974"/>
      <c r="U100" s="974"/>
      <c r="V100" s="975"/>
      <c r="W100" s="616"/>
      <c r="Z100" s="616"/>
      <c r="AA100" s="617"/>
      <c r="AB100" s="616"/>
      <c r="AE100" s="616"/>
      <c r="AF100" s="617"/>
      <c r="AG100" s="616"/>
      <c r="AJ100" s="616"/>
      <c r="AK100" s="617"/>
      <c r="AL100" s="616"/>
      <c r="AO100" s="616"/>
      <c r="AP100" s="617"/>
      <c r="AQ100" s="618"/>
      <c r="AR100" s="618"/>
      <c r="AS100" s="618"/>
      <c r="AT100" s="618"/>
      <c r="AU100" s="618"/>
      <c r="AV100" s="618"/>
      <c r="AW100" s="614"/>
      <c r="BA100" s="618"/>
      <c r="BB100" s="614"/>
      <c r="JV100" s="306"/>
      <c r="KA100" s="306"/>
      <c r="KB100" s="306"/>
      <c r="KC100" s="306"/>
      <c r="KD100" s="306"/>
      <c r="KE100" s="306"/>
      <c r="KF100" s="306"/>
      <c r="KG100" s="306"/>
      <c r="KH100" s="306"/>
      <c r="KI100" s="306"/>
      <c r="KJ100" s="306"/>
      <c r="KK100" s="306"/>
      <c r="KL100" s="306"/>
      <c r="KM100" s="306"/>
      <c r="KN100" s="306"/>
      <c r="KO100" s="306"/>
      <c r="KP100" s="306"/>
      <c r="KQ100" s="306"/>
      <c r="KR100" s="306"/>
      <c r="KS100" s="306"/>
      <c r="KT100" s="306"/>
      <c r="KU100" s="306"/>
      <c r="KV100" s="306"/>
      <c r="KW100" s="306"/>
      <c r="KX100" s="306"/>
      <c r="KY100" s="306"/>
      <c r="KZ100" s="306"/>
      <c r="LA100" s="306"/>
      <c r="LB100" s="306"/>
      <c r="LC100" s="306"/>
      <c r="LD100" s="306"/>
      <c r="LE100" s="306"/>
      <c r="LF100" s="306"/>
      <c r="LN100" s="420"/>
      <c r="MC100" s="306"/>
    </row>
    <row r="101" spans="1:341" ht="14.25" customHeight="1" x14ac:dyDescent="0.2">
      <c r="A101" s="490"/>
      <c r="B101" s="490"/>
      <c r="C101" s="986"/>
      <c r="D101" s="986"/>
      <c r="E101" s="311"/>
      <c r="F101" s="297"/>
      <c r="G101" s="302"/>
      <c r="H101" s="426" t="s">
        <v>672</v>
      </c>
      <c r="I101" s="302"/>
      <c r="J101" s="442">
        <f>GK48</f>
        <v>0</v>
      </c>
      <c r="K101" s="443">
        <f>GL48</f>
        <v>0</v>
      </c>
      <c r="L101" s="443">
        <f>GM48</f>
        <v>0</v>
      </c>
      <c r="M101" s="443">
        <f>GN48</f>
        <v>0</v>
      </c>
      <c r="N101" s="444">
        <f>GO48</f>
        <v>0</v>
      </c>
      <c r="O101" s="448">
        <f t="shared" si="355"/>
        <v>0</v>
      </c>
      <c r="R101" s="967"/>
      <c r="S101" s="968"/>
      <c r="T101" s="968"/>
      <c r="U101" s="968"/>
      <c r="V101" s="969"/>
      <c r="W101" s="616"/>
      <c r="Z101" s="616"/>
      <c r="AA101" s="617"/>
      <c r="AB101" s="616"/>
      <c r="AE101" s="616"/>
      <c r="AF101" s="617"/>
      <c r="AG101" s="616"/>
      <c r="AJ101" s="616"/>
      <c r="AK101" s="617"/>
      <c r="AL101" s="616"/>
      <c r="AO101" s="616"/>
      <c r="AP101" s="617"/>
      <c r="AQ101" s="618"/>
      <c r="AR101" s="618"/>
      <c r="AS101" s="618"/>
      <c r="AT101" s="618"/>
      <c r="AU101" s="618"/>
      <c r="AV101" s="618"/>
      <c r="AW101" s="620"/>
      <c r="AX101" s="299"/>
      <c r="BA101" s="618"/>
      <c r="BB101" s="620"/>
      <c r="BC101" s="299"/>
      <c r="LN101" s="420"/>
      <c r="MC101" s="306"/>
    </row>
    <row r="102" spans="1:341" ht="14.25" customHeight="1" x14ac:dyDescent="0.2">
      <c r="A102" s="490"/>
      <c r="B102" s="490"/>
      <c r="C102" s="986"/>
      <c r="D102" s="986"/>
      <c r="E102" s="311"/>
      <c r="F102" s="297"/>
      <c r="G102" s="302"/>
      <c r="H102" s="494" t="s">
        <v>714</v>
      </c>
      <c r="I102" s="302"/>
      <c r="J102" s="497">
        <f>SUM(J100:J101)+GP48</f>
        <v>0</v>
      </c>
      <c r="K102" s="497">
        <f>SUM(K100:K101)+GQ48</f>
        <v>0</v>
      </c>
      <c r="L102" s="497">
        <f>SUM(L100:L101)+GR48</f>
        <v>0</v>
      </c>
      <c r="M102" s="497">
        <f>SUM(M100:M101)+GS48</f>
        <v>0</v>
      </c>
      <c r="N102" s="497">
        <f>SUM(N100:N101)+GT48</f>
        <v>0</v>
      </c>
      <c r="O102" s="497">
        <f t="shared" si="355"/>
        <v>0</v>
      </c>
      <c r="R102" s="967"/>
      <c r="S102" s="968"/>
      <c r="T102" s="968"/>
      <c r="U102" s="968"/>
      <c r="V102" s="969"/>
      <c r="W102" s="619"/>
      <c r="Z102" s="616"/>
      <c r="AA102" s="621"/>
      <c r="AB102" s="619"/>
      <c r="AE102" s="616"/>
      <c r="AF102" s="621"/>
      <c r="AG102" s="619"/>
      <c r="AJ102" s="616"/>
      <c r="AK102" s="621"/>
      <c r="AL102" s="619"/>
      <c r="AO102" s="616"/>
      <c r="AP102" s="621"/>
      <c r="AQ102" s="618"/>
      <c r="AR102" s="618"/>
      <c r="AS102" s="618"/>
      <c r="AT102" s="618"/>
      <c r="AU102" s="618"/>
      <c r="AV102" s="618"/>
      <c r="AW102" s="617"/>
      <c r="AX102" s="299"/>
      <c r="BA102" s="618"/>
      <c r="BB102" s="617"/>
      <c r="BC102" s="299"/>
      <c r="LN102" s="420"/>
      <c r="MC102" s="306"/>
    </row>
    <row r="103" spans="1:341" ht="14.25" customHeight="1" x14ac:dyDescent="0.2">
      <c r="A103" s="490"/>
      <c r="B103" s="490"/>
      <c r="C103" s="986"/>
      <c r="D103" s="986"/>
      <c r="E103" s="465" t="s">
        <v>715</v>
      </c>
      <c r="F103" s="297"/>
      <c r="G103" s="302"/>
      <c r="H103" s="426" t="s">
        <v>713</v>
      </c>
      <c r="I103" s="302"/>
      <c r="J103" s="427">
        <f>GU48</f>
        <v>0</v>
      </c>
      <c r="K103" s="428">
        <f>GV48</f>
        <v>0</v>
      </c>
      <c r="L103" s="428">
        <f>GW48</f>
        <v>0</v>
      </c>
      <c r="M103" s="428">
        <f>GX48</f>
        <v>0</v>
      </c>
      <c r="N103" s="429">
        <f>GY48</f>
        <v>0</v>
      </c>
      <c r="O103" s="430">
        <f t="shared" si="355"/>
        <v>0</v>
      </c>
      <c r="R103" s="967"/>
      <c r="S103" s="968"/>
      <c r="T103" s="968"/>
      <c r="U103" s="968"/>
      <c r="V103" s="969"/>
      <c r="W103" s="616"/>
      <c r="Z103" s="616"/>
      <c r="AA103" s="617"/>
      <c r="AB103" s="616"/>
      <c r="AE103" s="616"/>
      <c r="AF103" s="617"/>
      <c r="AG103" s="616"/>
      <c r="AJ103" s="616"/>
      <c r="AK103" s="617"/>
      <c r="AL103" s="616"/>
      <c r="AO103" s="616"/>
      <c r="AP103" s="617"/>
      <c r="AQ103" s="618"/>
      <c r="AR103" s="618"/>
      <c r="AS103" s="618"/>
      <c r="AT103" s="618"/>
      <c r="AU103" s="618"/>
      <c r="AV103" s="618"/>
      <c r="AW103" s="614"/>
      <c r="BA103" s="618"/>
      <c r="BB103" s="614"/>
      <c r="JV103" s="306"/>
      <c r="KA103" s="306"/>
      <c r="KB103" s="306"/>
      <c r="KC103" s="306"/>
      <c r="KD103" s="306"/>
      <c r="KE103" s="306"/>
      <c r="KF103" s="306"/>
      <c r="KG103" s="306"/>
      <c r="KH103" s="306"/>
      <c r="KI103" s="306"/>
      <c r="KJ103" s="306"/>
      <c r="KK103" s="306"/>
      <c r="KL103" s="306"/>
      <c r="KM103" s="306"/>
      <c r="KN103" s="306"/>
      <c r="KO103" s="306"/>
      <c r="KP103" s="306"/>
      <c r="KQ103" s="306"/>
      <c r="KR103" s="306"/>
      <c r="KS103" s="306"/>
      <c r="KT103" s="306"/>
      <c r="KU103" s="306"/>
      <c r="KV103" s="306"/>
      <c r="KW103" s="306"/>
      <c r="KX103" s="306"/>
      <c r="KY103" s="306"/>
      <c r="KZ103" s="306"/>
      <c r="LA103" s="306"/>
      <c r="LB103" s="306"/>
      <c r="LC103" s="306"/>
      <c r="LD103" s="306"/>
      <c r="LE103" s="306"/>
      <c r="LF103" s="306"/>
      <c r="LN103" s="420"/>
      <c r="MC103" s="306"/>
    </row>
    <row r="104" spans="1:341" ht="14.25" customHeight="1" x14ac:dyDescent="0.2">
      <c r="A104" s="490"/>
      <c r="B104" s="490"/>
      <c r="C104" s="986"/>
      <c r="D104" s="986"/>
      <c r="E104" s="311"/>
      <c r="F104" s="297"/>
      <c r="G104" s="302"/>
      <c r="H104" s="426" t="s">
        <v>672</v>
      </c>
      <c r="I104" s="302"/>
      <c r="J104" s="442">
        <f>GZ48</f>
        <v>0</v>
      </c>
      <c r="K104" s="443">
        <f>HA48</f>
        <v>0</v>
      </c>
      <c r="L104" s="443">
        <f>HB48</f>
        <v>0</v>
      </c>
      <c r="M104" s="443">
        <f>HC48</f>
        <v>0</v>
      </c>
      <c r="N104" s="444">
        <f>HD48</f>
        <v>0</v>
      </c>
      <c r="O104" s="448">
        <f t="shared" si="355"/>
        <v>0</v>
      </c>
      <c r="R104" s="967"/>
      <c r="S104" s="968"/>
      <c r="T104" s="968"/>
      <c r="U104" s="968"/>
      <c r="V104" s="969"/>
      <c r="W104" s="616"/>
      <c r="Z104" s="616"/>
      <c r="AA104" s="617"/>
      <c r="AB104" s="616"/>
      <c r="AE104" s="616"/>
      <c r="AF104" s="617"/>
      <c r="AG104" s="616"/>
      <c r="AJ104" s="616"/>
      <c r="AK104" s="617"/>
      <c r="AL104" s="616"/>
      <c r="AO104" s="616"/>
      <c r="AP104" s="617"/>
      <c r="AQ104" s="618"/>
      <c r="AR104" s="618"/>
      <c r="AS104" s="618"/>
      <c r="AT104" s="618"/>
      <c r="AU104" s="618"/>
      <c r="AV104" s="618"/>
      <c r="AW104" s="620"/>
      <c r="AX104" s="299"/>
      <c r="BA104" s="618"/>
      <c r="BB104" s="620"/>
      <c r="BC104" s="299"/>
      <c r="LN104" s="420"/>
      <c r="MC104" s="306"/>
    </row>
    <row r="105" spans="1:341" ht="14.25" customHeight="1" x14ac:dyDescent="0.2">
      <c r="A105" s="490"/>
      <c r="B105" s="490"/>
      <c r="C105" s="986"/>
      <c r="D105" s="986"/>
      <c r="E105" s="311"/>
      <c r="F105" s="297"/>
      <c r="G105" s="302"/>
      <c r="H105" s="494" t="s">
        <v>714</v>
      </c>
      <c r="I105" s="302"/>
      <c r="J105" s="497">
        <f>SUM(J103:J104)+HE48</f>
        <v>0</v>
      </c>
      <c r="K105" s="497">
        <f>SUM(K103:K104)+HF48</f>
        <v>0</v>
      </c>
      <c r="L105" s="497">
        <f>SUM(L103:L104)+HG48</f>
        <v>0</v>
      </c>
      <c r="M105" s="497">
        <f>SUM(M103:M104)+HH48</f>
        <v>0</v>
      </c>
      <c r="N105" s="497">
        <f>SUM(N103:N104)+HI48</f>
        <v>0</v>
      </c>
      <c r="O105" s="497">
        <f t="shared" si="355"/>
        <v>0</v>
      </c>
      <c r="R105" s="967"/>
      <c r="S105" s="968"/>
      <c r="T105" s="968"/>
      <c r="U105" s="968"/>
      <c r="V105" s="969"/>
      <c r="W105" s="619"/>
      <c r="Z105" s="616"/>
      <c r="AA105" s="621"/>
      <c r="AB105" s="619"/>
      <c r="AE105" s="616"/>
      <c r="AF105" s="621"/>
      <c r="AG105" s="619"/>
      <c r="AJ105" s="616"/>
      <c r="AK105" s="621"/>
      <c r="AL105" s="619"/>
      <c r="AO105" s="616"/>
      <c r="AP105" s="621"/>
      <c r="AQ105" s="618"/>
      <c r="AR105" s="618"/>
      <c r="AS105" s="618"/>
      <c r="AT105" s="618"/>
      <c r="AU105" s="618"/>
      <c r="AV105" s="618"/>
      <c r="AW105" s="617"/>
      <c r="AX105" s="299"/>
      <c r="BA105" s="618"/>
      <c r="BB105" s="617"/>
      <c r="BC105" s="299"/>
      <c r="LN105" s="420"/>
      <c r="MC105" s="306"/>
    </row>
    <row r="106" spans="1:341" ht="14.25" customHeight="1" x14ac:dyDescent="0.2">
      <c r="A106" s="490"/>
      <c r="B106" s="490"/>
      <c r="C106" s="498"/>
      <c r="D106" s="297"/>
      <c r="E106" s="984" t="s">
        <v>716</v>
      </c>
      <c r="F106" s="984"/>
      <c r="G106" s="302"/>
      <c r="H106" s="426" t="s">
        <v>713</v>
      </c>
      <c r="I106" s="302"/>
      <c r="J106" s="427">
        <f>HJ48</f>
        <v>0</v>
      </c>
      <c r="K106" s="428">
        <f>HK48</f>
        <v>0</v>
      </c>
      <c r="L106" s="428">
        <f>HL48</f>
        <v>0</v>
      </c>
      <c r="M106" s="428">
        <f>HM48</f>
        <v>0</v>
      </c>
      <c r="N106" s="429">
        <f>HN48</f>
        <v>0</v>
      </c>
      <c r="O106" s="430">
        <f t="shared" si="355"/>
        <v>0</v>
      </c>
      <c r="R106" s="967"/>
      <c r="S106" s="968"/>
      <c r="T106" s="968"/>
      <c r="U106" s="968"/>
      <c r="V106" s="969"/>
      <c r="W106" s="616"/>
      <c r="Z106" s="616"/>
      <c r="AA106" s="617"/>
      <c r="AB106" s="616"/>
      <c r="AE106" s="616"/>
      <c r="AF106" s="617"/>
      <c r="AG106" s="616"/>
      <c r="AJ106" s="616"/>
      <c r="AK106" s="617"/>
      <c r="AL106" s="616"/>
      <c r="AO106" s="616"/>
      <c r="AP106" s="617"/>
      <c r="AQ106" s="618"/>
      <c r="AR106" s="618"/>
      <c r="AS106" s="618"/>
      <c r="AT106" s="618"/>
      <c r="AU106" s="618"/>
      <c r="AV106" s="618"/>
      <c r="AW106" s="614"/>
      <c r="BA106" s="618"/>
      <c r="BB106" s="614"/>
      <c r="JV106" s="306"/>
      <c r="KA106" s="306"/>
      <c r="KB106" s="306"/>
      <c r="KC106" s="306"/>
      <c r="KD106" s="306"/>
      <c r="KE106" s="306"/>
      <c r="KF106" s="306"/>
      <c r="KG106" s="306"/>
      <c r="KH106" s="306"/>
      <c r="KI106" s="306"/>
      <c r="KJ106" s="306"/>
      <c r="KK106" s="306"/>
      <c r="KL106" s="306"/>
      <c r="KM106" s="306"/>
      <c r="KN106" s="306"/>
      <c r="KO106" s="306"/>
      <c r="KP106" s="306"/>
      <c r="KQ106" s="306"/>
      <c r="KR106" s="306"/>
      <c r="KS106" s="306"/>
      <c r="KT106" s="306"/>
      <c r="KU106" s="306"/>
      <c r="KV106" s="306"/>
      <c r="KW106" s="306"/>
      <c r="KX106" s="306"/>
      <c r="KY106" s="306"/>
      <c r="KZ106" s="306"/>
      <c r="LA106" s="306"/>
      <c r="LB106" s="306"/>
      <c r="LC106" s="306"/>
      <c r="LD106" s="306"/>
      <c r="LE106" s="306"/>
      <c r="LF106" s="306"/>
      <c r="LN106" s="420"/>
      <c r="MC106" s="306"/>
    </row>
    <row r="107" spans="1:341" ht="14.25" customHeight="1" x14ac:dyDescent="0.2">
      <c r="A107" s="490"/>
      <c r="B107" s="490"/>
      <c r="C107" s="498"/>
      <c r="D107" s="297"/>
      <c r="E107" s="984"/>
      <c r="F107" s="984"/>
      <c r="G107" s="302"/>
      <c r="H107" s="426" t="s">
        <v>672</v>
      </c>
      <c r="I107" s="302"/>
      <c r="J107" s="442">
        <f>HO48</f>
        <v>0</v>
      </c>
      <c r="K107" s="443">
        <f>HP48</f>
        <v>0</v>
      </c>
      <c r="L107" s="443">
        <f>HQ48</f>
        <v>0</v>
      </c>
      <c r="M107" s="443">
        <f>HR48</f>
        <v>0</v>
      </c>
      <c r="N107" s="444">
        <f>HS48</f>
        <v>0</v>
      </c>
      <c r="O107" s="448">
        <f t="shared" si="355"/>
        <v>0</v>
      </c>
      <c r="R107" s="967"/>
      <c r="S107" s="968"/>
      <c r="T107" s="968"/>
      <c r="U107" s="968"/>
      <c r="V107" s="969"/>
      <c r="W107" s="616"/>
      <c r="Z107" s="616"/>
      <c r="AA107" s="617"/>
      <c r="AB107" s="616"/>
      <c r="AE107" s="616"/>
      <c r="AF107" s="617"/>
      <c r="AG107" s="616"/>
      <c r="AJ107" s="616"/>
      <c r="AK107" s="617"/>
      <c r="AL107" s="616"/>
      <c r="AO107" s="616"/>
      <c r="AP107" s="617"/>
      <c r="AQ107" s="618"/>
      <c r="AR107" s="618"/>
      <c r="AS107" s="618"/>
      <c r="AT107" s="618"/>
      <c r="AU107" s="618"/>
      <c r="AV107" s="618"/>
      <c r="AW107" s="620"/>
      <c r="AX107" s="299"/>
      <c r="BA107" s="618"/>
      <c r="BB107" s="620"/>
      <c r="BC107" s="299"/>
      <c r="LN107" s="420"/>
      <c r="MC107" s="306"/>
    </row>
    <row r="108" spans="1:341" ht="14.25" customHeight="1" x14ac:dyDescent="0.2">
      <c r="A108" s="490"/>
      <c r="B108" s="490"/>
      <c r="C108" s="498"/>
      <c r="D108" s="297"/>
      <c r="E108" s="311"/>
      <c r="F108" s="297"/>
      <c r="G108" s="302"/>
      <c r="H108" s="494" t="s">
        <v>714</v>
      </c>
      <c r="I108" s="302"/>
      <c r="J108" s="497">
        <f>SUM(J106:J107)+HT48</f>
        <v>0</v>
      </c>
      <c r="K108" s="497">
        <f>SUM(K106:K107)+HU48</f>
        <v>0</v>
      </c>
      <c r="L108" s="497">
        <f>SUM(L106:L107)+HV48</f>
        <v>0</v>
      </c>
      <c r="M108" s="497">
        <f>SUM(M106:M107)+HW48</f>
        <v>0</v>
      </c>
      <c r="N108" s="497">
        <f>SUM(N106:N107)+HX48</f>
        <v>0</v>
      </c>
      <c r="O108" s="497">
        <f t="shared" si="355"/>
        <v>0</v>
      </c>
      <c r="R108" s="967"/>
      <c r="S108" s="968"/>
      <c r="T108" s="968"/>
      <c r="U108" s="968"/>
      <c r="V108" s="969"/>
      <c r="W108" s="619"/>
      <c r="Z108" s="616"/>
      <c r="AA108" s="621"/>
      <c r="AB108" s="619"/>
      <c r="AE108" s="616"/>
      <c r="AF108" s="621"/>
      <c r="AG108" s="619"/>
      <c r="AJ108" s="616"/>
      <c r="AK108" s="621"/>
      <c r="AL108" s="619"/>
      <c r="AO108" s="616"/>
      <c r="AP108" s="621"/>
      <c r="AQ108" s="618"/>
      <c r="AR108" s="618"/>
      <c r="AS108" s="618"/>
      <c r="AT108" s="618"/>
      <c r="AU108" s="618"/>
      <c r="AV108" s="618"/>
      <c r="AW108" s="617"/>
      <c r="AX108" s="299"/>
      <c r="BA108" s="618"/>
      <c r="BB108" s="617"/>
      <c r="BC108" s="299"/>
      <c r="LN108" s="420"/>
      <c r="MC108" s="306"/>
    </row>
    <row r="109" spans="1:341" ht="14.25" customHeight="1" x14ac:dyDescent="0.2">
      <c r="A109" s="490"/>
      <c r="B109" s="490"/>
      <c r="C109" s="498"/>
      <c r="D109" s="297"/>
      <c r="E109" s="311" t="s">
        <v>59</v>
      </c>
      <c r="F109" s="297"/>
      <c r="G109" s="499"/>
      <c r="H109" s="302"/>
      <c r="I109" s="302"/>
      <c r="J109" s="500"/>
      <c r="K109" s="500"/>
      <c r="L109" s="500"/>
      <c r="M109" s="500"/>
      <c r="N109" s="500"/>
      <c r="O109" s="501">
        <f t="shared" si="355"/>
        <v>0</v>
      </c>
      <c r="R109" s="967"/>
      <c r="S109" s="968"/>
      <c r="T109" s="968"/>
      <c r="U109" s="968"/>
      <c r="V109" s="969"/>
      <c r="W109" s="616"/>
      <c r="Z109" s="616"/>
      <c r="AA109" s="617"/>
      <c r="AB109" s="616"/>
      <c r="AE109" s="616"/>
      <c r="AF109" s="617"/>
      <c r="AG109" s="616"/>
      <c r="AJ109" s="616"/>
      <c r="AK109" s="617"/>
      <c r="AL109" s="616"/>
      <c r="AO109" s="616"/>
      <c r="AP109" s="617"/>
      <c r="AQ109" s="618"/>
      <c r="AR109" s="618"/>
      <c r="AS109" s="618"/>
      <c r="AT109" s="618"/>
      <c r="AU109" s="618"/>
      <c r="AV109" s="618"/>
      <c r="AW109" s="620"/>
      <c r="AX109" s="299"/>
      <c r="BA109" s="618"/>
      <c r="BB109" s="620"/>
      <c r="BC109" s="299"/>
      <c r="LN109" s="420"/>
      <c r="MC109" s="306"/>
    </row>
    <row r="110" spans="1:341" ht="14.25" customHeight="1" x14ac:dyDescent="0.2">
      <c r="A110" s="985"/>
      <c r="B110" s="985"/>
      <c r="C110" s="985"/>
      <c r="D110" s="985"/>
      <c r="E110" s="502" t="s">
        <v>717</v>
      </c>
      <c r="F110" s="297"/>
      <c r="G110" s="499"/>
      <c r="H110" s="302"/>
      <c r="I110" s="302"/>
      <c r="J110" s="503"/>
      <c r="K110" s="503"/>
      <c r="L110" s="503"/>
      <c r="M110" s="503"/>
      <c r="N110" s="503"/>
      <c r="O110" s="504">
        <f t="shared" si="355"/>
        <v>0</v>
      </c>
      <c r="R110" s="967"/>
      <c r="S110" s="968"/>
      <c r="T110" s="968"/>
      <c r="U110" s="968"/>
      <c r="V110" s="969"/>
      <c r="W110" s="616"/>
      <c r="Z110" s="616"/>
      <c r="AA110" s="617"/>
      <c r="AB110" s="616"/>
      <c r="AE110" s="616"/>
      <c r="AF110" s="617"/>
      <c r="AG110" s="616"/>
      <c r="AJ110" s="616"/>
      <c r="AK110" s="617"/>
      <c r="AL110" s="616"/>
      <c r="AO110" s="616"/>
      <c r="AP110" s="617"/>
      <c r="AQ110" s="618"/>
      <c r="AR110" s="618"/>
      <c r="AS110" s="618"/>
      <c r="AT110" s="618"/>
      <c r="AU110" s="618"/>
      <c r="AV110" s="618"/>
      <c r="AW110" s="620"/>
      <c r="AX110" s="299"/>
      <c r="BA110" s="618"/>
      <c r="BB110" s="620"/>
      <c r="BC110" s="299"/>
      <c r="LN110" s="420"/>
      <c r="MC110" s="306"/>
    </row>
    <row r="111" spans="1:341" ht="9" customHeight="1" x14ac:dyDescent="0.2">
      <c r="A111" s="505"/>
      <c r="B111" s="505"/>
      <c r="C111" s="505"/>
      <c r="D111" s="505"/>
      <c r="E111" s="502"/>
      <c r="F111" s="297"/>
      <c r="G111" s="499"/>
      <c r="H111" s="302"/>
      <c r="I111" s="302"/>
      <c r="J111" s="426"/>
      <c r="K111" s="426"/>
      <c r="L111" s="426"/>
      <c r="M111" s="426"/>
      <c r="N111" s="426"/>
      <c r="O111" s="426"/>
      <c r="R111" s="967"/>
      <c r="S111" s="968"/>
      <c r="T111" s="968"/>
      <c r="U111" s="968"/>
      <c r="V111" s="969"/>
      <c r="W111" s="616"/>
      <c r="Z111" s="616"/>
      <c r="AA111" s="617"/>
      <c r="AB111" s="616"/>
      <c r="AE111" s="616"/>
      <c r="AF111" s="617"/>
      <c r="AG111" s="616"/>
      <c r="AJ111" s="616"/>
      <c r="AK111" s="617"/>
      <c r="AL111" s="616"/>
      <c r="AO111" s="616"/>
      <c r="AP111" s="617"/>
      <c r="AQ111" s="618"/>
      <c r="AR111" s="618"/>
      <c r="AS111" s="618"/>
      <c r="AT111" s="618"/>
      <c r="AU111" s="618"/>
      <c r="AV111" s="618"/>
      <c r="AW111" s="620"/>
      <c r="AX111" s="299"/>
      <c r="BA111" s="618"/>
      <c r="BB111" s="620"/>
      <c r="BC111" s="299"/>
      <c r="LN111" s="420"/>
      <c r="MC111" s="306"/>
    </row>
    <row r="112" spans="1:341" ht="14.25" customHeight="1" x14ac:dyDescent="0.2">
      <c r="A112" s="505"/>
      <c r="B112" s="505"/>
      <c r="C112" s="505"/>
      <c r="D112" s="505"/>
      <c r="E112" s="311" t="s">
        <v>47</v>
      </c>
      <c r="F112" s="297"/>
      <c r="G112" s="499"/>
      <c r="H112" s="302"/>
      <c r="I112" s="302"/>
      <c r="J112" s="506">
        <f>J116+J118+J120+J122+J124+J126+J128+J130</f>
        <v>0</v>
      </c>
      <c r="K112" s="507">
        <f>K116+K118+K120+K122+K124+K126+K128+K130</f>
        <v>0</v>
      </c>
      <c r="L112" s="507">
        <f>L116+L118+L120+L122+L124+L126+L128+L130</f>
        <v>0</v>
      </c>
      <c r="M112" s="507">
        <f>M116+M118+M120+M122+M124+M126+M128+M130</f>
        <v>0</v>
      </c>
      <c r="N112" s="508">
        <f>N116+N118+N120+N122+N124+N126+N128+N130</f>
        <v>0</v>
      </c>
      <c r="O112" s="509">
        <f>SUM(J112:N112)</f>
        <v>0</v>
      </c>
      <c r="R112" s="970"/>
      <c r="S112" s="971"/>
      <c r="T112" s="971"/>
      <c r="U112" s="971"/>
      <c r="V112" s="972"/>
      <c r="W112" s="616"/>
      <c r="Z112" s="616"/>
      <c r="AA112" s="617"/>
      <c r="AB112" s="616"/>
      <c r="AE112" s="616"/>
      <c r="AF112" s="617"/>
      <c r="AG112" s="616"/>
      <c r="AJ112" s="616"/>
      <c r="AK112" s="617"/>
      <c r="AL112" s="616"/>
      <c r="AO112" s="616"/>
      <c r="AP112" s="617"/>
      <c r="AQ112" s="618"/>
      <c r="AR112" s="618"/>
      <c r="AS112" s="618"/>
      <c r="AT112" s="618"/>
      <c r="AU112" s="618"/>
      <c r="AV112" s="618"/>
      <c r="AW112" s="620"/>
      <c r="AX112" s="299"/>
      <c r="BA112" s="618"/>
      <c r="BB112" s="620"/>
      <c r="BC112" s="299"/>
      <c r="LN112" s="420"/>
      <c r="MC112" s="306"/>
    </row>
    <row r="113" spans="3:341" ht="9.75" customHeight="1" x14ac:dyDescent="0.2">
      <c r="D113" s="297"/>
      <c r="E113" s="311"/>
      <c r="F113" s="297"/>
      <c r="G113" s="499"/>
      <c r="H113" s="302"/>
      <c r="I113" s="302"/>
      <c r="J113" s="455"/>
      <c r="K113" s="455"/>
      <c r="L113" s="455"/>
      <c r="M113" s="455"/>
      <c r="N113" s="455"/>
      <c r="O113" s="455"/>
      <c r="R113" s="510" t="str">
        <f>C114</f>
        <v>Building Type: (for Utility Allowance, Monitoring Fees and other purposes)</v>
      </c>
      <c r="S113" s="456"/>
      <c r="T113" s="457"/>
      <c r="W113" s="299"/>
      <c r="Z113" s="299"/>
      <c r="AA113" s="617"/>
      <c r="AB113" s="299"/>
      <c r="AE113" s="299"/>
      <c r="AF113" s="617"/>
      <c r="AG113" s="299"/>
      <c r="AJ113" s="299"/>
      <c r="AK113" s="617"/>
      <c r="AL113" s="299"/>
      <c r="AO113" s="299"/>
      <c r="AP113" s="617"/>
      <c r="AQ113" s="616"/>
      <c r="AR113" s="616"/>
      <c r="AS113" s="616"/>
      <c r="AT113" s="616"/>
      <c r="AU113" s="616"/>
      <c r="AV113" s="616"/>
      <c r="AW113" s="614"/>
      <c r="AX113" s="299"/>
      <c r="BA113" s="616"/>
      <c r="BB113" s="614"/>
      <c r="BC113" s="299"/>
      <c r="LN113" s="420"/>
      <c r="MC113" s="306"/>
    </row>
    <row r="114" spans="3:341" ht="14.25" customHeight="1" x14ac:dyDescent="0.2">
      <c r="C114" s="982" t="s">
        <v>718</v>
      </c>
      <c r="D114" s="982"/>
      <c r="E114" s="458" t="s">
        <v>719</v>
      </c>
      <c r="F114" s="511"/>
      <c r="G114" s="512"/>
      <c r="H114" s="513"/>
      <c r="I114" s="514"/>
      <c r="J114" s="515">
        <f t="shared" ref="J114:O114" si="356">SUM(J115:J122)</f>
        <v>0</v>
      </c>
      <c r="K114" s="516">
        <f t="shared" si="356"/>
        <v>0</v>
      </c>
      <c r="L114" s="516">
        <f t="shared" si="356"/>
        <v>0</v>
      </c>
      <c r="M114" s="516">
        <f t="shared" si="356"/>
        <v>0</v>
      </c>
      <c r="N114" s="517">
        <f t="shared" si="356"/>
        <v>0</v>
      </c>
      <c r="O114" s="518">
        <f t="shared" si="356"/>
        <v>0</v>
      </c>
      <c r="R114" s="973"/>
      <c r="S114" s="974"/>
      <c r="T114" s="974"/>
      <c r="U114" s="974"/>
      <c r="V114" s="975"/>
      <c r="W114" s="299"/>
      <c r="Z114" s="299"/>
      <c r="AA114" s="617"/>
      <c r="AB114" s="299"/>
      <c r="AE114" s="299"/>
      <c r="AF114" s="617"/>
      <c r="AG114" s="299"/>
      <c r="AJ114" s="299"/>
      <c r="AK114" s="617"/>
      <c r="AL114" s="299"/>
      <c r="AO114" s="299"/>
      <c r="AP114" s="617"/>
      <c r="AQ114" s="618"/>
      <c r="AR114" s="618"/>
      <c r="AS114" s="618"/>
      <c r="AT114" s="618"/>
      <c r="AU114" s="618"/>
      <c r="AV114" s="618"/>
      <c r="AW114" s="614"/>
      <c r="BA114" s="618"/>
      <c r="BB114" s="614"/>
      <c r="JV114" s="306"/>
      <c r="KA114" s="306"/>
      <c r="KB114" s="306"/>
      <c r="KC114" s="306"/>
      <c r="KD114" s="306"/>
      <c r="KE114" s="306"/>
      <c r="KF114" s="306"/>
      <c r="KG114" s="306"/>
      <c r="KH114" s="306"/>
      <c r="KI114" s="306"/>
      <c r="KJ114" s="306"/>
      <c r="KK114" s="306"/>
      <c r="KL114" s="306"/>
      <c r="KM114" s="306"/>
      <c r="KN114" s="306"/>
      <c r="KO114" s="306"/>
      <c r="KP114" s="306"/>
      <c r="KQ114" s="306"/>
      <c r="KR114" s="306"/>
      <c r="KS114" s="306"/>
      <c r="KT114" s="306"/>
      <c r="KU114" s="306"/>
      <c r="KV114" s="306"/>
      <c r="KW114" s="306"/>
      <c r="KX114" s="306"/>
      <c r="KY114" s="306"/>
      <c r="KZ114" s="306"/>
      <c r="LA114" s="306"/>
      <c r="LB114" s="306"/>
      <c r="LC114" s="306"/>
      <c r="LD114" s="306"/>
      <c r="LE114" s="306"/>
      <c r="LF114" s="306"/>
      <c r="LN114" s="420"/>
      <c r="MC114" s="306"/>
    </row>
    <row r="115" spans="3:341" ht="14.25" customHeight="1" x14ac:dyDescent="0.2">
      <c r="C115" s="983"/>
      <c r="D115" s="983"/>
      <c r="E115" s="465"/>
      <c r="F115" s="405"/>
      <c r="G115" s="456"/>
      <c r="H115" s="519" t="s">
        <v>720</v>
      </c>
      <c r="I115" s="437"/>
      <c r="J115" s="433">
        <f>JR48</f>
        <v>0</v>
      </c>
      <c r="K115" s="434">
        <f>JS48</f>
        <v>0</v>
      </c>
      <c r="L115" s="434">
        <f>JT48</f>
        <v>0</v>
      </c>
      <c r="M115" s="434">
        <f>JU48</f>
        <v>0</v>
      </c>
      <c r="N115" s="435">
        <f>JV48</f>
        <v>0</v>
      </c>
      <c r="O115" s="436">
        <f t="shared" ref="O115:O130" si="357">SUM(J115:N115)</f>
        <v>0</v>
      </c>
      <c r="R115" s="967"/>
      <c r="S115" s="968"/>
      <c r="T115" s="968"/>
      <c r="U115" s="968"/>
      <c r="V115" s="969"/>
      <c r="W115" s="299"/>
      <c r="Z115" s="299"/>
      <c r="AA115" s="617"/>
      <c r="AB115" s="299"/>
      <c r="AE115" s="299"/>
      <c r="AF115" s="617"/>
      <c r="AG115" s="299"/>
      <c r="AJ115" s="299"/>
      <c r="AK115" s="617"/>
      <c r="AL115" s="299"/>
      <c r="AO115" s="299"/>
      <c r="AP115" s="617"/>
      <c r="AQ115" s="618"/>
      <c r="AR115" s="618"/>
      <c r="AS115" s="618"/>
      <c r="AT115" s="618"/>
      <c r="AU115" s="618"/>
      <c r="AV115" s="618"/>
      <c r="AW115" s="614"/>
      <c r="BA115" s="618"/>
      <c r="BB115" s="614"/>
      <c r="JV115" s="306"/>
      <c r="KA115" s="306"/>
      <c r="KB115" s="306"/>
      <c r="KC115" s="306"/>
      <c r="KD115" s="306"/>
      <c r="KE115" s="306"/>
      <c r="KF115" s="306"/>
      <c r="KG115" s="306"/>
      <c r="KH115" s="306"/>
      <c r="KI115" s="306"/>
      <c r="KJ115" s="306"/>
      <c r="KK115" s="306"/>
      <c r="KL115" s="306"/>
      <c r="KM115" s="306"/>
      <c r="KN115" s="306"/>
      <c r="KO115" s="306"/>
      <c r="KP115" s="306"/>
      <c r="KQ115" s="306"/>
      <c r="KR115" s="306"/>
      <c r="KS115" s="306"/>
      <c r="KT115" s="306"/>
      <c r="KU115" s="306"/>
      <c r="KV115" s="306"/>
      <c r="KW115" s="306"/>
      <c r="KX115" s="306"/>
      <c r="KY115" s="306"/>
      <c r="KZ115" s="306"/>
      <c r="LA115" s="306"/>
      <c r="LB115" s="306"/>
      <c r="LC115" s="306"/>
      <c r="LD115" s="306"/>
      <c r="LE115" s="306"/>
      <c r="LF115" s="306"/>
      <c r="LN115" s="420"/>
      <c r="MC115" s="306"/>
    </row>
    <row r="116" spans="3:341" ht="14.25" customHeight="1" x14ac:dyDescent="0.2">
      <c r="C116" s="983"/>
      <c r="D116" s="983"/>
      <c r="E116" s="465"/>
      <c r="F116" s="405"/>
      <c r="G116" s="456"/>
      <c r="H116" s="520" t="s">
        <v>47</v>
      </c>
      <c r="I116" s="437"/>
      <c r="J116" s="438">
        <f>JW48</f>
        <v>0</v>
      </c>
      <c r="K116" s="439">
        <f>JX48</f>
        <v>0</v>
      </c>
      <c r="L116" s="439">
        <f>JY48</f>
        <v>0</v>
      </c>
      <c r="M116" s="439">
        <f>JZ48</f>
        <v>0</v>
      </c>
      <c r="N116" s="440">
        <f>KA48</f>
        <v>0</v>
      </c>
      <c r="O116" s="441">
        <f t="shared" si="357"/>
        <v>0</v>
      </c>
      <c r="R116" s="967"/>
      <c r="S116" s="968"/>
      <c r="T116" s="968"/>
      <c r="U116" s="968"/>
      <c r="V116" s="969"/>
      <c r="W116" s="299"/>
      <c r="Z116" s="299"/>
      <c r="AA116" s="617"/>
      <c r="AB116" s="299"/>
      <c r="AE116" s="299"/>
      <c r="AF116" s="617"/>
      <c r="AG116" s="299"/>
      <c r="AJ116" s="299"/>
      <c r="AK116" s="617"/>
      <c r="AL116" s="299"/>
      <c r="AO116" s="299"/>
      <c r="AP116" s="617"/>
      <c r="AQ116" s="618"/>
      <c r="AR116" s="618"/>
      <c r="AS116" s="618"/>
      <c r="AT116" s="618"/>
      <c r="AU116" s="618"/>
      <c r="AV116" s="618"/>
      <c r="AW116" s="614"/>
      <c r="BA116" s="618"/>
      <c r="BB116" s="614"/>
      <c r="JV116" s="306"/>
      <c r="KA116" s="306"/>
      <c r="KB116" s="306"/>
      <c r="KC116" s="306"/>
      <c r="KD116" s="306"/>
      <c r="KE116" s="306"/>
      <c r="KF116" s="306"/>
      <c r="KG116" s="306"/>
      <c r="KH116" s="306"/>
      <c r="KI116" s="306"/>
      <c r="KJ116" s="306"/>
      <c r="KK116" s="306"/>
      <c r="KL116" s="306"/>
      <c r="KM116" s="306"/>
      <c r="KN116" s="306"/>
      <c r="KO116" s="306"/>
      <c r="KP116" s="306"/>
      <c r="KQ116" s="306"/>
      <c r="KR116" s="306"/>
      <c r="KS116" s="306"/>
      <c r="KT116" s="306"/>
      <c r="KU116" s="306"/>
      <c r="KV116" s="306"/>
      <c r="KW116" s="306"/>
      <c r="KX116" s="306"/>
      <c r="KY116" s="306"/>
      <c r="KZ116" s="306"/>
      <c r="LA116" s="306"/>
      <c r="LB116" s="306"/>
      <c r="LC116" s="306"/>
      <c r="LD116" s="306"/>
      <c r="LE116" s="306"/>
      <c r="LF116" s="306"/>
      <c r="LN116" s="420"/>
      <c r="MC116" s="306"/>
    </row>
    <row r="117" spans="3:341" ht="14.25" customHeight="1" x14ac:dyDescent="0.2">
      <c r="C117" s="983"/>
      <c r="D117" s="983"/>
      <c r="E117" s="465"/>
      <c r="F117" s="405"/>
      <c r="G117" s="456"/>
      <c r="H117" s="519" t="s">
        <v>721</v>
      </c>
      <c r="I117" s="437"/>
      <c r="J117" s="433">
        <f>KB48</f>
        <v>0</v>
      </c>
      <c r="K117" s="434">
        <f>KC48</f>
        <v>0</v>
      </c>
      <c r="L117" s="434">
        <f>KD48</f>
        <v>0</v>
      </c>
      <c r="M117" s="434">
        <f>KE48</f>
        <v>0</v>
      </c>
      <c r="N117" s="435">
        <f>KF48</f>
        <v>0</v>
      </c>
      <c r="O117" s="521">
        <f t="shared" si="357"/>
        <v>0</v>
      </c>
      <c r="R117" s="967"/>
      <c r="S117" s="968"/>
      <c r="T117" s="968"/>
      <c r="U117" s="968"/>
      <c r="V117" s="969"/>
      <c r="W117" s="299"/>
      <c r="Z117" s="299"/>
      <c r="AA117" s="617"/>
      <c r="AB117" s="299"/>
      <c r="AE117" s="299"/>
      <c r="AF117" s="617"/>
      <c r="AG117" s="299"/>
      <c r="AJ117" s="299"/>
      <c r="AK117" s="617"/>
      <c r="AL117" s="299"/>
      <c r="AO117" s="299"/>
      <c r="AP117" s="617"/>
      <c r="AQ117" s="618"/>
      <c r="AR117" s="618"/>
      <c r="AS117" s="618"/>
      <c r="AT117" s="618"/>
      <c r="AU117" s="618"/>
      <c r="AV117" s="618"/>
      <c r="AW117" s="614"/>
      <c r="BA117" s="618"/>
      <c r="BB117" s="614"/>
      <c r="JV117" s="306"/>
      <c r="KA117" s="306"/>
      <c r="KB117" s="306"/>
      <c r="KC117" s="306"/>
      <c r="KD117" s="306"/>
      <c r="KE117" s="306"/>
      <c r="KF117" s="306"/>
      <c r="KG117" s="306"/>
      <c r="KH117" s="306"/>
      <c r="KI117" s="306"/>
      <c r="KJ117" s="306"/>
      <c r="KK117" s="306"/>
      <c r="KL117" s="306"/>
      <c r="KM117" s="306"/>
      <c r="KN117" s="306"/>
      <c r="KO117" s="306"/>
      <c r="KP117" s="306"/>
      <c r="KQ117" s="306"/>
      <c r="KR117" s="306"/>
      <c r="KS117" s="306"/>
      <c r="KT117" s="306"/>
      <c r="KU117" s="306"/>
      <c r="KV117" s="306"/>
      <c r="KW117" s="306"/>
      <c r="KX117" s="306"/>
      <c r="KY117" s="306"/>
      <c r="KZ117" s="306"/>
      <c r="LA117" s="306"/>
      <c r="LB117" s="306"/>
      <c r="LC117" s="306"/>
      <c r="LD117" s="306"/>
      <c r="LE117" s="306"/>
      <c r="LF117" s="306"/>
      <c r="LN117" s="420"/>
      <c r="MC117" s="306"/>
    </row>
    <row r="118" spans="3:341" ht="14.25" customHeight="1" x14ac:dyDescent="0.2">
      <c r="C118" s="983"/>
      <c r="D118" s="983"/>
      <c r="E118" s="465"/>
      <c r="F118" s="405"/>
      <c r="G118" s="456"/>
      <c r="H118" s="520" t="s">
        <v>47</v>
      </c>
      <c r="I118" s="437"/>
      <c r="J118" s="438">
        <f>KG48</f>
        <v>0</v>
      </c>
      <c r="K118" s="439">
        <f>KH48</f>
        <v>0</v>
      </c>
      <c r="L118" s="439">
        <f>KI48</f>
        <v>0</v>
      </c>
      <c r="M118" s="439">
        <f>KJ48</f>
        <v>0</v>
      </c>
      <c r="N118" s="440">
        <f>KK48</f>
        <v>0</v>
      </c>
      <c r="O118" s="441">
        <f t="shared" si="357"/>
        <v>0</v>
      </c>
      <c r="R118" s="967"/>
      <c r="S118" s="968"/>
      <c r="T118" s="968"/>
      <c r="U118" s="968"/>
      <c r="V118" s="969"/>
      <c r="W118" s="299"/>
      <c r="Z118" s="299"/>
      <c r="AA118" s="617"/>
      <c r="AB118" s="299"/>
      <c r="AE118" s="299"/>
      <c r="AF118" s="617"/>
      <c r="AG118" s="299"/>
      <c r="AJ118" s="299"/>
      <c r="AK118" s="617"/>
      <c r="AL118" s="299"/>
      <c r="AO118" s="299"/>
      <c r="AP118" s="617"/>
      <c r="AQ118" s="618"/>
      <c r="AR118" s="618"/>
      <c r="AS118" s="618"/>
      <c r="AT118" s="618"/>
      <c r="AU118" s="618"/>
      <c r="AV118" s="618"/>
      <c r="AW118" s="614"/>
      <c r="BA118" s="618"/>
      <c r="BB118" s="614"/>
      <c r="JV118" s="306"/>
      <c r="KA118" s="306"/>
      <c r="KB118" s="306"/>
      <c r="KC118" s="306"/>
      <c r="KD118" s="306"/>
      <c r="KE118" s="306"/>
      <c r="KF118" s="306"/>
      <c r="KG118" s="306"/>
      <c r="KH118" s="306"/>
      <c r="KI118" s="306"/>
      <c r="KJ118" s="306"/>
      <c r="KK118" s="306"/>
      <c r="KL118" s="306"/>
      <c r="KM118" s="306"/>
      <c r="KN118" s="306"/>
      <c r="KO118" s="306"/>
      <c r="KP118" s="306"/>
      <c r="KQ118" s="306"/>
      <c r="KR118" s="306"/>
      <c r="KS118" s="306"/>
      <c r="KT118" s="306"/>
      <c r="KU118" s="306"/>
      <c r="KV118" s="306"/>
      <c r="KW118" s="306"/>
      <c r="KX118" s="306"/>
      <c r="KY118" s="306"/>
      <c r="KZ118" s="306"/>
      <c r="LA118" s="306"/>
      <c r="LB118" s="306"/>
      <c r="LC118" s="306"/>
      <c r="LD118" s="306"/>
      <c r="LE118" s="306"/>
      <c r="LF118" s="306"/>
      <c r="LN118" s="420"/>
      <c r="MC118" s="306"/>
    </row>
    <row r="119" spans="3:341" ht="14.25" customHeight="1" x14ac:dyDescent="0.2">
      <c r="C119" s="983"/>
      <c r="D119" s="983"/>
      <c r="E119" s="465"/>
      <c r="F119" s="405"/>
      <c r="G119" s="456"/>
      <c r="H119" s="519" t="s">
        <v>722</v>
      </c>
      <c r="I119" s="437"/>
      <c r="J119" s="433">
        <f>KL48</f>
        <v>0</v>
      </c>
      <c r="K119" s="434">
        <f>KM48</f>
        <v>0</v>
      </c>
      <c r="L119" s="434">
        <f>KN48</f>
        <v>0</v>
      </c>
      <c r="M119" s="434">
        <f>KO48</f>
        <v>0</v>
      </c>
      <c r="N119" s="435">
        <f>KP48</f>
        <v>0</v>
      </c>
      <c r="O119" s="521">
        <f t="shared" si="357"/>
        <v>0</v>
      </c>
      <c r="R119" s="967"/>
      <c r="S119" s="968"/>
      <c r="T119" s="968"/>
      <c r="U119" s="968"/>
      <c r="V119" s="969"/>
      <c r="W119" s="299"/>
      <c r="Z119" s="299"/>
      <c r="AA119" s="617"/>
      <c r="AB119" s="299"/>
      <c r="AE119" s="299"/>
      <c r="AF119" s="617"/>
      <c r="AG119" s="299"/>
      <c r="AJ119" s="299"/>
      <c r="AK119" s="617"/>
      <c r="AL119" s="299"/>
      <c r="AO119" s="299"/>
      <c r="AP119" s="617"/>
      <c r="AQ119" s="618"/>
      <c r="AR119" s="618"/>
      <c r="AS119" s="618"/>
      <c r="AT119" s="618"/>
      <c r="AU119" s="618"/>
      <c r="AV119" s="618"/>
      <c r="AW119" s="614"/>
      <c r="BA119" s="618"/>
      <c r="BB119" s="614"/>
      <c r="JV119" s="306"/>
      <c r="KA119" s="306"/>
      <c r="KB119" s="306"/>
      <c r="KC119" s="306"/>
      <c r="KD119" s="306"/>
      <c r="KE119" s="306"/>
      <c r="KF119" s="306"/>
      <c r="KG119" s="306"/>
      <c r="KH119" s="306"/>
      <c r="KI119" s="306"/>
      <c r="KJ119" s="306"/>
      <c r="KK119" s="306"/>
      <c r="KL119" s="306"/>
      <c r="KM119" s="306"/>
      <c r="KN119" s="306"/>
      <c r="KO119" s="306"/>
      <c r="KP119" s="306"/>
      <c r="KQ119" s="306"/>
      <c r="KR119" s="306"/>
      <c r="KS119" s="306"/>
      <c r="KT119" s="306"/>
      <c r="KU119" s="306"/>
      <c r="KV119" s="306"/>
      <c r="KW119" s="306"/>
      <c r="KX119" s="306"/>
      <c r="KY119" s="306"/>
      <c r="KZ119" s="306"/>
      <c r="LA119" s="306"/>
      <c r="LB119" s="306"/>
      <c r="LC119" s="306"/>
      <c r="LD119" s="306"/>
      <c r="LE119" s="306"/>
      <c r="LF119" s="306"/>
      <c r="LN119" s="420"/>
      <c r="MC119" s="306"/>
    </row>
    <row r="120" spans="3:341" ht="14.25" customHeight="1" x14ac:dyDescent="0.2">
      <c r="C120" s="983"/>
      <c r="D120" s="983"/>
      <c r="E120" s="465"/>
      <c r="F120" s="405"/>
      <c r="G120" s="456"/>
      <c r="H120" s="520" t="s">
        <v>47</v>
      </c>
      <c r="I120" s="437"/>
      <c r="J120" s="438">
        <f>KQ48</f>
        <v>0</v>
      </c>
      <c r="K120" s="439">
        <f>KR48</f>
        <v>0</v>
      </c>
      <c r="L120" s="439">
        <f>KS48</f>
        <v>0</v>
      </c>
      <c r="M120" s="439">
        <f>KT48</f>
        <v>0</v>
      </c>
      <c r="N120" s="440">
        <f>KU48</f>
        <v>0</v>
      </c>
      <c r="O120" s="441">
        <f t="shared" si="357"/>
        <v>0</v>
      </c>
      <c r="R120" s="967"/>
      <c r="S120" s="968"/>
      <c r="T120" s="968"/>
      <c r="U120" s="968"/>
      <c r="V120" s="969"/>
      <c r="W120" s="299"/>
      <c r="Z120" s="299"/>
      <c r="AA120" s="617"/>
      <c r="AB120" s="299"/>
      <c r="AE120" s="299"/>
      <c r="AF120" s="617"/>
      <c r="AG120" s="299"/>
      <c r="AJ120" s="299"/>
      <c r="AK120" s="617"/>
      <c r="AL120" s="299"/>
      <c r="AO120" s="299"/>
      <c r="AP120" s="617"/>
      <c r="AQ120" s="618"/>
      <c r="AR120" s="618"/>
      <c r="AS120" s="618"/>
      <c r="AT120" s="618"/>
      <c r="AU120" s="618"/>
      <c r="AV120" s="618"/>
      <c r="AW120" s="614"/>
      <c r="BA120" s="618"/>
      <c r="BB120" s="614"/>
      <c r="JV120" s="306"/>
      <c r="KA120" s="306"/>
      <c r="KB120" s="306"/>
      <c r="KC120" s="306"/>
      <c r="KD120" s="306"/>
      <c r="KE120" s="306"/>
      <c r="KF120" s="306"/>
      <c r="KG120" s="306"/>
      <c r="KH120" s="306"/>
      <c r="KI120" s="306"/>
      <c r="KJ120" s="306"/>
      <c r="KK120" s="306"/>
      <c r="KL120" s="306"/>
      <c r="KM120" s="306"/>
      <c r="KN120" s="306"/>
      <c r="KO120" s="306"/>
      <c r="KP120" s="306"/>
      <c r="KQ120" s="306"/>
      <c r="KR120" s="306"/>
      <c r="KS120" s="306"/>
      <c r="KT120" s="306"/>
      <c r="KU120" s="306"/>
      <c r="KV120" s="306"/>
      <c r="KW120" s="306"/>
      <c r="KX120" s="306"/>
      <c r="KY120" s="306"/>
      <c r="KZ120" s="306"/>
      <c r="LA120" s="306"/>
      <c r="LB120" s="306"/>
      <c r="LC120" s="306"/>
      <c r="LD120" s="306"/>
      <c r="LE120" s="306"/>
      <c r="LF120" s="306"/>
      <c r="LN120" s="420"/>
      <c r="MC120" s="306"/>
    </row>
    <row r="121" spans="3:341" ht="14.25" customHeight="1" x14ac:dyDescent="0.2">
      <c r="C121" s="983"/>
      <c r="D121" s="983"/>
      <c r="E121" s="465"/>
      <c r="F121" s="297"/>
      <c r="G121" s="302"/>
      <c r="H121" s="522" t="s">
        <v>723</v>
      </c>
      <c r="I121" s="302"/>
      <c r="J121" s="433">
        <f>KV48</f>
        <v>0</v>
      </c>
      <c r="K121" s="434">
        <f>KW48</f>
        <v>0</v>
      </c>
      <c r="L121" s="434">
        <f>KX48</f>
        <v>0</v>
      </c>
      <c r="M121" s="434">
        <f>KY48</f>
        <v>0</v>
      </c>
      <c r="N121" s="435">
        <f>KZ48</f>
        <v>0</v>
      </c>
      <c r="O121" s="521">
        <f t="shared" si="357"/>
        <v>0</v>
      </c>
      <c r="R121" s="967"/>
      <c r="S121" s="968"/>
      <c r="T121" s="968"/>
      <c r="U121" s="968"/>
      <c r="V121" s="969"/>
      <c r="W121" s="299"/>
      <c r="Z121" s="299"/>
      <c r="AA121" s="617"/>
      <c r="AB121" s="299"/>
      <c r="AE121" s="299"/>
      <c r="AF121" s="617"/>
      <c r="AG121" s="299"/>
      <c r="AJ121" s="299"/>
      <c r="AK121" s="617"/>
      <c r="AL121" s="299"/>
      <c r="AO121" s="299"/>
      <c r="AP121" s="617"/>
      <c r="AQ121" s="618"/>
      <c r="AR121" s="618"/>
      <c r="AS121" s="618"/>
      <c r="AT121" s="618"/>
      <c r="AU121" s="618"/>
      <c r="AV121" s="618"/>
      <c r="AW121" s="614"/>
      <c r="BA121" s="618"/>
      <c r="BB121" s="614"/>
      <c r="JV121" s="306"/>
      <c r="KA121" s="306"/>
      <c r="KB121" s="306"/>
      <c r="KC121" s="306"/>
      <c r="KD121" s="306"/>
      <c r="KE121" s="306"/>
      <c r="KF121" s="306"/>
      <c r="KG121" s="306"/>
      <c r="KH121" s="306"/>
      <c r="KI121" s="306"/>
      <c r="KJ121" s="306"/>
      <c r="KK121" s="306"/>
      <c r="KL121" s="306"/>
      <c r="KM121" s="306"/>
      <c r="KN121" s="306"/>
      <c r="KO121" s="306"/>
      <c r="KP121" s="306"/>
      <c r="KQ121" s="306"/>
      <c r="KR121" s="306"/>
      <c r="KS121" s="306"/>
      <c r="KT121" s="306"/>
      <c r="KU121" s="306"/>
      <c r="KV121" s="306"/>
      <c r="KW121" s="306"/>
      <c r="KX121" s="306"/>
      <c r="KY121" s="306"/>
      <c r="KZ121" s="306"/>
      <c r="LA121" s="306"/>
      <c r="LB121" s="306"/>
      <c r="LC121" s="306"/>
      <c r="LD121" s="306"/>
      <c r="LE121" s="306"/>
      <c r="LF121" s="306"/>
      <c r="LN121" s="420"/>
      <c r="MC121" s="306"/>
    </row>
    <row r="122" spans="3:341" ht="14.25" customHeight="1" x14ac:dyDescent="0.2">
      <c r="C122" s="983"/>
      <c r="D122" s="983"/>
      <c r="E122" s="465"/>
      <c r="F122" s="297"/>
      <c r="G122" s="302"/>
      <c r="H122" s="523" t="s">
        <v>47</v>
      </c>
      <c r="I122" s="302"/>
      <c r="J122" s="433">
        <f>LA48</f>
        <v>0</v>
      </c>
      <c r="K122" s="434">
        <f>LB48</f>
        <v>0</v>
      </c>
      <c r="L122" s="434">
        <f>LC48</f>
        <v>0</v>
      </c>
      <c r="M122" s="434">
        <f>LD48</f>
        <v>0</v>
      </c>
      <c r="N122" s="435">
        <f>LE48</f>
        <v>0</v>
      </c>
      <c r="O122" s="436">
        <f t="shared" si="357"/>
        <v>0</v>
      </c>
      <c r="R122" s="967"/>
      <c r="S122" s="968"/>
      <c r="T122" s="968"/>
      <c r="U122" s="968"/>
      <c r="V122" s="969"/>
      <c r="W122" s="299"/>
      <c r="Z122" s="299"/>
      <c r="AA122" s="617"/>
      <c r="AB122" s="299"/>
      <c r="AE122" s="299"/>
      <c r="AF122" s="617"/>
      <c r="AG122" s="299"/>
      <c r="AJ122" s="299"/>
      <c r="AK122" s="617"/>
      <c r="AL122" s="299"/>
      <c r="AO122" s="299"/>
      <c r="AP122" s="617"/>
      <c r="AQ122" s="618"/>
      <c r="AR122" s="618"/>
      <c r="AS122" s="618"/>
      <c r="AT122" s="618"/>
      <c r="AU122" s="618"/>
      <c r="AV122" s="618"/>
      <c r="AW122" s="614"/>
      <c r="BA122" s="618"/>
      <c r="BB122" s="614"/>
      <c r="JV122" s="306"/>
      <c r="KA122" s="306"/>
      <c r="KB122" s="306"/>
      <c r="KC122" s="306"/>
      <c r="KD122" s="306"/>
      <c r="KE122" s="306"/>
      <c r="KF122" s="306"/>
      <c r="KG122" s="306"/>
      <c r="KH122" s="306"/>
      <c r="KI122" s="306"/>
      <c r="KJ122" s="306"/>
      <c r="KK122" s="306"/>
      <c r="KL122" s="306"/>
      <c r="KM122" s="306"/>
      <c r="KN122" s="306"/>
      <c r="KO122" s="306"/>
      <c r="KP122" s="306"/>
      <c r="KQ122" s="306"/>
      <c r="KR122" s="306"/>
      <c r="KS122" s="306"/>
      <c r="KT122" s="306"/>
      <c r="KU122" s="306"/>
      <c r="KV122" s="306"/>
      <c r="KW122" s="306"/>
      <c r="KX122" s="306"/>
      <c r="KY122" s="306"/>
      <c r="KZ122" s="306"/>
      <c r="LA122" s="306"/>
      <c r="LB122" s="306"/>
      <c r="LC122" s="306"/>
      <c r="LD122" s="306"/>
      <c r="LE122" s="306"/>
      <c r="LF122" s="306"/>
      <c r="LN122" s="420"/>
      <c r="MC122" s="306"/>
    </row>
    <row r="123" spans="3:341" ht="14.25" customHeight="1" x14ac:dyDescent="0.2">
      <c r="E123" s="465" t="s">
        <v>675</v>
      </c>
      <c r="F123" s="297"/>
      <c r="G123" s="302"/>
      <c r="H123" s="522"/>
      <c r="I123" s="302"/>
      <c r="J123" s="427">
        <f>ID48</f>
        <v>0</v>
      </c>
      <c r="K123" s="428">
        <f>IE48</f>
        <v>0</v>
      </c>
      <c r="L123" s="428">
        <f>IF48</f>
        <v>0</v>
      </c>
      <c r="M123" s="428">
        <f>IG48</f>
        <v>0</v>
      </c>
      <c r="N123" s="429">
        <f>IH48</f>
        <v>0</v>
      </c>
      <c r="O123" s="430">
        <f t="shared" si="357"/>
        <v>0</v>
      </c>
      <c r="R123" s="967"/>
      <c r="S123" s="968"/>
      <c r="T123" s="968"/>
      <c r="U123" s="968"/>
      <c r="V123" s="969"/>
      <c r="W123" s="299"/>
      <c r="Z123" s="299"/>
      <c r="AA123" s="617"/>
      <c r="AB123" s="299"/>
      <c r="AE123" s="299"/>
      <c r="AF123" s="617"/>
      <c r="AG123" s="299"/>
      <c r="AJ123" s="299"/>
      <c r="AK123" s="617"/>
      <c r="AL123" s="299"/>
      <c r="AO123" s="299"/>
      <c r="AP123" s="617"/>
      <c r="AQ123" s="618"/>
      <c r="AR123" s="618"/>
      <c r="AS123" s="618"/>
      <c r="AT123" s="618"/>
      <c r="AU123" s="618"/>
      <c r="AV123" s="618"/>
      <c r="AW123" s="620"/>
      <c r="AX123" s="299"/>
      <c r="BA123" s="618"/>
      <c r="BB123" s="620"/>
      <c r="BC123" s="299"/>
      <c r="LN123" s="420"/>
      <c r="MC123" s="306"/>
    </row>
    <row r="124" spans="3:341" ht="14.25" customHeight="1" x14ac:dyDescent="0.2">
      <c r="E124" s="465"/>
      <c r="F124" s="297"/>
      <c r="G124" s="302"/>
      <c r="H124" s="523" t="s">
        <v>47</v>
      </c>
      <c r="I124" s="302"/>
      <c r="J124" s="438">
        <f>II48</f>
        <v>0</v>
      </c>
      <c r="K124" s="439">
        <f>IJ48</f>
        <v>0</v>
      </c>
      <c r="L124" s="439">
        <f>IK48</f>
        <v>0</v>
      </c>
      <c r="M124" s="439">
        <f>IL48</f>
        <v>0</v>
      </c>
      <c r="N124" s="440">
        <f>IM48</f>
        <v>0</v>
      </c>
      <c r="O124" s="441">
        <f t="shared" si="357"/>
        <v>0</v>
      </c>
      <c r="R124" s="967"/>
      <c r="S124" s="968"/>
      <c r="T124" s="968"/>
      <c r="U124" s="968"/>
      <c r="V124" s="969"/>
      <c r="W124" s="299"/>
      <c r="Z124" s="299"/>
      <c r="AA124" s="617"/>
      <c r="AB124" s="299"/>
      <c r="AE124" s="299"/>
      <c r="AF124" s="617"/>
      <c r="AG124" s="299"/>
      <c r="AJ124" s="299"/>
      <c r="AK124" s="617"/>
      <c r="AL124" s="299"/>
      <c r="AO124" s="299"/>
      <c r="AP124" s="617"/>
      <c r="AQ124" s="618"/>
      <c r="AR124" s="618"/>
      <c r="AS124" s="618"/>
      <c r="AT124" s="618"/>
      <c r="AU124" s="618"/>
      <c r="AV124" s="618"/>
      <c r="AW124" s="620"/>
      <c r="AX124" s="299"/>
      <c r="BA124" s="618"/>
      <c r="BB124" s="620"/>
      <c r="BC124" s="299"/>
      <c r="LN124" s="420"/>
      <c r="MC124" s="306"/>
    </row>
    <row r="125" spans="3:341" ht="14.25" customHeight="1" x14ac:dyDescent="0.2">
      <c r="C125" s="297"/>
      <c r="D125" s="297"/>
      <c r="E125" s="465" t="s">
        <v>674</v>
      </c>
      <c r="F125" s="297"/>
      <c r="G125" s="302"/>
      <c r="H125" s="522"/>
      <c r="I125" s="302"/>
      <c r="J125" s="524">
        <f>JH48</f>
        <v>0</v>
      </c>
      <c r="K125" s="525">
        <f>JI48</f>
        <v>0</v>
      </c>
      <c r="L125" s="525">
        <f>JJ48</f>
        <v>0</v>
      </c>
      <c r="M125" s="525">
        <f>JK48</f>
        <v>0</v>
      </c>
      <c r="N125" s="526">
        <f>JL48</f>
        <v>0</v>
      </c>
      <c r="O125" s="521">
        <f t="shared" si="357"/>
        <v>0</v>
      </c>
      <c r="R125" s="967"/>
      <c r="S125" s="968"/>
      <c r="T125" s="968"/>
      <c r="U125" s="968"/>
      <c r="V125" s="969"/>
      <c r="W125" s="299"/>
      <c r="Z125" s="299"/>
      <c r="AA125" s="617"/>
      <c r="AB125" s="299"/>
      <c r="AE125" s="299"/>
      <c r="AF125" s="617"/>
      <c r="AG125" s="299"/>
      <c r="AJ125" s="299"/>
      <c r="AK125" s="617"/>
      <c r="AL125" s="299"/>
      <c r="AO125" s="299"/>
      <c r="AP125" s="617"/>
      <c r="AQ125" s="618"/>
      <c r="AR125" s="618"/>
      <c r="AS125" s="618"/>
      <c r="AT125" s="618"/>
      <c r="AU125" s="618"/>
      <c r="AV125" s="618"/>
      <c r="AW125" s="614"/>
      <c r="BA125" s="618"/>
      <c r="BB125" s="614"/>
      <c r="JV125" s="306"/>
      <c r="KA125" s="306"/>
      <c r="KB125" s="306"/>
      <c r="KC125" s="306"/>
      <c r="KD125" s="306"/>
      <c r="KE125" s="306"/>
      <c r="KF125" s="306"/>
      <c r="KG125" s="306"/>
      <c r="KH125" s="306"/>
      <c r="KI125" s="306"/>
      <c r="KJ125" s="306"/>
      <c r="KK125" s="306"/>
      <c r="KL125" s="306"/>
      <c r="KM125" s="306"/>
      <c r="KN125" s="306"/>
      <c r="KO125" s="306"/>
      <c r="KP125" s="306"/>
      <c r="KQ125" s="306"/>
      <c r="KR125" s="306"/>
      <c r="KS125" s="306"/>
      <c r="KT125" s="306"/>
      <c r="KU125" s="306"/>
      <c r="KV125" s="306"/>
      <c r="KW125" s="306"/>
      <c r="KX125" s="306"/>
      <c r="KY125" s="306"/>
      <c r="KZ125" s="306"/>
      <c r="LA125" s="306"/>
      <c r="LB125" s="306"/>
      <c r="LC125" s="306"/>
      <c r="LD125" s="306"/>
      <c r="LE125" s="306"/>
      <c r="LF125" s="306"/>
      <c r="LN125" s="420"/>
      <c r="MC125" s="306"/>
    </row>
    <row r="126" spans="3:341" ht="14.25" customHeight="1" x14ac:dyDescent="0.2">
      <c r="C126" s="297"/>
      <c r="D126" s="297"/>
      <c r="E126" s="465"/>
      <c r="F126" s="297"/>
      <c r="G126" s="302"/>
      <c r="H126" s="523" t="s">
        <v>47</v>
      </c>
      <c r="I126" s="302"/>
      <c r="J126" s="438">
        <f>JM48</f>
        <v>0</v>
      </c>
      <c r="K126" s="439">
        <f>JN48</f>
        <v>0</v>
      </c>
      <c r="L126" s="439">
        <f>JO48</f>
        <v>0</v>
      </c>
      <c r="M126" s="439">
        <f>JP48</f>
        <v>0</v>
      </c>
      <c r="N126" s="440">
        <f>JQ48</f>
        <v>0</v>
      </c>
      <c r="O126" s="441">
        <f t="shared" si="357"/>
        <v>0</v>
      </c>
      <c r="R126" s="967"/>
      <c r="S126" s="968"/>
      <c r="T126" s="968"/>
      <c r="U126" s="968"/>
      <c r="V126" s="969"/>
      <c r="W126" s="299"/>
      <c r="Z126" s="299"/>
      <c r="AA126" s="617"/>
      <c r="AB126" s="299"/>
      <c r="AE126" s="299"/>
      <c r="AF126" s="617"/>
      <c r="AG126" s="299"/>
      <c r="AJ126" s="299"/>
      <c r="AK126" s="617"/>
      <c r="AL126" s="299"/>
      <c r="AO126" s="299"/>
      <c r="AP126" s="617"/>
      <c r="AQ126" s="618"/>
      <c r="AR126" s="618"/>
      <c r="AS126" s="618"/>
      <c r="AT126" s="618"/>
      <c r="AU126" s="618"/>
      <c r="AV126" s="618"/>
      <c r="AW126" s="614"/>
      <c r="BA126" s="618"/>
      <c r="BB126" s="614"/>
      <c r="JV126" s="306"/>
      <c r="KA126" s="306"/>
      <c r="KB126" s="306"/>
      <c r="KC126" s="306"/>
      <c r="KD126" s="306"/>
      <c r="KE126" s="306"/>
      <c r="KF126" s="306"/>
      <c r="KG126" s="306"/>
      <c r="KH126" s="306"/>
      <c r="KI126" s="306"/>
      <c r="KJ126" s="306"/>
      <c r="KK126" s="306"/>
      <c r="KL126" s="306"/>
      <c r="KM126" s="306"/>
      <c r="KN126" s="306"/>
      <c r="KO126" s="306"/>
      <c r="KP126" s="306"/>
      <c r="KQ126" s="306"/>
      <c r="KR126" s="306"/>
      <c r="KS126" s="306"/>
      <c r="KT126" s="306"/>
      <c r="KU126" s="306"/>
      <c r="KV126" s="306"/>
      <c r="KW126" s="306"/>
      <c r="KX126" s="306"/>
      <c r="KY126" s="306"/>
      <c r="KZ126" s="306"/>
      <c r="LA126" s="306"/>
      <c r="LB126" s="306"/>
      <c r="LC126" s="306"/>
      <c r="LD126" s="306"/>
      <c r="LE126" s="306"/>
      <c r="LF126" s="306"/>
      <c r="LN126" s="420"/>
      <c r="MC126" s="306"/>
    </row>
    <row r="127" spans="3:341" ht="14.25" customHeight="1" x14ac:dyDescent="0.2">
      <c r="C127" s="297"/>
      <c r="D127" s="297"/>
      <c r="E127" s="311" t="s">
        <v>724</v>
      </c>
      <c r="F127" s="297"/>
      <c r="G127" s="302"/>
      <c r="H127" s="522"/>
      <c r="I127" s="302"/>
      <c r="J127" s="524">
        <f>IX48</f>
        <v>0</v>
      </c>
      <c r="K127" s="525">
        <f>IY48</f>
        <v>0</v>
      </c>
      <c r="L127" s="525">
        <f>IZ48</f>
        <v>0</v>
      </c>
      <c r="M127" s="525">
        <f>JA48</f>
        <v>0</v>
      </c>
      <c r="N127" s="526">
        <f>JB48</f>
        <v>0</v>
      </c>
      <c r="O127" s="521">
        <f t="shared" si="357"/>
        <v>0</v>
      </c>
      <c r="R127" s="967"/>
      <c r="S127" s="968"/>
      <c r="T127" s="968"/>
      <c r="U127" s="968"/>
      <c r="V127" s="969"/>
      <c r="W127" s="299"/>
      <c r="Z127" s="299"/>
      <c r="AA127" s="617"/>
      <c r="AB127" s="299"/>
      <c r="AE127" s="299"/>
      <c r="AF127" s="617"/>
      <c r="AG127" s="299"/>
      <c r="AJ127" s="299"/>
      <c r="AK127" s="617"/>
      <c r="AL127" s="299"/>
      <c r="AO127" s="299"/>
      <c r="AP127" s="617"/>
      <c r="AQ127" s="618"/>
      <c r="AR127" s="618"/>
      <c r="AS127" s="618"/>
      <c r="AT127" s="618"/>
      <c r="AU127" s="618"/>
      <c r="AV127" s="618"/>
      <c r="AW127" s="620"/>
      <c r="AX127" s="299"/>
      <c r="BA127" s="618"/>
      <c r="BB127" s="620"/>
      <c r="BC127" s="299"/>
      <c r="LN127" s="420"/>
      <c r="MC127" s="306"/>
    </row>
    <row r="128" spans="3:341" ht="14.25" customHeight="1" x14ac:dyDescent="0.2">
      <c r="C128" s="297"/>
      <c r="D128" s="297"/>
      <c r="E128" s="311"/>
      <c r="F128" s="297"/>
      <c r="G128" s="302"/>
      <c r="H128" s="523" t="s">
        <v>47</v>
      </c>
      <c r="I128" s="302"/>
      <c r="J128" s="433">
        <f>JC48</f>
        <v>0</v>
      </c>
      <c r="K128" s="434">
        <f>JD48</f>
        <v>0</v>
      </c>
      <c r="L128" s="434">
        <f>JE48</f>
        <v>0</v>
      </c>
      <c r="M128" s="434">
        <f>JF48</f>
        <v>0</v>
      </c>
      <c r="N128" s="435">
        <f>JG48</f>
        <v>0</v>
      </c>
      <c r="O128" s="441">
        <f t="shared" si="357"/>
        <v>0</v>
      </c>
      <c r="R128" s="967"/>
      <c r="S128" s="968"/>
      <c r="T128" s="968"/>
      <c r="U128" s="968"/>
      <c r="V128" s="969"/>
      <c r="W128" s="299"/>
      <c r="Z128" s="299"/>
      <c r="AA128" s="617"/>
      <c r="AB128" s="299"/>
      <c r="AE128" s="299"/>
      <c r="AF128" s="617"/>
      <c r="AG128" s="299"/>
      <c r="AJ128" s="299"/>
      <c r="AK128" s="617"/>
      <c r="AL128" s="299"/>
      <c r="AO128" s="299"/>
      <c r="AP128" s="617"/>
      <c r="AQ128" s="618"/>
      <c r="AR128" s="618"/>
      <c r="AS128" s="618"/>
      <c r="AT128" s="618"/>
      <c r="AU128" s="618"/>
      <c r="AV128" s="618"/>
      <c r="AW128" s="620"/>
      <c r="AX128" s="299"/>
      <c r="BA128" s="618"/>
      <c r="BB128" s="620"/>
      <c r="BC128" s="299"/>
      <c r="LN128" s="420"/>
      <c r="MC128" s="306"/>
    </row>
    <row r="129" spans="1:341" ht="14.25" customHeight="1" x14ac:dyDescent="0.2">
      <c r="C129" s="297"/>
      <c r="D129" s="297"/>
      <c r="E129" s="303" t="s">
        <v>725</v>
      </c>
      <c r="F129" s="297"/>
      <c r="G129" s="302"/>
      <c r="H129" s="522"/>
      <c r="I129" s="302"/>
      <c r="J129" s="524">
        <f>IN48</f>
        <v>0</v>
      </c>
      <c r="K129" s="525">
        <f>IO48</f>
        <v>0</v>
      </c>
      <c r="L129" s="525">
        <f>IP48</f>
        <v>0</v>
      </c>
      <c r="M129" s="525">
        <f>IQ48</f>
        <v>0</v>
      </c>
      <c r="N129" s="526">
        <f>IR48</f>
        <v>0</v>
      </c>
      <c r="O129" s="521">
        <f t="shared" si="357"/>
        <v>0</v>
      </c>
      <c r="R129" s="967"/>
      <c r="S129" s="968"/>
      <c r="T129" s="968"/>
      <c r="U129" s="968"/>
      <c r="V129" s="969"/>
      <c r="W129" s="299"/>
      <c r="Z129" s="299"/>
      <c r="AA129" s="617"/>
      <c r="AB129" s="299"/>
      <c r="AE129" s="299"/>
      <c r="AF129" s="617"/>
      <c r="AG129" s="299"/>
      <c r="AJ129" s="299"/>
      <c r="AK129" s="617"/>
      <c r="AL129" s="299"/>
      <c r="AO129" s="299"/>
      <c r="AP129" s="617"/>
      <c r="AQ129" s="618"/>
      <c r="AR129" s="618"/>
      <c r="AS129" s="618"/>
      <c r="AT129" s="618"/>
      <c r="AU129" s="618"/>
      <c r="AV129" s="618"/>
      <c r="AW129" s="614"/>
      <c r="BA129" s="618"/>
      <c r="BB129" s="614"/>
      <c r="JV129" s="306"/>
      <c r="KA129" s="306"/>
      <c r="KB129" s="306"/>
      <c r="KC129" s="306"/>
      <c r="KD129" s="306"/>
      <c r="KE129" s="306"/>
      <c r="KF129" s="306"/>
      <c r="KG129" s="306"/>
      <c r="KH129" s="306"/>
      <c r="KI129" s="306"/>
      <c r="KJ129" s="306"/>
      <c r="KK129" s="306"/>
      <c r="KL129" s="306"/>
      <c r="KM129" s="306"/>
      <c r="KN129" s="306"/>
      <c r="KO129" s="306"/>
      <c r="KP129" s="306"/>
      <c r="KQ129" s="306"/>
      <c r="KR129" s="306"/>
      <c r="KS129" s="306"/>
      <c r="KT129" s="306"/>
      <c r="KU129" s="306"/>
      <c r="KV129" s="306"/>
      <c r="KW129" s="306"/>
      <c r="KX129" s="306"/>
      <c r="KY129" s="306"/>
      <c r="KZ129" s="306"/>
      <c r="LA129" s="306"/>
      <c r="LB129" s="306"/>
      <c r="LC129" s="306"/>
      <c r="LD129" s="306"/>
      <c r="LE129" s="306"/>
      <c r="LF129" s="306"/>
      <c r="LN129" s="420"/>
      <c r="MC129" s="306"/>
    </row>
    <row r="130" spans="1:341" ht="14.25" customHeight="1" x14ac:dyDescent="0.2">
      <c r="C130" s="297"/>
      <c r="D130" s="297"/>
      <c r="E130" s="303"/>
      <c r="F130" s="297"/>
      <c r="G130" s="302"/>
      <c r="H130" s="523" t="s">
        <v>47</v>
      </c>
      <c r="I130" s="302"/>
      <c r="J130" s="442">
        <f>IS48</f>
        <v>0</v>
      </c>
      <c r="K130" s="443">
        <f>IT48</f>
        <v>0</v>
      </c>
      <c r="L130" s="443">
        <f>IU48</f>
        <v>0</v>
      </c>
      <c r="M130" s="443">
        <f>IV48</f>
        <v>0</v>
      </c>
      <c r="N130" s="444">
        <f>IW48</f>
        <v>0</v>
      </c>
      <c r="O130" s="448">
        <f t="shared" si="357"/>
        <v>0</v>
      </c>
      <c r="R130" s="970"/>
      <c r="S130" s="971"/>
      <c r="T130" s="971"/>
      <c r="U130" s="971"/>
      <c r="V130" s="972"/>
      <c r="W130" s="299"/>
      <c r="Z130" s="299"/>
      <c r="AA130" s="617"/>
      <c r="AB130" s="299"/>
      <c r="AE130" s="299"/>
      <c r="AF130" s="617"/>
      <c r="AG130" s="299"/>
      <c r="AJ130" s="299"/>
      <c r="AK130" s="617"/>
      <c r="AL130" s="299"/>
      <c r="AO130" s="299"/>
      <c r="AP130" s="617"/>
      <c r="AQ130" s="618"/>
      <c r="AR130" s="618"/>
      <c r="AS130" s="618"/>
      <c r="AT130" s="618"/>
      <c r="AU130" s="618"/>
      <c r="AV130" s="618"/>
      <c r="AW130" s="614"/>
      <c r="BA130" s="618"/>
      <c r="BB130" s="614"/>
      <c r="JV130" s="306"/>
      <c r="KA130" s="306"/>
      <c r="KB130" s="306"/>
      <c r="KC130" s="306"/>
      <c r="KD130" s="306"/>
      <c r="KE130" s="306"/>
      <c r="KF130" s="306"/>
      <c r="KG130" s="306"/>
      <c r="KH130" s="306"/>
      <c r="KI130" s="306"/>
      <c r="KJ130" s="306"/>
      <c r="KK130" s="306"/>
      <c r="KL130" s="306"/>
      <c r="KM130" s="306"/>
      <c r="KN130" s="306"/>
      <c r="KO130" s="306"/>
      <c r="KP130" s="306"/>
      <c r="KQ130" s="306"/>
      <c r="KR130" s="306"/>
      <c r="KS130" s="306"/>
      <c r="KT130" s="306"/>
      <c r="KU130" s="306"/>
      <c r="KV130" s="306"/>
      <c r="KW130" s="306"/>
      <c r="KX130" s="306"/>
      <c r="KY130" s="306"/>
      <c r="KZ130" s="306"/>
      <c r="LA130" s="306"/>
      <c r="LB130" s="306"/>
      <c r="LC130" s="306"/>
      <c r="LD130" s="306"/>
      <c r="LE130" s="306"/>
      <c r="LF130" s="306"/>
      <c r="LN130" s="420"/>
      <c r="MC130" s="306"/>
    </row>
    <row r="131" spans="1:341" ht="10.5" customHeight="1" x14ac:dyDescent="0.2">
      <c r="C131" s="297"/>
      <c r="G131" s="302"/>
      <c r="H131" s="527"/>
      <c r="I131" s="302"/>
      <c r="J131" s="528"/>
      <c r="K131" s="528"/>
      <c r="L131" s="528"/>
      <c r="M131" s="528"/>
      <c r="N131" s="528"/>
      <c r="O131" s="528"/>
      <c r="R131" s="207" t="str">
        <f>C132</f>
        <v>Building Type:
(for Cost Limit purposes only - see Application Instructions for further detail)</v>
      </c>
    </row>
    <row r="132" spans="1:341" ht="14.25" customHeight="1" x14ac:dyDescent="0.2">
      <c r="C132" s="982" t="s">
        <v>726</v>
      </c>
      <c r="D132" s="982"/>
      <c r="E132" s="458" t="s">
        <v>727</v>
      </c>
      <c r="F132" s="512"/>
      <c r="G132" s="513"/>
      <c r="H132" s="529"/>
      <c r="I132" s="514"/>
      <c r="J132" s="427">
        <f t="shared" ref="J132:N133" si="358">J123+J127+J129</f>
        <v>0</v>
      </c>
      <c r="K132" s="428">
        <f t="shared" si="358"/>
        <v>0</v>
      </c>
      <c r="L132" s="428">
        <f t="shared" si="358"/>
        <v>0</v>
      </c>
      <c r="M132" s="428">
        <f t="shared" si="358"/>
        <v>0</v>
      </c>
      <c r="N132" s="429">
        <f t="shared" si="358"/>
        <v>0</v>
      </c>
      <c r="O132" s="430">
        <f t="shared" ref="O132:O139" si="359">SUM(J132:N132)</f>
        <v>0</v>
      </c>
      <c r="R132" s="973"/>
      <c r="S132" s="974"/>
      <c r="T132" s="974"/>
      <c r="U132" s="974"/>
      <c r="V132" s="975"/>
      <c r="W132" s="299"/>
      <c r="Z132" s="299"/>
      <c r="AA132" s="617"/>
      <c r="AB132" s="299"/>
      <c r="AE132" s="299"/>
      <c r="AF132" s="617"/>
      <c r="AG132" s="299"/>
      <c r="AJ132" s="299"/>
      <c r="AK132" s="617"/>
      <c r="AL132" s="299"/>
      <c r="AO132" s="299"/>
      <c r="AP132" s="617"/>
      <c r="AQ132" s="618"/>
      <c r="AR132" s="618"/>
      <c r="AS132" s="618"/>
      <c r="AT132" s="618"/>
      <c r="AU132" s="618"/>
      <c r="AV132" s="618"/>
      <c r="AW132" s="614"/>
      <c r="BA132" s="618"/>
      <c r="BB132" s="614"/>
      <c r="JV132" s="306"/>
      <c r="KA132" s="306"/>
      <c r="KB132" s="306"/>
      <c r="KC132" s="306"/>
      <c r="KD132" s="306"/>
      <c r="KE132" s="306"/>
      <c r="KF132" s="306"/>
      <c r="KG132" s="306"/>
      <c r="KH132" s="306"/>
      <c r="KI132" s="306"/>
      <c r="KJ132" s="306"/>
      <c r="KK132" s="306"/>
      <c r="KL132" s="306"/>
      <c r="KM132" s="306"/>
      <c r="KN132" s="306"/>
      <c r="KO132" s="306"/>
      <c r="KP132" s="306"/>
      <c r="KQ132" s="306"/>
      <c r="KR132" s="306"/>
      <c r="KS132" s="306"/>
      <c r="KT132" s="306"/>
      <c r="KU132" s="306"/>
      <c r="KV132" s="306"/>
      <c r="KW132" s="306"/>
      <c r="KX132" s="306"/>
      <c r="KY132" s="306"/>
      <c r="KZ132" s="306"/>
      <c r="LA132" s="306"/>
      <c r="LB132" s="306"/>
      <c r="LC132" s="306"/>
      <c r="LD132" s="306"/>
      <c r="LE132" s="306"/>
      <c r="LF132" s="306"/>
      <c r="LN132" s="420"/>
      <c r="MC132" s="306"/>
    </row>
    <row r="133" spans="1:341" ht="14.25" customHeight="1" x14ac:dyDescent="0.2">
      <c r="C133" s="983"/>
      <c r="D133" s="983"/>
      <c r="E133" s="465"/>
      <c r="F133" s="453"/>
      <c r="G133" s="456"/>
      <c r="H133" s="520" t="s">
        <v>47</v>
      </c>
      <c r="I133" s="437"/>
      <c r="J133" s="438">
        <f t="shared" si="358"/>
        <v>0</v>
      </c>
      <c r="K133" s="439">
        <f t="shared" si="358"/>
        <v>0</v>
      </c>
      <c r="L133" s="439">
        <f t="shared" si="358"/>
        <v>0</v>
      </c>
      <c r="M133" s="439">
        <f t="shared" si="358"/>
        <v>0</v>
      </c>
      <c r="N133" s="440">
        <f t="shared" si="358"/>
        <v>0</v>
      </c>
      <c r="O133" s="441">
        <f t="shared" si="359"/>
        <v>0</v>
      </c>
      <c r="R133" s="967"/>
      <c r="S133" s="968"/>
      <c r="T133" s="968"/>
      <c r="U133" s="968"/>
      <c r="V133" s="969"/>
      <c r="W133" s="299"/>
      <c r="Z133" s="299"/>
      <c r="AA133" s="617"/>
      <c r="AB133" s="299"/>
      <c r="AE133" s="299"/>
      <c r="AF133" s="617"/>
      <c r="AG133" s="299"/>
      <c r="AJ133" s="299"/>
      <c r="AK133" s="617"/>
      <c r="AL133" s="299"/>
      <c r="AO133" s="299"/>
      <c r="AP133" s="617"/>
      <c r="AQ133" s="618"/>
      <c r="AR133" s="618"/>
      <c r="AS133" s="618"/>
      <c r="AT133" s="618"/>
      <c r="AU133" s="618"/>
      <c r="AV133" s="618"/>
      <c r="AW133" s="614"/>
      <c r="BA133" s="618"/>
      <c r="BB133" s="614"/>
      <c r="JV133" s="306"/>
      <c r="KA133" s="306"/>
      <c r="KB133" s="306"/>
      <c r="KC133" s="306"/>
      <c r="KD133" s="306"/>
      <c r="KE133" s="306"/>
      <c r="KF133" s="306"/>
      <c r="KG133" s="306"/>
      <c r="KH133" s="306"/>
      <c r="KI133" s="306"/>
      <c r="KJ133" s="306"/>
      <c r="KK133" s="306"/>
      <c r="KL133" s="306"/>
      <c r="KM133" s="306"/>
      <c r="KN133" s="306"/>
      <c r="KO133" s="306"/>
      <c r="KP133" s="306"/>
      <c r="KQ133" s="306"/>
      <c r="KR133" s="306"/>
      <c r="KS133" s="306"/>
      <c r="KT133" s="306"/>
      <c r="KU133" s="306"/>
      <c r="KV133" s="306"/>
      <c r="KW133" s="306"/>
      <c r="KX133" s="306"/>
      <c r="KY133" s="306"/>
      <c r="KZ133" s="306"/>
      <c r="LA133" s="306"/>
      <c r="LB133" s="306"/>
      <c r="LC133" s="306"/>
      <c r="LD133" s="306"/>
      <c r="LE133" s="306"/>
      <c r="LF133" s="306"/>
      <c r="LN133" s="420"/>
      <c r="MC133" s="306"/>
    </row>
    <row r="134" spans="1:341" ht="14.25" customHeight="1" x14ac:dyDescent="0.2">
      <c r="C134" s="983"/>
      <c r="D134" s="983"/>
      <c r="E134" s="465" t="s">
        <v>728</v>
      </c>
      <c r="F134" s="453"/>
      <c r="G134" s="456"/>
      <c r="H134" s="453"/>
      <c r="I134" s="437"/>
      <c r="J134" s="524">
        <f>J115+J125</f>
        <v>0</v>
      </c>
      <c r="K134" s="525">
        <f t="shared" ref="K134:N135" si="360">K115+K125</f>
        <v>0</v>
      </c>
      <c r="L134" s="525">
        <f t="shared" si="360"/>
        <v>0</v>
      </c>
      <c r="M134" s="525">
        <f t="shared" si="360"/>
        <v>0</v>
      </c>
      <c r="N134" s="526">
        <f t="shared" si="360"/>
        <v>0</v>
      </c>
      <c r="O134" s="521">
        <f t="shared" si="359"/>
        <v>0</v>
      </c>
      <c r="R134" s="967"/>
      <c r="S134" s="968"/>
      <c r="T134" s="968"/>
      <c r="U134" s="968"/>
      <c r="V134" s="969"/>
      <c r="W134" s="299"/>
      <c r="Z134" s="299"/>
      <c r="AA134" s="617"/>
      <c r="AB134" s="299"/>
      <c r="AE134" s="299"/>
      <c r="AF134" s="617"/>
      <c r="AG134" s="299"/>
      <c r="AJ134" s="299"/>
      <c r="AK134" s="617"/>
      <c r="AL134" s="299"/>
      <c r="AO134" s="299"/>
      <c r="AP134" s="617"/>
      <c r="AQ134" s="618"/>
      <c r="AR134" s="618"/>
      <c r="AS134" s="618"/>
      <c r="AT134" s="618"/>
      <c r="AU134" s="618"/>
      <c r="AV134" s="618"/>
      <c r="AW134" s="614"/>
      <c r="BA134" s="618"/>
      <c r="BB134" s="614"/>
      <c r="JV134" s="306"/>
      <c r="KA134" s="306"/>
      <c r="KB134" s="306"/>
      <c r="KC134" s="306"/>
      <c r="KD134" s="306"/>
      <c r="KE134" s="306"/>
      <c r="KF134" s="306"/>
      <c r="KG134" s="306"/>
      <c r="KH134" s="306"/>
      <c r="KI134" s="306"/>
      <c r="KJ134" s="306"/>
      <c r="KK134" s="306"/>
      <c r="KL134" s="306"/>
      <c r="KM134" s="306"/>
      <c r="KN134" s="306"/>
      <c r="KO134" s="306"/>
      <c r="KP134" s="306"/>
      <c r="KQ134" s="306"/>
      <c r="KR134" s="306"/>
      <c r="KS134" s="306"/>
      <c r="KT134" s="306"/>
      <c r="KU134" s="306"/>
      <c r="KV134" s="306"/>
      <c r="KW134" s="306"/>
      <c r="KX134" s="306"/>
      <c r="KY134" s="306"/>
      <c r="KZ134" s="306"/>
      <c r="LA134" s="306"/>
      <c r="LB134" s="306"/>
      <c r="LC134" s="306"/>
      <c r="LD134" s="306"/>
      <c r="LE134" s="306"/>
      <c r="LF134" s="306"/>
      <c r="LN134" s="420"/>
      <c r="MC134" s="306"/>
    </row>
    <row r="135" spans="1:341" ht="14.25" customHeight="1" x14ac:dyDescent="0.2">
      <c r="C135" s="983"/>
      <c r="D135" s="983"/>
      <c r="E135" s="465"/>
      <c r="F135" s="453"/>
      <c r="G135" s="456"/>
      <c r="H135" s="520" t="s">
        <v>47</v>
      </c>
      <c r="I135" s="437"/>
      <c r="J135" s="438">
        <f>J116+J126</f>
        <v>0</v>
      </c>
      <c r="K135" s="439">
        <f t="shared" si="360"/>
        <v>0</v>
      </c>
      <c r="L135" s="439">
        <f t="shared" si="360"/>
        <v>0</v>
      </c>
      <c r="M135" s="439">
        <f t="shared" si="360"/>
        <v>0</v>
      </c>
      <c r="N135" s="440">
        <f t="shared" si="360"/>
        <v>0</v>
      </c>
      <c r="O135" s="441">
        <f t="shared" si="359"/>
        <v>0</v>
      </c>
      <c r="R135" s="967"/>
      <c r="S135" s="968"/>
      <c r="T135" s="968"/>
      <c r="U135" s="968"/>
      <c r="V135" s="969"/>
      <c r="W135" s="299"/>
      <c r="Z135" s="299"/>
      <c r="AA135" s="617"/>
      <c r="AB135" s="299"/>
      <c r="AE135" s="299"/>
      <c r="AF135" s="617"/>
      <c r="AG135" s="299"/>
      <c r="AJ135" s="299"/>
      <c r="AK135" s="617"/>
      <c r="AL135" s="299"/>
      <c r="AO135" s="299"/>
      <c r="AP135" s="617"/>
      <c r="AQ135" s="618"/>
      <c r="AR135" s="618"/>
      <c r="AS135" s="618"/>
      <c r="AT135" s="618"/>
      <c r="AU135" s="618"/>
      <c r="AV135" s="618"/>
      <c r="AW135" s="614"/>
      <c r="BA135" s="618"/>
      <c r="BB135" s="614"/>
      <c r="JV135" s="306"/>
      <c r="KA135" s="306"/>
      <c r="KB135" s="306"/>
      <c r="KC135" s="306"/>
      <c r="KD135" s="306"/>
      <c r="KE135" s="306"/>
      <c r="KF135" s="306"/>
      <c r="KG135" s="306"/>
      <c r="KH135" s="306"/>
      <c r="KI135" s="306"/>
      <c r="KJ135" s="306"/>
      <c r="KK135" s="306"/>
      <c r="KL135" s="306"/>
      <c r="KM135" s="306"/>
      <c r="KN135" s="306"/>
      <c r="KO135" s="306"/>
      <c r="KP135" s="306"/>
      <c r="KQ135" s="306"/>
      <c r="KR135" s="306"/>
      <c r="KS135" s="306"/>
      <c r="KT135" s="306"/>
      <c r="KU135" s="306"/>
      <c r="KV135" s="306"/>
      <c r="KW135" s="306"/>
      <c r="KX135" s="306"/>
      <c r="KY135" s="306"/>
      <c r="KZ135" s="306"/>
      <c r="LA135" s="306"/>
      <c r="LB135" s="306"/>
      <c r="LC135" s="306"/>
      <c r="LD135" s="306"/>
      <c r="LE135" s="306"/>
      <c r="LF135" s="306"/>
      <c r="LN135" s="420"/>
      <c r="MC135" s="306"/>
    </row>
    <row r="136" spans="1:341" ht="14.25" customHeight="1" x14ac:dyDescent="0.2">
      <c r="C136" s="983"/>
      <c r="D136" s="983"/>
      <c r="E136" s="465" t="s">
        <v>729</v>
      </c>
      <c r="F136" s="453"/>
      <c r="G136" s="456"/>
      <c r="H136" s="519"/>
      <c r="I136" s="437"/>
      <c r="J136" s="524">
        <f>J119</f>
        <v>0</v>
      </c>
      <c r="K136" s="525">
        <f t="shared" ref="K136:N137" si="361">K119</f>
        <v>0</v>
      </c>
      <c r="L136" s="525">
        <f t="shared" si="361"/>
        <v>0</v>
      </c>
      <c r="M136" s="525">
        <f t="shared" si="361"/>
        <v>0</v>
      </c>
      <c r="N136" s="526">
        <f t="shared" si="361"/>
        <v>0</v>
      </c>
      <c r="O136" s="521">
        <f t="shared" si="359"/>
        <v>0</v>
      </c>
      <c r="R136" s="967"/>
      <c r="S136" s="968"/>
      <c r="T136" s="968"/>
      <c r="U136" s="968"/>
      <c r="V136" s="969"/>
      <c r="W136" s="299"/>
      <c r="Z136" s="299"/>
      <c r="AA136" s="617"/>
      <c r="AB136" s="299"/>
      <c r="AE136" s="299"/>
      <c r="AF136" s="617"/>
      <c r="AG136" s="299"/>
      <c r="AJ136" s="299"/>
      <c r="AK136" s="617"/>
      <c r="AL136" s="299"/>
      <c r="AO136" s="299"/>
      <c r="AP136" s="617"/>
      <c r="AQ136" s="618"/>
      <c r="AR136" s="618"/>
      <c r="AS136" s="618"/>
      <c r="AT136" s="618"/>
      <c r="AU136" s="618"/>
      <c r="AV136" s="618"/>
      <c r="AW136" s="614"/>
      <c r="BA136" s="618"/>
      <c r="BB136" s="614"/>
      <c r="JV136" s="306"/>
      <c r="KA136" s="306"/>
      <c r="KB136" s="306"/>
      <c r="KC136" s="306"/>
      <c r="KD136" s="306"/>
      <c r="KE136" s="306"/>
      <c r="KF136" s="306"/>
      <c r="KG136" s="306"/>
      <c r="KH136" s="306"/>
      <c r="KI136" s="306"/>
      <c r="KJ136" s="306"/>
      <c r="KK136" s="306"/>
      <c r="KL136" s="306"/>
      <c r="KM136" s="306"/>
      <c r="KN136" s="306"/>
      <c r="KO136" s="306"/>
      <c r="KP136" s="306"/>
      <c r="KQ136" s="306"/>
      <c r="KR136" s="306"/>
      <c r="KS136" s="306"/>
      <c r="KT136" s="306"/>
      <c r="KU136" s="306"/>
      <c r="KV136" s="306"/>
      <c r="KW136" s="306"/>
      <c r="KX136" s="306"/>
      <c r="KY136" s="306"/>
      <c r="KZ136" s="306"/>
      <c r="LA136" s="306"/>
      <c r="LB136" s="306"/>
      <c r="LC136" s="306"/>
      <c r="LD136" s="306"/>
      <c r="LE136" s="306"/>
      <c r="LF136" s="306"/>
      <c r="LN136" s="420"/>
      <c r="MC136" s="306"/>
    </row>
    <row r="137" spans="1:341" ht="14.25" customHeight="1" x14ac:dyDescent="0.2">
      <c r="C137" s="983"/>
      <c r="D137" s="983"/>
      <c r="E137" s="465"/>
      <c r="F137" s="453"/>
      <c r="G137" s="456"/>
      <c r="H137" s="520" t="s">
        <v>47</v>
      </c>
      <c r="I137" s="437"/>
      <c r="J137" s="438">
        <f>J120</f>
        <v>0</v>
      </c>
      <c r="K137" s="439">
        <f t="shared" si="361"/>
        <v>0</v>
      </c>
      <c r="L137" s="439">
        <f t="shared" si="361"/>
        <v>0</v>
      </c>
      <c r="M137" s="439">
        <f t="shared" si="361"/>
        <v>0</v>
      </c>
      <c r="N137" s="440">
        <f t="shared" si="361"/>
        <v>0</v>
      </c>
      <c r="O137" s="441">
        <f t="shared" si="359"/>
        <v>0</v>
      </c>
      <c r="R137" s="967"/>
      <c r="S137" s="968"/>
      <c r="T137" s="968"/>
      <c r="U137" s="968"/>
      <c r="V137" s="969"/>
      <c r="W137" s="299"/>
      <c r="Z137" s="299"/>
      <c r="AA137" s="617"/>
      <c r="AB137" s="299"/>
      <c r="AE137" s="299"/>
      <c r="AF137" s="617"/>
      <c r="AG137" s="299"/>
      <c r="AJ137" s="299"/>
      <c r="AK137" s="617"/>
      <c r="AL137" s="299"/>
      <c r="AO137" s="299"/>
      <c r="AP137" s="617"/>
      <c r="AQ137" s="618"/>
      <c r="AR137" s="618"/>
      <c r="AS137" s="618"/>
      <c r="AT137" s="618"/>
      <c r="AU137" s="618"/>
      <c r="AV137" s="618"/>
      <c r="AW137" s="614"/>
      <c r="BA137" s="618"/>
      <c r="BB137" s="614"/>
      <c r="JV137" s="306"/>
      <c r="KA137" s="306"/>
      <c r="KB137" s="306"/>
      <c r="KC137" s="306"/>
      <c r="KD137" s="306"/>
      <c r="KE137" s="306"/>
      <c r="KF137" s="306"/>
      <c r="KG137" s="306"/>
      <c r="KH137" s="306"/>
      <c r="KI137" s="306"/>
      <c r="KJ137" s="306"/>
      <c r="KK137" s="306"/>
      <c r="KL137" s="306"/>
      <c r="KM137" s="306"/>
      <c r="KN137" s="306"/>
      <c r="KO137" s="306"/>
      <c r="KP137" s="306"/>
      <c r="KQ137" s="306"/>
      <c r="KR137" s="306"/>
      <c r="KS137" s="306"/>
      <c r="KT137" s="306"/>
      <c r="KU137" s="306"/>
      <c r="KV137" s="306"/>
      <c r="KW137" s="306"/>
      <c r="KX137" s="306"/>
      <c r="KY137" s="306"/>
      <c r="KZ137" s="306"/>
      <c r="LA137" s="306"/>
      <c r="LB137" s="306"/>
      <c r="LC137" s="306"/>
      <c r="LD137" s="306"/>
      <c r="LE137" s="306"/>
      <c r="LF137" s="306"/>
      <c r="LN137" s="420"/>
      <c r="MC137" s="306"/>
    </row>
    <row r="138" spans="1:341" ht="14.25" customHeight="1" x14ac:dyDescent="0.2">
      <c r="C138" s="983"/>
      <c r="D138" s="983"/>
      <c r="E138" s="465" t="s">
        <v>730</v>
      </c>
      <c r="F138" s="453"/>
      <c r="G138" s="456"/>
      <c r="H138" s="519"/>
      <c r="I138" s="437"/>
      <c r="J138" s="524">
        <f>J117+J121</f>
        <v>0</v>
      </c>
      <c r="K138" s="525">
        <f t="shared" ref="K138:N139" si="362">K117+K121</f>
        <v>0</v>
      </c>
      <c r="L138" s="525">
        <f t="shared" si="362"/>
        <v>0</v>
      </c>
      <c r="M138" s="525">
        <f t="shared" si="362"/>
        <v>0</v>
      </c>
      <c r="N138" s="526">
        <f t="shared" si="362"/>
        <v>0</v>
      </c>
      <c r="O138" s="521">
        <f t="shared" si="359"/>
        <v>0</v>
      </c>
      <c r="R138" s="967"/>
      <c r="S138" s="968"/>
      <c r="T138" s="968"/>
      <c r="U138" s="968"/>
      <c r="V138" s="969"/>
      <c r="W138" s="299"/>
      <c r="Z138" s="299"/>
      <c r="AA138" s="617"/>
      <c r="AB138" s="299"/>
      <c r="AE138" s="299"/>
      <c r="AF138" s="617"/>
      <c r="AG138" s="299"/>
      <c r="AJ138" s="299"/>
      <c r="AK138" s="617"/>
      <c r="AL138" s="299"/>
      <c r="AO138" s="299"/>
      <c r="AP138" s="617"/>
      <c r="AQ138" s="618"/>
      <c r="AR138" s="618"/>
      <c r="AS138" s="618"/>
      <c r="AT138" s="618"/>
      <c r="AU138" s="618"/>
      <c r="AV138" s="618"/>
      <c r="AW138" s="614"/>
      <c r="BA138" s="618"/>
      <c r="BB138" s="614"/>
      <c r="JV138" s="306"/>
      <c r="KA138" s="306"/>
      <c r="KB138" s="306"/>
      <c r="KC138" s="306"/>
      <c r="KD138" s="306"/>
      <c r="KE138" s="306"/>
      <c r="KF138" s="306"/>
      <c r="KG138" s="306"/>
      <c r="KH138" s="306"/>
      <c r="KI138" s="306"/>
      <c r="KJ138" s="306"/>
      <c r="KK138" s="306"/>
      <c r="KL138" s="306"/>
      <c r="KM138" s="306"/>
      <c r="KN138" s="306"/>
      <c r="KO138" s="306"/>
      <c r="KP138" s="306"/>
      <c r="KQ138" s="306"/>
      <c r="KR138" s="306"/>
      <c r="KS138" s="306"/>
      <c r="KT138" s="306"/>
      <c r="KU138" s="306"/>
      <c r="KV138" s="306"/>
      <c r="KW138" s="306"/>
      <c r="KX138" s="306"/>
      <c r="KY138" s="306"/>
      <c r="KZ138" s="306"/>
      <c r="LA138" s="306"/>
      <c r="LB138" s="306"/>
      <c r="LC138" s="306"/>
      <c r="LD138" s="306"/>
      <c r="LE138" s="306"/>
      <c r="LF138" s="306"/>
      <c r="LN138" s="420"/>
      <c r="MC138" s="306"/>
    </row>
    <row r="139" spans="1:341" ht="14.25" customHeight="1" x14ac:dyDescent="0.25">
      <c r="C139" s="297"/>
      <c r="D139" s="297"/>
      <c r="E139" s="530"/>
      <c r="F139" s="499"/>
      <c r="G139" s="302"/>
      <c r="H139" s="523" t="s">
        <v>47</v>
      </c>
      <c r="I139" s="302"/>
      <c r="J139" s="442">
        <f>J118+J122</f>
        <v>0</v>
      </c>
      <c r="K139" s="443">
        <f t="shared" si="362"/>
        <v>0</v>
      </c>
      <c r="L139" s="443">
        <f t="shared" si="362"/>
        <v>0</v>
      </c>
      <c r="M139" s="443">
        <f t="shared" si="362"/>
        <v>0</v>
      </c>
      <c r="N139" s="444">
        <f t="shared" si="362"/>
        <v>0</v>
      </c>
      <c r="O139" s="448">
        <f t="shared" si="359"/>
        <v>0</v>
      </c>
      <c r="R139" s="970"/>
      <c r="S139" s="971"/>
      <c r="T139" s="971"/>
      <c r="U139" s="971"/>
      <c r="V139" s="972"/>
      <c r="W139" s="299"/>
      <c r="Z139" s="299"/>
      <c r="AA139" s="617"/>
      <c r="AB139" s="299"/>
      <c r="AE139" s="299"/>
      <c r="AF139" s="617"/>
      <c r="AG139" s="299"/>
      <c r="AJ139" s="299"/>
      <c r="AK139" s="617"/>
      <c r="AL139" s="299"/>
      <c r="AO139" s="299"/>
      <c r="AP139" s="617"/>
      <c r="AQ139" s="618"/>
      <c r="AR139" s="618"/>
      <c r="AS139" s="618"/>
      <c r="AT139" s="618"/>
      <c r="AU139" s="618"/>
      <c r="AV139" s="618"/>
      <c r="AW139" s="614"/>
      <c r="BA139" s="618"/>
      <c r="BB139" s="614"/>
      <c r="JV139" s="306"/>
      <c r="KA139" s="306"/>
      <c r="KB139" s="306"/>
      <c r="KC139" s="306"/>
      <c r="KD139" s="306"/>
      <c r="KE139" s="306"/>
      <c r="KF139" s="306"/>
      <c r="KG139" s="306"/>
      <c r="KH139" s="306"/>
      <c r="KI139" s="306"/>
      <c r="KJ139" s="306"/>
      <c r="KK139" s="306"/>
      <c r="KL139" s="306"/>
      <c r="KM139" s="306"/>
      <c r="KN139" s="306"/>
      <c r="KO139" s="306"/>
      <c r="KP139" s="306"/>
      <c r="KQ139" s="306"/>
      <c r="KR139" s="306"/>
      <c r="KS139" s="306"/>
      <c r="KT139" s="306"/>
      <c r="KU139" s="306"/>
      <c r="KV139" s="306"/>
      <c r="KW139" s="306"/>
      <c r="KX139" s="306"/>
      <c r="KY139" s="306"/>
      <c r="KZ139" s="306"/>
      <c r="LA139" s="306"/>
      <c r="LB139" s="306"/>
      <c r="LC139" s="306"/>
      <c r="LD139" s="306"/>
      <c r="LE139" s="306"/>
      <c r="LF139" s="306"/>
      <c r="LN139" s="420"/>
      <c r="MC139" s="306"/>
    </row>
    <row r="140" spans="1:341" ht="9" customHeight="1" thickBot="1" x14ac:dyDescent="0.25">
      <c r="A140" s="490"/>
      <c r="B140" s="490"/>
      <c r="D140" s="496"/>
      <c r="E140" s="311"/>
      <c r="F140" s="297"/>
      <c r="G140" s="302"/>
      <c r="H140" s="426"/>
      <c r="I140" s="302"/>
      <c r="J140" s="455"/>
      <c r="K140" s="455"/>
      <c r="L140" s="455"/>
      <c r="M140" s="455"/>
      <c r="N140" s="455"/>
      <c r="O140" s="455"/>
      <c r="R140" s="207"/>
      <c r="S140" s="456"/>
      <c r="T140" s="457"/>
      <c r="W140" s="616"/>
      <c r="Z140" s="616"/>
      <c r="AA140" s="617"/>
      <c r="AB140" s="616"/>
      <c r="AE140" s="616"/>
      <c r="AF140" s="617"/>
      <c r="AG140" s="616"/>
      <c r="AJ140" s="616"/>
      <c r="AK140" s="617"/>
      <c r="AL140" s="616"/>
      <c r="AO140" s="616"/>
      <c r="AP140" s="617"/>
      <c r="AQ140" s="616"/>
      <c r="AR140" s="616"/>
      <c r="AS140" s="616"/>
      <c r="AT140" s="616"/>
      <c r="AU140" s="616"/>
      <c r="AV140" s="616"/>
      <c r="AW140" s="614"/>
      <c r="AX140" s="299"/>
      <c r="BA140" s="616"/>
      <c r="BB140" s="614"/>
      <c r="BC140" s="299"/>
      <c r="LN140" s="420"/>
      <c r="MC140" s="306"/>
    </row>
    <row r="141" spans="1:341" ht="14.45" customHeight="1" thickBot="1" x14ac:dyDescent="0.25">
      <c r="A141" s="419" t="s">
        <v>71</v>
      </c>
      <c r="B141" s="419" t="s">
        <v>711</v>
      </c>
      <c r="K141" s="976" t="str">
        <f>$K$53</f>
        <v>&lt;&lt; Select LIHTC Election &gt;&gt;</v>
      </c>
      <c r="L141" s="977"/>
      <c r="M141" s="977"/>
      <c r="N141" s="978"/>
      <c r="O141" s="302"/>
      <c r="P141" s="979" t="s">
        <v>731</v>
      </c>
      <c r="R141" s="980" t="str">
        <f>B141</f>
        <v>UNIT SUMMARY (Continued)</v>
      </c>
      <c r="S141" s="980"/>
      <c r="T141" s="980"/>
      <c r="U141" s="980"/>
      <c r="W141" s="614"/>
      <c r="Z141" s="614"/>
      <c r="AA141" s="614"/>
      <c r="AB141" s="614"/>
      <c r="AE141" s="614"/>
      <c r="AF141" s="614"/>
      <c r="AG141" s="614"/>
      <c r="AJ141" s="614"/>
      <c r="AK141" s="614"/>
      <c r="AL141" s="614"/>
      <c r="AO141" s="614"/>
      <c r="AP141" s="614"/>
      <c r="AQ141" s="614"/>
      <c r="AR141" s="614"/>
      <c r="AS141" s="614"/>
      <c r="AT141" s="614"/>
      <c r="AU141" s="614"/>
      <c r="AV141" s="614"/>
      <c r="AW141" s="614"/>
      <c r="AX141" s="299"/>
      <c r="BA141" s="614"/>
      <c r="BB141" s="614"/>
      <c r="BC141" s="299"/>
      <c r="LN141" s="420"/>
      <c r="MC141" s="306"/>
    </row>
    <row r="142" spans="1:341" ht="9" customHeight="1" x14ac:dyDescent="0.2">
      <c r="A142" s="419"/>
      <c r="B142" s="419"/>
      <c r="O142" s="302"/>
      <c r="P142" s="979"/>
      <c r="R142" s="422"/>
      <c r="S142" s="422"/>
      <c r="T142" s="531"/>
      <c r="W142" s="614"/>
      <c r="Z142" s="614"/>
      <c r="AA142" s="614"/>
      <c r="AB142" s="614"/>
      <c r="AE142" s="614"/>
      <c r="AF142" s="614"/>
      <c r="AG142" s="614"/>
      <c r="AJ142" s="614"/>
      <c r="AK142" s="614"/>
      <c r="AL142" s="614"/>
      <c r="AO142" s="614"/>
      <c r="AP142" s="614"/>
      <c r="AQ142" s="614"/>
      <c r="AR142" s="614"/>
      <c r="AS142" s="614"/>
      <c r="AT142" s="614"/>
      <c r="AU142" s="614"/>
      <c r="AV142" s="614"/>
      <c r="AW142" s="614"/>
      <c r="AX142" s="299"/>
      <c r="BA142" s="614"/>
      <c r="BB142" s="614"/>
      <c r="BC142" s="299"/>
      <c r="LN142" s="420"/>
      <c r="MC142" s="306"/>
    </row>
    <row r="143" spans="1:341" ht="12" customHeight="1" x14ac:dyDescent="0.2">
      <c r="A143" s="419"/>
      <c r="B143" s="419" t="s">
        <v>732</v>
      </c>
      <c r="C143" s="297"/>
      <c r="D143" s="297"/>
      <c r="E143" s="297"/>
      <c r="F143" s="297"/>
      <c r="G143" s="302"/>
      <c r="H143" s="522"/>
      <c r="I143" s="302"/>
      <c r="J143" s="532"/>
      <c r="K143" s="532"/>
      <c r="L143" s="532"/>
      <c r="M143" s="532"/>
      <c r="N143" s="532"/>
      <c r="O143" s="532"/>
      <c r="P143" s="979"/>
      <c r="R143" s="981" t="str">
        <f>B143</f>
        <v>Unit Square Footage:</v>
      </c>
      <c r="S143" s="981"/>
      <c r="T143" s="981"/>
      <c r="W143" s="616"/>
      <c r="Z143" s="616"/>
      <c r="AA143" s="617"/>
      <c r="AB143" s="616"/>
      <c r="AE143" s="616"/>
      <c r="AF143" s="617"/>
      <c r="AG143" s="616"/>
      <c r="AJ143" s="616"/>
      <c r="AK143" s="617"/>
      <c r="AL143" s="616"/>
      <c r="AO143" s="616"/>
      <c r="AP143" s="617"/>
      <c r="AQ143" s="616"/>
      <c r="AR143" s="616"/>
      <c r="AS143" s="616"/>
      <c r="AT143" s="616"/>
      <c r="AU143" s="616"/>
      <c r="AV143" s="616"/>
      <c r="AW143" s="614"/>
      <c r="AX143" s="299"/>
      <c r="BA143" s="616"/>
      <c r="BB143" s="614"/>
      <c r="BC143" s="299"/>
      <c r="LN143" s="420"/>
      <c r="MC143" s="306"/>
    </row>
    <row r="144" spans="1:341" ht="13.5" customHeight="1" x14ac:dyDescent="0.2">
      <c r="C144" s="405" t="s">
        <v>196</v>
      </c>
      <c r="D144" s="297"/>
      <c r="E144" s="297"/>
      <c r="F144" s="297"/>
      <c r="G144" s="302"/>
      <c r="H144" s="446" t="s">
        <v>693</v>
      </c>
      <c r="I144" s="302"/>
      <c r="J144" s="487">
        <f>EH48</f>
        <v>0</v>
      </c>
      <c r="K144" s="488">
        <f>EI48</f>
        <v>0</v>
      </c>
      <c r="L144" s="488">
        <f>EJ48</f>
        <v>0</v>
      </c>
      <c r="M144" s="488">
        <f>EK48</f>
        <v>0</v>
      </c>
      <c r="N144" s="489">
        <f>EL48</f>
        <v>0</v>
      </c>
      <c r="O144" s="533">
        <f t="shared" ref="O144:O150" si="363">SUM(J144:N144)</f>
        <v>0</v>
      </c>
      <c r="P144" s="534" t="str">
        <f>IF(OR(O56=0,O56=""),"",O144/O56)</f>
        <v/>
      </c>
      <c r="R144" s="973"/>
      <c r="S144" s="974"/>
      <c r="T144" s="974"/>
      <c r="U144" s="974"/>
      <c r="V144" s="975"/>
      <c r="W144" s="616"/>
      <c r="Z144" s="616"/>
      <c r="AA144" s="617"/>
      <c r="AB144" s="616"/>
      <c r="AE144" s="616"/>
      <c r="AF144" s="617"/>
      <c r="AG144" s="616"/>
      <c r="AJ144" s="616"/>
      <c r="AK144" s="617"/>
      <c r="AL144" s="616"/>
      <c r="AO144" s="616"/>
      <c r="AP144" s="617"/>
      <c r="AQ144" s="618"/>
      <c r="AR144" s="618"/>
      <c r="AS144" s="618"/>
      <c r="AT144" s="618"/>
      <c r="AU144" s="618"/>
      <c r="AV144" s="618"/>
      <c r="AW144" s="614"/>
      <c r="AX144" s="299"/>
      <c r="BA144" s="618"/>
      <c r="BB144" s="614"/>
      <c r="BC144" s="299"/>
      <c r="LN144" s="420"/>
      <c r="MC144" s="306"/>
    </row>
    <row r="145" spans="1:376" ht="13.5" customHeight="1" x14ac:dyDescent="0.2">
      <c r="C145" s="405"/>
      <c r="D145" s="297"/>
      <c r="E145" s="297"/>
      <c r="F145" s="297"/>
      <c r="G145" s="302"/>
      <c r="H145" s="522" t="s">
        <v>695</v>
      </c>
      <c r="I145" s="302"/>
      <c r="J145" s="535">
        <f>EM48</f>
        <v>0</v>
      </c>
      <c r="K145" s="536">
        <f>EN48</f>
        <v>0</v>
      </c>
      <c r="L145" s="536">
        <f>EO48</f>
        <v>0</v>
      </c>
      <c r="M145" s="536">
        <f>EP48</f>
        <v>0</v>
      </c>
      <c r="N145" s="537">
        <f>EQ48</f>
        <v>0</v>
      </c>
      <c r="O145" s="538">
        <f t="shared" si="363"/>
        <v>0</v>
      </c>
      <c r="P145" s="534" t="str">
        <f t="shared" ref="P145:P154" si="364">IF(OR(O57=0,O57=""),"",O145/O57)</f>
        <v/>
      </c>
      <c r="R145" s="967"/>
      <c r="S145" s="968"/>
      <c r="T145" s="968"/>
      <c r="U145" s="968"/>
      <c r="V145" s="969"/>
      <c r="W145" s="616"/>
      <c r="Z145" s="616"/>
      <c r="AA145" s="617"/>
      <c r="AB145" s="616"/>
      <c r="AE145" s="616"/>
      <c r="AF145" s="617"/>
      <c r="AG145" s="616"/>
      <c r="AJ145" s="616"/>
      <c r="AK145" s="617"/>
      <c r="AL145" s="616"/>
      <c r="AO145" s="616"/>
      <c r="AP145" s="617"/>
      <c r="AQ145" s="618"/>
      <c r="AR145" s="618"/>
      <c r="AS145" s="618"/>
      <c r="AT145" s="618"/>
      <c r="AU145" s="618"/>
      <c r="AV145" s="618"/>
      <c r="AW145" s="614"/>
      <c r="AX145" s="299"/>
      <c r="BA145" s="618"/>
      <c r="BB145" s="614"/>
      <c r="BC145" s="299"/>
      <c r="LN145" s="420"/>
      <c r="MC145" s="306"/>
    </row>
    <row r="146" spans="1:376" ht="13.5" customHeight="1" x14ac:dyDescent="0.2">
      <c r="C146" s="405"/>
      <c r="D146" s="297"/>
      <c r="E146" s="297"/>
      <c r="F146" s="297"/>
      <c r="G146" s="302"/>
      <c r="H146" s="522" t="s">
        <v>696</v>
      </c>
      <c r="I146" s="302"/>
      <c r="J146" s="535">
        <f>ER48</f>
        <v>0</v>
      </c>
      <c r="K146" s="536">
        <f>ES48</f>
        <v>0</v>
      </c>
      <c r="L146" s="536">
        <f>ET48</f>
        <v>0</v>
      </c>
      <c r="M146" s="536">
        <f>EU48</f>
        <v>0</v>
      </c>
      <c r="N146" s="537">
        <f>EV48</f>
        <v>0</v>
      </c>
      <c r="O146" s="538">
        <f t="shared" si="363"/>
        <v>0</v>
      </c>
      <c r="P146" s="534" t="str">
        <f t="shared" si="364"/>
        <v/>
      </c>
      <c r="R146" s="967"/>
      <c r="S146" s="968"/>
      <c r="T146" s="968"/>
      <c r="U146" s="968"/>
      <c r="V146" s="969"/>
      <c r="W146" s="616"/>
      <c r="Z146" s="616"/>
      <c r="AA146" s="617"/>
      <c r="AB146" s="616"/>
      <c r="AE146" s="616"/>
      <c r="AF146" s="617"/>
      <c r="AG146" s="616"/>
      <c r="AJ146" s="616"/>
      <c r="AK146" s="617"/>
      <c r="AL146" s="616"/>
      <c r="AO146" s="616"/>
      <c r="AP146" s="617"/>
      <c r="AQ146" s="618"/>
      <c r="AR146" s="618"/>
      <c r="AS146" s="618"/>
      <c r="AT146" s="618"/>
      <c r="AU146" s="618"/>
      <c r="AV146" s="618"/>
      <c r="AW146" s="614"/>
      <c r="AX146" s="299"/>
      <c r="BA146" s="618"/>
      <c r="BB146" s="614"/>
      <c r="BC146" s="299"/>
      <c r="LN146" s="420"/>
      <c r="MC146" s="306"/>
    </row>
    <row r="147" spans="1:376" ht="13.5" customHeight="1" x14ac:dyDescent="0.2">
      <c r="C147" s="405"/>
      <c r="D147" s="297"/>
      <c r="E147" s="297"/>
      <c r="F147" s="297"/>
      <c r="G147" s="302"/>
      <c r="H147" s="519" t="s">
        <v>697</v>
      </c>
      <c r="I147" s="437"/>
      <c r="J147" s="539">
        <f>EW48</f>
        <v>0</v>
      </c>
      <c r="K147" s="540">
        <f>EX48</f>
        <v>0</v>
      </c>
      <c r="L147" s="540">
        <f>EY48</f>
        <v>0</v>
      </c>
      <c r="M147" s="540">
        <f>EZ48</f>
        <v>0</v>
      </c>
      <c r="N147" s="541">
        <f>FA48</f>
        <v>0</v>
      </c>
      <c r="O147" s="542">
        <f t="shared" si="363"/>
        <v>0</v>
      </c>
      <c r="P147" s="534" t="str">
        <f t="shared" si="364"/>
        <v/>
      </c>
      <c r="R147" s="967"/>
      <c r="S147" s="968"/>
      <c r="T147" s="968"/>
      <c r="U147" s="968"/>
      <c r="V147" s="969"/>
      <c r="W147" s="616"/>
      <c r="Z147" s="616"/>
      <c r="AA147" s="617"/>
      <c r="AB147" s="616"/>
      <c r="AE147" s="616"/>
      <c r="AF147" s="617"/>
      <c r="AG147" s="616"/>
      <c r="AJ147" s="616"/>
      <c r="AK147" s="617"/>
      <c r="AL147" s="616"/>
      <c r="AO147" s="616"/>
      <c r="AP147" s="617"/>
      <c r="AQ147" s="618"/>
      <c r="AR147" s="618"/>
      <c r="AS147" s="618"/>
      <c r="AT147" s="618"/>
      <c r="AU147" s="618"/>
      <c r="AV147" s="618"/>
      <c r="AW147" s="614"/>
      <c r="AX147" s="299"/>
      <c r="BA147" s="618"/>
      <c r="BB147" s="614"/>
      <c r="BC147" s="299"/>
      <c r="LN147" s="420"/>
      <c r="MC147" s="306"/>
    </row>
    <row r="148" spans="1:376" ht="13.5" customHeight="1" x14ac:dyDescent="0.2">
      <c r="C148" s="405"/>
      <c r="D148" s="297"/>
      <c r="E148" s="297"/>
      <c r="F148" s="297"/>
      <c r="G148" s="302"/>
      <c r="H148" s="519" t="s">
        <v>698</v>
      </c>
      <c r="I148" s="437"/>
      <c r="J148" s="535">
        <f>FB48</f>
        <v>0</v>
      </c>
      <c r="K148" s="536">
        <f>FC48</f>
        <v>0</v>
      </c>
      <c r="L148" s="536">
        <f>FD48</f>
        <v>0</v>
      </c>
      <c r="M148" s="536">
        <f>FE48</f>
        <v>0</v>
      </c>
      <c r="N148" s="537">
        <f>FF48</f>
        <v>0</v>
      </c>
      <c r="O148" s="538">
        <f t="shared" si="363"/>
        <v>0</v>
      </c>
      <c r="P148" s="534" t="str">
        <f t="shared" si="364"/>
        <v/>
      </c>
      <c r="R148" s="967"/>
      <c r="S148" s="968"/>
      <c r="T148" s="968"/>
      <c r="U148" s="968"/>
      <c r="V148" s="969"/>
      <c r="W148" s="616"/>
      <c r="Z148" s="616"/>
      <c r="AA148" s="617"/>
      <c r="AB148" s="616"/>
      <c r="AE148" s="616"/>
      <c r="AF148" s="617"/>
      <c r="AG148" s="616"/>
      <c r="AJ148" s="616"/>
      <c r="AK148" s="617"/>
      <c r="AL148" s="616"/>
      <c r="AO148" s="616"/>
      <c r="AP148" s="617"/>
      <c r="AQ148" s="618"/>
      <c r="AR148" s="618"/>
      <c r="AS148" s="618"/>
      <c r="AT148" s="618"/>
      <c r="AU148" s="618"/>
      <c r="AV148" s="618"/>
      <c r="AW148" s="614"/>
      <c r="AX148" s="299"/>
      <c r="BA148" s="618"/>
      <c r="BB148" s="614"/>
      <c r="BC148" s="299"/>
      <c r="LN148" s="420"/>
      <c r="MC148" s="306"/>
    </row>
    <row r="149" spans="1:376" ht="13.5" customHeight="1" x14ac:dyDescent="0.2">
      <c r="C149" s="405"/>
      <c r="D149" s="297"/>
      <c r="E149" s="297"/>
      <c r="F149" s="297"/>
      <c r="G149" s="302"/>
      <c r="H149" s="522" t="s">
        <v>699</v>
      </c>
      <c r="I149" s="302"/>
      <c r="J149" s="535">
        <f>FG48</f>
        <v>0</v>
      </c>
      <c r="K149" s="536">
        <f>FH48</f>
        <v>0</v>
      </c>
      <c r="L149" s="536">
        <f>FI48</f>
        <v>0</v>
      </c>
      <c r="M149" s="536">
        <f>FJ48</f>
        <v>0</v>
      </c>
      <c r="N149" s="537">
        <f>FK48</f>
        <v>0</v>
      </c>
      <c r="O149" s="538">
        <f t="shared" si="363"/>
        <v>0</v>
      </c>
      <c r="P149" s="534" t="str">
        <f t="shared" si="364"/>
        <v/>
      </c>
      <c r="R149" s="967"/>
      <c r="S149" s="968"/>
      <c r="T149" s="968"/>
      <c r="U149" s="968"/>
      <c r="V149" s="969"/>
      <c r="W149" s="616"/>
      <c r="Z149" s="616"/>
      <c r="AA149" s="617"/>
      <c r="AB149" s="616"/>
      <c r="AE149" s="616"/>
      <c r="AF149" s="617"/>
      <c r="AG149" s="616"/>
      <c r="AJ149" s="616"/>
      <c r="AK149" s="617"/>
      <c r="AL149" s="616"/>
      <c r="AO149" s="616"/>
      <c r="AP149" s="617"/>
      <c r="AQ149" s="618"/>
      <c r="AR149" s="618"/>
      <c r="AS149" s="618"/>
      <c r="AT149" s="618"/>
      <c r="AU149" s="618"/>
      <c r="AV149" s="618"/>
      <c r="AW149" s="614"/>
      <c r="AX149" s="299"/>
      <c r="BA149" s="618"/>
      <c r="BB149" s="614"/>
      <c r="BC149" s="299"/>
      <c r="LN149" s="420"/>
      <c r="MC149" s="306"/>
    </row>
    <row r="150" spans="1:376" ht="13.5" customHeight="1" x14ac:dyDescent="0.2">
      <c r="C150" s="307"/>
      <c r="D150" s="297"/>
      <c r="E150" s="297"/>
      <c r="F150" s="297"/>
      <c r="G150" s="302"/>
      <c r="H150" s="446" t="s">
        <v>700</v>
      </c>
      <c r="I150" s="302"/>
      <c r="J150" s="491">
        <f>FL48</f>
        <v>0</v>
      </c>
      <c r="K150" s="492">
        <f>FM48</f>
        <v>0</v>
      </c>
      <c r="L150" s="492">
        <f>FN48</f>
        <v>0</v>
      </c>
      <c r="M150" s="492">
        <f>FO48</f>
        <v>0</v>
      </c>
      <c r="N150" s="493">
        <f>FP48</f>
        <v>0</v>
      </c>
      <c r="O150" s="543">
        <f t="shared" si="363"/>
        <v>0</v>
      </c>
      <c r="P150" s="534" t="str">
        <f t="shared" si="364"/>
        <v/>
      </c>
      <c r="R150" s="967"/>
      <c r="S150" s="968"/>
      <c r="T150" s="968"/>
      <c r="U150" s="968"/>
      <c r="V150" s="969"/>
      <c r="W150" s="619"/>
      <c r="Z150" s="616"/>
      <c r="AA150" s="617"/>
      <c r="AB150" s="619"/>
      <c r="AE150" s="616"/>
      <c r="AF150" s="617"/>
      <c r="AG150" s="619"/>
      <c r="AJ150" s="616"/>
      <c r="AK150" s="617"/>
      <c r="AL150" s="619"/>
      <c r="AO150" s="616"/>
      <c r="AP150" s="617"/>
      <c r="AQ150" s="618"/>
      <c r="AR150" s="618"/>
      <c r="AS150" s="618"/>
      <c r="AT150" s="618"/>
      <c r="AU150" s="618"/>
      <c r="AV150" s="618"/>
      <c r="AW150" s="616"/>
      <c r="AX150" s="299"/>
      <c r="BA150" s="618"/>
      <c r="BB150" s="616"/>
      <c r="BC150" s="299"/>
      <c r="LN150" s="420"/>
      <c r="MC150" s="306"/>
    </row>
    <row r="151" spans="1:376" ht="13.5" customHeight="1" x14ac:dyDescent="0.2">
      <c r="C151" s="307"/>
      <c r="D151" s="297"/>
      <c r="E151" s="297"/>
      <c r="F151" s="297"/>
      <c r="G151" s="302"/>
      <c r="H151" s="522" t="s">
        <v>733</v>
      </c>
      <c r="I151" s="302"/>
      <c r="J151" s="544">
        <f>SUM(J144:J150)</f>
        <v>0</v>
      </c>
      <c r="K151" s="544">
        <f>SUM(K144:K150)</f>
        <v>0</v>
      </c>
      <c r="L151" s="544">
        <f>SUM(L144:L150)</f>
        <v>0</v>
      </c>
      <c r="M151" s="544">
        <f>SUM(M144:M150)</f>
        <v>0</v>
      </c>
      <c r="N151" s="544">
        <f>SUM(N144:N150)</f>
        <v>0</v>
      </c>
      <c r="O151" s="544">
        <f>SUM(J151:N151)</f>
        <v>0</v>
      </c>
      <c r="R151" s="967"/>
      <c r="S151" s="968"/>
      <c r="T151" s="968"/>
      <c r="U151" s="968"/>
      <c r="V151" s="969"/>
      <c r="W151" s="619"/>
      <c r="Z151" s="616"/>
      <c r="AA151" s="617"/>
      <c r="AB151" s="619"/>
      <c r="AE151" s="616"/>
      <c r="AF151" s="617"/>
      <c r="AG151" s="619"/>
      <c r="AJ151" s="616"/>
      <c r="AK151" s="617"/>
      <c r="AL151" s="619"/>
      <c r="AO151" s="616"/>
      <c r="AP151" s="617"/>
      <c r="AQ151" s="618"/>
      <c r="AR151" s="618"/>
      <c r="AS151" s="618"/>
      <c r="AT151" s="618"/>
      <c r="AU151" s="618"/>
      <c r="AV151" s="618"/>
      <c r="AW151" s="616"/>
      <c r="AX151" s="299"/>
      <c r="BA151" s="618"/>
      <c r="BB151" s="616"/>
      <c r="BC151" s="299"/>
      <c r="LN151" s="420"/>
      <c r="MC151" s="306"/>
    </row>
    <row r="152" spans="1:376" ht="13.5" customHeight="1" x14ac:dyDescent="0.2">
      <c r="C152" s="297" t="s">
        <v>672</v>
      </c>
      <c r="D152" s="297"/>
      <c r="E152" s="297"/>
      <c r="F152" s="297"/>
      <c r="G152" s="297"/>
      <c r="H152" s="302"/>
      <c r="I152" s="302"/>
      <c r="J152" s="545">
        <f>FQ48</f>
        <v>0</v>
      </c>
      <c r="K152" s="546">
        <f>FR48</f>
        <v>0</v>
      </c>
      <c r="L152" s="546">
        <f>FS48</f>
        <v>0</v>
      </c>
      <c r="M152" s="546">
        <f>FT48</f>
        <v>0</v>
      </c>
      <c r="N152" s="547">
        <f>FU48</f>
        <v>0</v>
      </c>
      <c r="O152" s="543">
        <f>SUM(J152:N152)</f>
        <v>0</v>
      </c>
      <c r="P152" s="534" t="str">
        <f t="shared" si="364"/>
        <v/>
      </c>
      <c r="R152" s="967"/>
      <c r="S152" s="968"/>
      <c r="T152" s="968"/>
      <c r="U152" s="968"/>
      <c r="V152" s="969"/>
      <c r="W152" s="299"/>
      <c r="Z152" s="616"/>
      <c r="AA152" s="616"/>
      <c r="AB152" s="299"/>
      <c r="AE152" s="616"/>
      <c r="AF152" s="616"/>
      <c r="AG152" s="299"/>
      <c r="AJ152" s="616"/>
      <c r="AK152" s="616"/>
      <c r="AL152" s="299"/>
      <c r="AO152" s="616"/>
      <c r="AP152" s="616"/>
      <c r="AQ152" s="618"/>
      <c r="AR152" s="618"/>
      <c r="AS152" s="618"/>
      <c r="AT152" s="618"/>
      <c r="AU152" s="618"/>
      <c r="AV152" s="618"/>
      <c r="AW152" s="614"/>
      <c r="AX152" s="299"/>
      <c r="BA152" s="618"/>
      <c r="BB152" s="614"/>
      <c r="BC152" s="299"/>
      <c r="LN152" s="420"/>
      <c r="MC152" s="306"/>
    </row>
    <row r="153" spans="1:376" ht="13.5" customHeight="1" x14ac:dyDescent="0.2">
      <c r="C153" s="405" t="s">
        <v>702</v>
      </c>
      <c r="D153" s="297"/>
      <c r="E153" s="297"/>
      <c r="F153" s="297"/>
      <c r="G153" s="297"/>
      <c r="H153" s="302"/>
      <c r="I153" s="302"/>
      <c r="J153" s="544">
        <f>SUM(J151:J152)</f>
        <v>0</v>
      </c>
      <c r="K153" s="544">
        <f>SUM(K151:K152)</f>
        <v>0</v>
      </c>
      <c r="L153" s="544">
        <f>SUM(L151:L152)</f>
        <v>0</v>
      </c>
      <c r="M153" s="544">
        <f>SUM(M151:M152)</f>
        <v>0</v>
      </c>
      <c r="N153" s="544">
        <f>SUM(N151:N152)</f>
        <v>0</v>
      </c>
      <c r="O153" s="544">
        <f>SUM(J153:N153)</f>
        <v>0</v>
      </c>
      <c r="R153" s="967"/>
      <c r="S153" s="968"/>
      <c r="T153" s="968"/>
      <c r="U153" s="968"/>
      <c r="V153" s="969"/>
      <c r="W153" s="616"/>
      <c r="Z153" s="616"/>
      <c r="AA153" s="616"/>
      <c r="AB153" s="616"/>
      <c r="AE153" s="616"/>
      <c r="AF153" s="616"/>
      <c r="AG153" s="616"/>
      <c r="AJ153" s="616"/>
      <c r="AK153" s="616"/>
      <c r="AL153" s="616"/>
      <c r="AO153" s="616"/>
      <c r="AP153" s="616"/>
      <c r="AQ153" s="618"/>
      <c r="AR153" s="618"/>
      <c r="AS153" s="618"/>
      <c r="AT153" s="618"/>
      <c r="AU153" s="618"/>
      <c r="AV153" s="618"/>
      <c r="AW153" s="614"/>
      <c r="AX153" s="299"/>
      <c r="BA153" s="618"/>
      <c r="BB153" s="614"/>
      <c r="BC153" s="299"/>
      <c r="LN153" s="420"/>
      <c r="MC153" s="306"/>
    </row>
    <row r="154" spans="1:376" ht="13.5" customHeight="1" x14ac:dyDescent="0.2">
      <c r="C154" s="405" t="s">
        <v>58</v>
      </c>
      <c r="D154" s="297"/>
      <c r="E154" s="297"/>
      <c r="F154" s="297"/>
      <c r="G154" s="297"/>
      <c r="H154" s="302"/>
      <c r="I154" s="302"/>
      <c r="J154" s="545">
        <f>GA48</f>
        <v>0</v>
      </c>
      <c r="K154" s="546">
        <f>GB48</f>
        <v>0</v>
      </c>
      <c r="L154" s="546">
        <f>GC48</f>
        <v>0</v>
      </c>
      <c r="M154" s="546">
        <f>GD48</f>
        <v>0</v>
      </c>
      <c r="N154" s="547">
        <f>GE48</f>
        <v>0</v>
      </c>
      <c r="O154" s="543">
        <f>SUM(J154:N154)</f>
        <v>0</v>
      </c>
      <c r="P154" s="534" t="str">
        <f t="shared" si="364"/>
        <v/>
      </c>
      <c r="R154" s="967"/>
      <c r="S154" s="968"/>
      <c r="T154" s="968"/>
      <c r="U154" s="968"/>
      <c r="V154" s="969"/>
      <c r="W154" s="616"/>
      <c r="Z154" s="616"/>
      <c r="AA154" s="616"/>
      <c r="AB154" s="616"/>
      <c r="AE154" s="616"/>
      <c r="AF154" s="616"/>
      <c r="AG154" s="616"/>
      <c r="AJ154" s="616"/>
      <c r="AK154" s="616"/>
      <c r="AL154" s="616"/>
      <c r="AO154" s="616"/>
      <c r="AP154" s="616"/>
      <c r="AQ154" s="618"/>
      <c r="AR154" s="618"/>
      <c r="AS154" s="618"/>
      <c r="AT154" s="618"/>
      <c r="AU154" s="618"/>
      <c r="AV154" s="618"/>
      <c r="AW154" s="614"/>
      <c r="AX154" s="299"/>
      <c r="BA154" s="618"/>
      <c r="BB154" s="614"/>
      <c r="BC154" s="299"/>
      <c r="LN154" s="420"/>
      <c r="MC154" s="306"/>
    </row>
    <row r="155" spans="1:376" ht="13.5" customHeight="1" x14ac:dyDescent="0.2">
      <c r="C155" s="405" t="s">
        <v>42</v>
      </c>
      <c r="D155" s="297"/>
      <c r="E155" s="297"/>
      <c r="F155" s="297"/>
      <c r="G155" s="297"/>
      <c r="H155" s="302"/>
      <c r="I155" s="302"/>
      <c r="J155" s="548">
        <f>SUM(J153:J154)</f>
        <v>0</v>
      </c>
      <c r="K155" s="548">
        <f>SUM(K153:K154)</f>
        <v>0</v>
      </c>
      <c r="L155" s="548">
        <f>SUM(L153:L154)</f>
        <v>0</v>
      </c>
      <c r="M155" s="548">
        <f>SUM(M153:M154)</f>
        <v>0</v>
      </c>
      <c r="N155" s="548">
        <f>SUM(N153:N154)</f>
        <v>0</v>
      </c>
      <c r="O155" s="548">
        <f>SUM(J155:N155)</f>
        <v>0</v>
      </c>
      <c r="R155" s="970"/>
      <c r="S155" s="971"/>
      <c r="T155" s="971"/>
      <c r="U155" s="971"/>
      <c r="V155" s="972"/>
      <c r="W155" s="616"/>
      <c r="Z155" s="616"/>
      <c r="AA155" s="616"/>
      <c r="AB155" s="616"/>
      <c r="AE155" s="616"/>
      <c r="AF155" s="616"/>
      <c r="AG155" s="616"/>
      <c r="AJ155" s="616"/>
      <c r="AK155" s="616"/>
      <c r="AL155" s="616"/>
      <c r="AO155" s="616"/>
      <c r="AP155" s="616"/>
      <c r="AQ155" s="618"/>
      <c r="AR155" s="618"/>
      <c r="AS155" s="618"/>
      <c r="AT155" s="618"/>
      <c r="AU155" s="618"/>
      <c r="AV155" s="618"/>
      <c r="AW155" s="614"/>
      <c r="AX155" s="299"/>
      <c r="BA155" s="618"/>
      <c r="BB155" s="614"/>
      <c r="BC155" s="299"/>
      <c r="LN155" s="420"/>
      <c r="MC155" s="306"/>
    </row>
    <row r="156" spans="1:376" ht="13.9" customHeight="1" x14ac:dyDescent="0.2"/>
    <row r="157" spans="1:376" s="296" customFormat="1" ht="13.9" customHeight="1" x14ac:dyDescent="0.2">
      <c r="A157" s="297"/>
      <c r="B157" s="297"/>
      <c r="C157" s="297" t="s">
        <v>734</v>
      </c>
      <c r="D157" s="297"/>
      <c r="E157" s="297"/>
      <c r="F157" s="297"/>
      <c r="G157" s="297"/>
      <c r="H157" s="297"/>
      <c r="I157" s="297"/>
      <c r="J157" s="549" t="str">
        <f>IF(OR(J$67="",J$67=0),"",J$155/J$67)</f>
        <v/>
      </c>
      <c r="K157" s="549" t="str">
        <f>IF(OR(K$67="",K$67=0),"",K$155/K$67)</f>
        <v/>
      </c>
      <c r="L157" s="549" t="str">
        <f>IF(OR(L$67="",L$67=0),"",L$155/L$67)</f>
        <v/>
      </c>
      <c r="M157" s="549" t="str">
        <f>IF(OR(M$67="",M$67=0),"",M$155/M$67)</f>
        <v/>
      </c>
      <c r="N157" s="549" t="str">
        <f>IF(OR(N$67="",N$67=0),"",N$155/N$67)</f>
        <v/>
      </c>
      <c r="O157" s="549"/>
      <c r="W157" s="299"/>
      <c r="X157" s="299"/>
      <c r="Y157" s="299"/>
      <c r="Z157" s="299"/>
      <c r="AA157" s="299"/>
      <c r="AB157" s="299"/>
      <c r="AC157" s="299"/>
      <c r="AD157" s="299"/>
      <c r="AE157" s="299"/>
      <c r="AF157" s="299"/>
      <c r="AG157" s="299"/>
      <c r="AH157" s="299"/>
      <c r="AI157" s="299"/>
      <c r="AJ157" s="299"/>
      <c r="AK157" s="299"/>
      <c r="AL157" s="299"/>
      <c r="AM157" s="299"/>
      <c r="AN157" s="299"/>
      <c r="AO157" s="299"/>
      <c r="AP157" s="299"/>
      <c r="AQ157" s="299"/>
      <c r="AR157" s="299"/>
      <c r="AS157" s="299"/>
      <c r="AT157" s="299"/>
      <c r="AU157" s="299"/>
      <c r="AV157" s="299"/>
      <c r="AW157" s="299"/>
      <c r="AX157" s="299"/>
      <c r="AY157" s="299"/>
      <c r="AZ157" s="299"/>
      <c r="BA157" s="299"/>
      <c r="BB157" s="299"/>
      <c r="BC157" s="299"/>
      <c r="BD157" s="299"/>
      <c r="BE157" s="299"/>
      <c r="BF157" s="299"/>
      <c r="BG157" s="299"/>
      <c r="BH157" s="299"/>
      <c r="BI157" s="299"/>
      <c r="BJ157" s="299"/>
      <c r="BK157" s="299"/>
      <c r="BL157" s="299"/>
      <c r="BM157" s="299"/>
      <c r="BN157" s="299"/>
      <c r="BO157" s="299"/>
      <c r="BP157" s="299"/>
      <c r="BQ157" s="299"/>
      <c r="BR157" s="299"/>
      <c r="BS157" s="299"/>
      <c r="BT157" s="299"/>
      <c r="BU157" s="299"/>
      <c r="BV157" s="299"/>
      <c r="BW157" s="299"/>
      <c r="BX157" s="299"/>
      <c r="BY157" s="299"/>
      <c r="BZ157" s="299"/>
      <c r="CA157" s="299"/>
      <c r="CB157" s="299"/>
      <c r="CC157" s="299"/>
      <c r="CD157" s="299"/>
      <c r="CE157" s="299"/>
      <c r="CF157" s="299"/>
      <c r="CG157" s="299"/>
      <c r="CH157" s="299"/>
      <c r="CI157" s="299"/>
      <c r="CJ157" s="299"/>
      <c r="CK157" s="299"/>
      <c r="CL157" s="299"/>
      <c r="CM157" s="299"/>
      <c r="CN157" s="299"/>
      <c r="CO157" s="299"/>
      <c r="CP157" s="299"/>
      <c r="CQ157" s="299"/>
      <c r="CR157" s="299"/>
      <c r="CS157" s="299"/>
      <c r="CT157" s="299"/>
      <c r="CU157" s="299"/>
      <c r="CV157" s="299"/>
      <c r="CW157" s="299"/>
      <c r="CX157" s="299"/>
      <c r="CY157" s="299"/>
      <c r="CZ157" s="299"/>
      <c r="DA157" s="299"/>
      <c r="DB157" s="299"/>
      <c r="DC157" s="299"/>
      <c r="DD157" s="299"/>
      <c r="DE157" s="299"/>
      <c r="DF157" s="299"/>
      <c r="DG157" s="299"/>
      <c r="DH157" s="299"/>
      <c r="DI157" s="299"/>
      <c r="DJ157" s="299"/>
      <c r="DK157" s="299"/>
      <c r="DL157" s="299"/>
      <c r="DM157" s="299"/>
      <c r="DN157" s="299"/>
      <c r="DO157" s="299"/>
      <c r="DP157" s="299"/>
      <c r="DQ157" s="299"/>
      <c r="DR157" s="299"/>
      <c r="DS157" s="299"/>
      <c r="DT157" s="299"/>
      <c r="DU157" s="299"/>
      <c r="DV157" s="299"/>
      <c r="DW157" s="299"/>
      <c r="DX157" s="299"/>
      <c r="DY157" s="299"/>
      <c r="DZ157" s="299"/>
      <c r="EA157" s="299"/>
      <c r="EB157" s="299"/>
      <c r="EC157" s="299"/>
      <c r="ED157" s="299"/>
      <c r="EE157" s="299"/>
      <c r="EF157" s="299"/>
      <c r="EG157" s="299"/>
      <c r="EH157" s="299"/>
      <c r="EI157" s="299"/>
      <c r="EJ157" s="299"/>
      <c r="EK157" s="299"/>
      <c r="EL157" s="299"/>
      <c r="EM157" s="299"/>
      <c r="EN157" s="299"/>
      <c r="EO157" s="299"/>
      <c r="EP157" s="299"/>
      <c r="EQ157" s="299"/>
      <c r="ER157" s="299"/>
      <c r="ES157" s="299"/>
      <c r="ET157" s="299"/>
      <c r="EU157" s="299"/>
      <c r="EV157" s="299"/>
      <c r="EW157" s="299"/>
      <c r="EX157" s="299"/>
      <c r="EY157" s="299"/>
      <c r="EZ157" s="299"/>
      <c r="FA157" s="299"/>
      <c r="FB157" s="299"/>
      <c r="FC157" s="299"/>
      <c r="FD157" s="299"/>
      <c r="FE157" s="299"/>
      <c r="FF157" s="299"/>
      <c r="FG157" s="299"/>
      <c r="FH157" s="299"/>
      <c r="FI157" s="299"/>
      <c r="FJ157" s="299"/>
      <c r="FK157" s="299"/>
      <c r="FL157" s="299"/>
      <c r="FM157" s="299"/>
      <c r="FN157" s="299"/>
      <c r="FO157" s="299"/>
      <c r="FP157" s="299"/>
      <c r="FQ157" s="299"/>
      <c r="FR157" s="299"/>
      <c r="FS157" s="299"/>
      <c r="FT157" s="299"/>
      <c r="FU157" s="299"/>
      <c r="FV157" s="299"/>
      <c r="FW157" s="299"/>
      <c r="FX157" s="299"/>
      <c r="FY157" s="299"/>
      <c r="FZ157" s="299"/>
      <c r="GA157" s="299"/>
      <c r="GB157" s="299"/>
      <c r="GC157" s="299"/>
      <c r="GD157" s="299"/>
      <c r="GE157" s="299"/>
      <c r="GF157" s="299"/>
      <c r="GG157" s="299"/>
      <c r="GH157" s="299"/>
      <c r="GI157" s="299"/>
      <c r="GJ157" s="299"/>
      <c r="GK157" s="299"/>
      <c r="GL157" s="299"/>
      <c r="GM157" s="299"/>
      <c r="GN157" s="299"/>
      <c r="GO157" s="299"/>
      <c r="GP157" s="299"/>
      <c r="GQ157" s="299"/>
      <c r="GR157" s="299"/>
      <c r="GS157" s="299"/>
      <c r="GT157" s="299"/>
      <c r="GU157" s="299"/>
      <c r="GV157" s="299"/>
      <c r="GW157" s="299"/>
      <c r="GX157" s="299"/>
      <c r="GY157" s="299"/>
      <c r="GZ157" s="299"/>
      <c r="HA157" s="299"/>
      <c r="HB157" s="299"/>
      <c r="HC157" s="299"/>
      <c r="HD157" s="299"/>
      <c r="HE157" s="299"/>
      <c r="HF157" s="299"/>
      <c r="HG157" s="299"/>
      <c r="HH157" s="299"/>
      <c r="HI157" s="299"/>
      <c r="HJ157" s="299"/>
      <c r="HK157" s="299"/>
      <c r="HL157" s="299"/>
      <c r="HM157" s="299"/>
      <c r="HN157" s="299"/>
      <c r="HO157" s="299"/>
      <c r="HP157" s="299"/>
      <c r="HQ157" s="299"/>
      <c r="HR157" s="299"/>
      <c r="HS157" s="299"/>
      <c r="HT157" s="299"/>
      <c r="HU157" s="299"/>
      <c r="HV157" s="299"/>
      <c r="HW157" s="299"/>
      <c r="HX157" s="299"/>
      <c r="HY157" s="299"/>
      <c r="HZ157" s="299"/>
      <c r="IA157" s="299"/>
      <c r="IB157" s="299"/>
      <c r="IC157" s="299"/>
      <c r="ID157" s="299"/>
      <c r="IE157" s="299"/>
      <c r="IF157" s="299"/>
      <c r="IG157" s="299"/>
      <c r="IH157" s="299"/>
      <c r="II157" s="299"/>
      <c r="IJ157" s="299"/>
      <c r="IK157" s="299"/>
      <c r="IL157" s="299"/>
      <c r="IM157" s="299"/>
      <c r="IN157" s="299"/>
      <c r="IO157" s="299"/>
      <c r="IP157" s="299"/>
      <c r="IQ157" s="299"/>
      <c r="IR157" s="299"/>
      <c r="IS157" s="299"/>
      <c r="IT157" s="299"/>
      <c r="IU157" s="299"/>
      <c r="IV157" s="299"/>
      <c r="IW157" s="299"/>
      <c r="IX157" s="299"/>
      <c r="IY157" s="299"/>
      <c r="IZ157" s="299"/>
      <c r="JA157" s="299"/>
      <c r="JB157" s="299"/>
      <c r="JC157" s="299"/>
      <c r="JD157" s="299"/>
      <c r="JE157" s="299"/>
      <c r="JF157" s="299"/>
      <c r="JG157" s="299"/>
      <c r="JH157" s="299"/>
      <c r="JI157" s="299"/>
      <c r="JJ157" s="299"/>
      <c r="JK157" s="299"/>
      <c r="JL157" s="299"/>
      <c r="JM157" s="299"/>
      <c r="JN157" s="299"/>
      <c r="JO157" s="299"/>
      <c r="JP157" s="299"/>
      <c r="JQ157" s="299"/>
      <c r="JR157" s="299"/>
      <c r="JS157" s="299"/>
      <c r="JT157" s="299"/>
      <c r="JU157" s="299"/>
      <c r="JV157" s="298"/>
      <c r="JW157" s="299"/>
      <c r="JX157" s="299"/>
      <c r="JY157" s="299"/>
      <c r="JZ157" s="299"/>
      <c r="KA157" s="298"/>
      <c r="KB157" s="298"/>
      <c r="KC157" s="298"/>
      <c r="KD157" s="298"/>
      <c r="KE157" s="298"/>
      <c r="KF157" s="298"/>
      <c r="KG157" s="298"/>
      <c r="KH157" s="298"/>
      <c r="KI157" s="298"/>
      <c r="KJ157" s="298"/>
      <c r="KK157" s="298"/>
      <c r="KL157" s="298"/>
      <c r="KM157" s="298"/>
      <c r="KN157" s="298"/>
      <c r="KO157" s="298"/>
      <c r="KP157" s="298"/>
      <c r="KQ157" s="298"/>
      <c r="KR157" s="298"/>
      <c r="KS157" s="298"/>
      <c r="KT157" s="298"/>
      <c r="KU157" s="298"/>
      <c r="KV157" s="298"/>
      <c r="KW157" s="298"/>
      <c r="KX157" s="298"/>
      <c r="KY157" s="298"/>
      <c r="KZ157" s="298"/>
      <c r="LA157" s="298"/>
      <c r="LB157" s="298"/>
      <c r="LC157" s="298"/>
      <c r="LD157" s="298"/>
      <c r="LE157" s="298"/>
      <c r="LF157" s="298"/>
      <c r="LG157" s="299"/>
      <c r="LH157" s="299"/>
      <c r="LI157" s="299"/>
      <c r="LJ157" s="299"/>
      <c r="LK157" s="299"/>
      <c r="LL157" s="299"/>
      <c r="LM157" s="300"/>
      <c r="LN157" s="299"/>
      <c r="LO157" s="299"/>
      <c r="LP157" s="299"/>
      <c r="LQ157" s="299"/>
      <c r="LR157" s="299"/>
      <c r="LS157" s="299"/>
      <c r="LT157" s="299"/>
      <c r="LU157" s="299"/>
      <c r="LV157" s="299"/>
      <c r="LW157" s="299"/>
      <c r="LX157" s="299"/>
      <c r="LY157" s="299"/>
      <c r="LZ157" s="299"/>
      <c r="MA157" s="299"/>
      <c r="MB157" s="299"/>
      <c r="MC157" s="300"/>
      <c r="MD157" s="300"/>
      <c r="ME157" s="299"/>
      <c r="MF157" s="299"/>
      <c r="MG157" s="299"/>
      <c r="MH157" s="299"/>
      <c r="MI157" s="299"/>
      <c r="MJ157" s="299"/>
      <c r="MK157" s="299"/>
      <c r="ML157" s="299"/>
      <c r="MM157" s="299"/>
      <c r="MN157" s="299"/>
      <c r="MO157" s="299"/>
      <c r="MP157" s="299"/>
      <c r="MQ157" s="299"/>
      <c r="MR157" s="299"/>
      <c r="MS157" s="299"/>
      <c r="MT157" s="297"/>
      <c r="MU157" s="297"/>
      <c r="MV157" s="299"/>
      <c r="MW157" s="299"/>
      <c r="MX157" s="299"/>
      <c r="MY157" s="299"/>
      <c r="MZ157" s="299"/>
      <c r="NA157" s="299"/>
      <c r="NB157" s="299"/>
      <c r="NC157" s="299"/>
      <c r="ND157" s="299"/>
      <c r="NE157" s="299"/>
      <c r="NF157" s="299"/>
      <c r="NG157" s="299"/>
      <c r="NH157" s="299"/>
      <c r="NI157" s="299"/>
      <c r="NJ157" s="299"/>
      <c r="NK157" s="299"/>
      <c r="NL157" s="299"/>
    </row>
    <row r="158" spans="1:376" s="296" customFormat="1" ht="13.9" customHeight="1" x14ac:dyDescent="0.2">
      <c r="A158" s="297"/>
      <c r="B158" s="297"/>
      <c r="C158" s="297"/>
      <c r="D158" s="297"/>
      <c r="E158" s="297"/>
      <c r="F158" s="297"/>
      <c r="G158" s="297"/>
      <c r="H158" s="297"/>
      <c r="I158" s="297"/>
      <c r="J158" s="297"/>
      <c r="K158" s="297"/>
      <c r="L158" s="297"/>
      <c r="M158" s="297"/>
      <c r="N158" s="297"/>
      <c r="O158" s="297"/>
      <c r="W158" s="299"/>
      <c r="X158" s="299"/>
      <c r="Y158" s="299"/>
      <c r="Z158" s="299"/>
      <c r="AA158" s="299"/>
      <c r="AB158" s="299"/>
      <c r="AC158" s="299"/>
      <c r="AD158" s="299"/>
      <c r="AE158" s="299"/>
      <c r="AF158" s="299"/>
      <c r="AG158" s="299"/>
      <c r="AH158" s="299"/>
      <c r="AI158" s="299"/>
      <c r="AJ158" s="299"/>
      <c r="AK158" s="299"/>
      <c r="AL158" s="299"/>
      <c r="AM158" s="299"/>
      <c r="AN158" s="299"/>
      <c r="AO158" s="299"/>
      <c r="AP158" s="299"/>
      <c r="AQ158" s="299"/>
      <c r="AR158" s="299"/>
      <c r="AS158" s="299"/>
      <c r="AT158" s="299"/>
      <c r="AU158" s="299"/>
      <c r="AV158" s="299"/>
      <c r="AW158" s="299"/>
      <c r="AX158" s="299"/>
      <c r="AY158" s="299"/>
      <c r="AZ158" s="299"/>
      <c r="BA158" s="299"/>
      <c r="BB158" s="299"/>
      <c r="BC158" s="299"/>
      <c r="BD158" s="299"/>
      <c r="BE158" s="299"/>
      <c r="BF158" s="299"/>
      <c r="BG158" s="299"/>
      <c r="BH158" s="299"/>
      <c r="BI158" s="299"/>
      <c r="BJ158" s="299"/>
      <c r="BK158" s="299"/>
      <c r="BL158" s="299"/>
      <c r="BM158" s="299"/>
      <c r="BN158" s="299"/>
      <c r="BO158" s="299"/>
      <c r="BP158" s="299"/>
      <c r="BQ158" s="299"/>
      <c r="BR158" s="299"/>
      <c r="BS158" s="299"/>
      <c r="BT158" s="299"/>
      <c r="BU158" s="299"/>
      <c r="BV158" s="299"/>
      <c r="BW158" s="299"/>
      <c r="BX158" s="299"/>
      <c r="BY158" s="299"/>
      <c r="BZ158" s="299"/>
      <c r="CA158" s="299"/>
      <c r="CB158" s="299"/>
      <c r="CC158" s="299"/>
      <c r="CD158" s="299"/>
      <c r="CE158" s="299"/>
      <c r="CF158" s="299"/>
      <c r="CG158" s="299"/>
      <c r="CH158" s="299"/>
      <c r="CI158" s="299"/>
      <c r="CJ158" s="299"/>
      <c r="CK158" s="299"/>
      <c r="CL158" s="299"/>
      <c r="CM158" s="299"/>
      <c r="CN158" s="299"/>
      <c r="CO158" s="299"/>
      <c r="CP158" s="299"/>
      <c r="CQ158" s="299"/>
      <c r="CR158" s="299"/>
      <c r="CS158" s="299"/>
      <c r="CT158" s="299"/>
      <c r="CU158" s="299"/>
      <c r="CV158" s="299"/>
      <c r="CW158" s="299"/>
      <c r="CX158" s="299"/>
      <c r="CY158" s="299"/>
      <c r="CZ158" s="299"/>
      <c r="DA158" s="299"/>
      <c r="DB158" s="299"/>
      <c r="DC158" s="299"/>
      <c r="DD158" s="299"/>
      <c r="DE158" s="299"/>
      <c r="DF158" s="299"/>
      <c r="DG158" s="299"/>
      <c r="DH158" s="299"/>
      <c r="DI158" s="299"/>
      <c r="DJ158" s="299"/>
      <c r="DK158" s="299"/>
      <c r="DL158" s="299"/>
      <c r="DM158" s="299"/>
      <c r="DN158" s="299"/>
      <c r="DO158" s="299"/>
      <c r="DP158" s="299"/>
      <c r="DQ158" s="299"/>
      <c r="DR158" s="299"/>
      <c r="DS158" s="299"/>
      <c r="DT158" s="299"/>
      <c r="DU158" s="299"/>
      <c r="DV158" s="299"/>
      <c r="DW158" s="299"/>
      <c r="DX158" s="299"/>
      <c r="DY158" s="299"/>
      <c r="DZ158" s="299"/>
      <c r="EA158" s="299"/>
      <c r="EB158" s="299"/>
      <c r="EC158" s="299"/>
      <c r="ED158" s="299"/>
      <c r="EE158" s="299"/>
      <c r="EF158" s="299"/>
      <c r="EG158" s="299"/>
      <c r="EH158" s="299"/>
      <c r="EI158" s="299"/>
      <c r="EJ158" s="299"/>
      <c r="EK158" s="299"/>
      <c r="EL158" s="299"/>
      <c r="EM158" s="299"/>
      <c r="EN158" s="299"/>
      <c r="EO158" s="299"/>
      <c r="EP158" s="299"/>
      <c r="EQ158" s="299"/>
      <c r="ER158" s="299"/>
      <c r="ES158" s="299"/>
      <c r="ET158" s="299"/>
      <c r="EU158" s="299"/>
      <c r="EV158" s="299"/>
      <c r="EW158" s="299"/>
      <c r="EX158" s="299"/>
      <c r="EY158" s="299"/>
      <c r="EZ158" s="299"/>
      <c r="FA158" s="299"/>
      <c r="FB158" s="299"/>
      <c r="FC158" s="299"/>
      <c r="FD158" s="299"/>
      <c r="FE158" s="299"/>
      <c r="FF158" s="299"/>
      <c r="FG158" s="299"/>
      <c r="FH158" s="299"/>
      <c r="FI158" s="299"/>
      <c r="FJ158" s="299"/>
      <c r="FK158" s="299"/>
      <c r="FL158" s="299"/>
      <c r="FM158" s="299"/>
      <c r="FN158" s="299"/>
      <c r="FO158" s="299"/>
      <c r="FP158" s="299"/>
      <c r="FQ158" s="299"/>
      <c r="FR158" s="299"/>
      <c r="FS158" s="299"/>
      <c r="FT158" s="299"/>
      <c r="FU158" s="299"/>
      <c r="FV158" s="299"/>
      <c r="FW158" s="299"/>
      <c r="FX158" s="299"/>
      <c r="FY158" s="299"/>
      <c r="FZ158" s="299"/>
      <c r="GA158" s="299"/>
      <c r="GB158" s="299"/>
      <c r="GC158" s="299"/>
      <c r="GD158" s="299"/>
      <c r="GE158" s="299"/>
      <c r="GF158" s="299"/>
      <c r="GG158" s="299"/>
      <c r="GH158" s="299"/>
      <c r="GI158" s="299"/>
      <c r="GJ158" s="299"/>
      <c r="GK158" s="299"/>
      <c r="GL158" s="299"/>
      <c r="GM158" s="299"/>
      <c r="GN158" s="299"/>
      <c r="GO158" s="299"/>
      <c r="GP158" s="299"/>
      <c r="GQ158" s="299"/>
      <c r="GR158" s="299"/>
      <c r="GS158" s="299"/>
      <c r="GT158" s="299"/>
      <c r="GU158" s="299"/>
      <c r="GV158" s="299"/>
      <c r="GW158" s="299"/>
      <c r="GX158" s="299"/>
      <c r="GY158" s="299"/>
      <c r="GZ158" s="299"/>
      <c r="HA158" s="299"/>
      <c r="HB158" s="299"/>
      <c r="HC158" s="299"/>
      <c r="HD158" s="299"/>
      <c r="HE158" s="299"/>
      <c r="HF158" s="299"/>
      <c r="HG158" s="299"/>
      <c r="HH158" s="299"/>
      <c r="HI158" s="299"/>
      <c r="HJ158" s="299"/>
      <c r="HK158" s="299"/>
      <c r="HL158" s="299"/>
      <c r="HM158" s="299"/>
      <c r="HN158" s="299"/>
      <c r="HO158" s="299"/>
      <c r="HP158" s="299"/>
      <c r="HQ158" s="299"/>
      <c r="HR158" s="299"/>
      <c r="HS158" s="299"/>
      <c r="HT158" s="299"/>
      <c r="HU158" s="299"/>
      <c r="HV158" s="299"/>
      <c r="HW158" s="299"/>
      <c r="HX158" s="299"/>
      <c r="HY158" s="299"/>
      <c r="HZ158" s="299"/>
      <c r="IA158" s="299"/>
      <c r="IB158" s="299"/>
      <c r="IC158" s="299"/>
      <c r="ID158" s="299"/>
      <c r="IE158" s="299"/>
      <c r="IF158" s="299"/>
      <c r="IG158" s="299"/>
      <c r="IH158" s="299"/>
      <c r="II158" s="299"/>
      <c r="IJ158" s="299"/>
      <c r="IK158" s="299"/>
      <c r="IL158" s="299"/>
      <c r="IM158" s="299"/>
      <c r="IN158" s="299"/>
      <c r="IO158" s="299"/>
      <c r="IP158" s="299"/>
      <c r="IQ158" s="299"/>
      <c r="IR158" s="299"/>
      <c r="IS158" s="299"/>
      <c r="IT158" s="299"/>
      <c r="IU158" s="299"/>
      <c r="IV158" s="299"/>
      <c r="IW158" s="299"/>
      <c r="IX158" s="299"/>
      <c r="IY158" s="299"/>
      <c r="IZ158" s="299"/>
      <c r="JA158" s="299"/>
      <c r="JB158" s="299"/>
      <c r="JC158" s="299"/>
      <c r="JD158" s="299"/>
      <c r="JE158" s="299"/>
      <c r="JF158" s="299"/>
      <c r="JG158" s="299"/>
      <c r="JH158" s="299"/>
      <c r="JI158" s="299"/>
      <c r="JJ158" s="299"/>
      <c r="JK158" s="299"/>
      <c r="JL158" s="299"/>
      <c r="JM158" s="299"/>
      <c r="JN158" s="299"/>
      <c r="JO158" s="299"/>
      <c r="JP158" s="299"/>
      <c r="JQ158" s="299"/>
      <c r="JR158" s="299"/>
      <c r="JS158" s="299"/>
      <c r="JT158" s="299"/>
      <c r="JU158" s="299"/>
      <c r="JV158" s="298"/>
      <c r="JW158" s="299"/>
      <c r="JX158" s="299"/>
      <c r="JY158" s="299"/>
      <c r="JZ158" s="299"/>
      <c r="KA158" s="298"/>
      <c r="KB158" s="298"/>
      <c r="KC158" s="298"/>
      <c r="KD158" s="298"/>
      <c r="KE158" s="298"/>
      <c r="KF158" s="298"/>
      <c r="KG158" s="298"/>
      <c r="KH158" s="298"/>
      <c r="KI158" s="298"/>
      <c r="KJ158" s="298"/>
      <c r="KK158" s="298"/>
      <c r="KL158" s="298"/>
      <c r="KM158" s="298"/>
      <c r="KN158" s="298"/>
      <c r="KO158" s="298"/>
      <c r="KP158" s="298"/>
      <c r="KQ158" s="298"/>
      <c r="KR158" s="298"/>
      <c r="KS158" s="298"/>
      <c r="KT158" s="298"/>
      <c r="KU158" s="298"/>
      <c r="KV158" s="298"/>
      <c r="KW158" s="298"/>
      <c r="KX158" s="298"/>
      <c r="KY158" s="298"/>
      <c r="KZ158" s="298"/>
      <c r="LA158" s="298"/>
      <c r="LB158" s="298"/>
      <c r="LC158" s="298"/>
      <c r="LD158" s="298"/>
      <c r="LE158" s="298"/>
      <c r="LF158" s="298"/>
      <c r="LG158" s="299"/>
      <c r="LH158" s="299"/>
      <c r="LI158" s="299"/>
      <c r="LJ158" s="299"/>
      <c r="LK158" s="299"/>
      <c r="LL158" s="299"/>
      <c r="LM158" s="300"/>
      <c r="LN158" s="299"/>
      <c r="LO158" s="299"/>
      <c r="LP158" s="299"/>
      <c r="LQ158" s="299"/>
      <c r="LR158" s="299"/>
      <c r="LS158" s="299"/>
      <c r="LT158" s="299"/>
      <c r="LU158" s="299"/>
      <c r="LV158" s="299"/>
      <c r="LW158" s="299"/>
      <c r="LX158" s="299"/>
      <c r="LY158" s="299"/>
      <c r="LZ158" s="299"/>
      <c r="MA158" s="299"/>
      <c r="MB158" s="299"/>
      <c r="MC158" s="300"/>
      <c r="MD158" s="300"/>
      <c r="ME158" s="299"/>
      <c r="MF158" s="299"/>
      <c r="MG158" s="299"/>
      <c r="MH158" s="299"/>
      <c r="MI158" s="299"/>
      <c r="MJ158" s="299"/>
      <c r="MK158" s="299"/>
      <c r="ML158" s="299"/>
      <c r="MM158" s="299"/>
      <c r="MN158" s="299"/>
      <c r="MO158" s="299"/>
      <c r="MP158" s="299"/>
      <c r="MQ158" s="299"/>
      <c r="MR158" s="299"/>
      <c r="MS158" s="299"/>
      <c r="MT158" s="297"/>
      <c r="MU158" s="297"/>
      <c r="MV158" s="299"/>
      <c r="MW158" s="299"/>
      <c r="MX158" s="299"/>
      <c r="MY158" s="299"/>
      <c r="MZ158" s="299"/>
      <c r="NA158" s="299"/>
      <c r="NB158" s="299"/>
      <c r="NC158" s="299"/>
      <c r="ND158" s="299"/>
      <c r="NE158" s="299"/>
      <c r="NF158" s="299"/>
      <c r="NG158" s="299"/>
      <c r="NH158" s="299"/>
      <c r="NI158" s="299"/>
      <c r="NJ158" s="299"/>
      <c r="NK158" s="299"/>
      <c r="NL158" s="299"/>
    </row>
    <row r="159" spans="1:376" s="296" customFormat="1" ht="14.25" customHeight="1" x14ac:dyDescent="0.2">
      <c r="A159" s="297"/>
      <c r="B159" s="445"/>
      <c r="C159" s="551"/>
      <c r="D159" s="297"/>
      <c r="E159" s="297"/>
      <c r="F159" s="553"/>
      <c r="G159" s="553"/>
      <c r="H159" s="297"/>
      <c r="I159" s="297"/>
      <c r="J159" s="553"/>
      <c r="K159" s="297"/>
      <c r="L159" s="297"/>
      <c r="M159" s="297"/>
      <c r="N159" s="445"/>
      <c r="O159" s="297"/>
      <c r="P159" s="552"/>
      <c r="Q159" s="552"/>
      <c r="W159" s="306"/>
      <c r="X159" s="299"/>
      <c r="Y159" s="299"/>
      <c r="Z159" s="299"/>
      <c r="AA159" s="299"/>
      <c r="AB159" s="306"/>
      <c r="AC159" s="299"/>
      <c r="AD159" s="299"/>
      <c r="AE159" s="299"/>
      <c r="AF159" s="299"/>
      <c r="AG159" s="306"/>
      <c r="AH159" s="299"/>
      <c r="AI159" s="299"/>
      <c r="AJ159" s="299"/>
      <c r="AK159" s="299"/>
      <c r="AL159" s="306"/>
      <c r="AM159" s="299"/>
      <c r="AN159" s="299"/>
      <c r="AO159" s="299"/>
      <c r="AP159" s="299"/>
      <c r="AQ159" s="299"/>
      <c r="AR159" s="299"/>
      <c r="AS159" s="299"/>
      <c r="AT159" s="299"/>
      <c r="AU159" s="299"/>
      <c r="AV159" s="299"/>
      <c r="AW159" s="299"/>
      <c r="AX159" s="299"/>
      <c r="AY159" s="299"/>
      <c r="AZ159" s="299"/>
      <c r="BA159" s="299"/>
      <c r="BB159" s="299"/>
      <c r="BC159" s="299"/>
      <c r="BD159" s="299"/>
      <c r="BE159" s="299"/>
      <c r="BF159" s="299"/>
      <c r="BG159" s="299"/>
      <c r="BH159" s="299"/>
      <c r="BI159" s="299"/>
      <c r="BJ159" s="299"/>
      <c r="BK159" s="299"/>
      <c r="BL159" s="299"/>
      <c r="BM159" s="299"/>
      <c r="BN159" s="299"/>
      <c r="BO159" s="299"/>
      <c r="BP159" s="299"/>
      <c r="BQ159" s="299"/>
      <c r="BR159" s="299"/>
      <c r="BS159" s="299"/>
      <c r="BT159" s="299"/>
      <c r="BU159" s="299"/>
      <c r="BV159" s="299"/>
      <c r="BW159" s="299"/>
      <c r="BX159" s="299"/>
      <c r="BY159" s="299"/>
      <c r="BZ159" s="299"/>
      <c r="CA159" s="299"/>
      <c r="CB159" s="299"/>
      <c r="CC159" s="299"/>
      <c r="CD159" s="299"/>
      <c r="CE159" s="299"/>
      <c r="CF159" s="299"/>
      <c r="CG159" s="299"/>
      <c r="CH159" s="299"/>
      <c r="CI159" s="299"/>
      <c r="CJ159" s="299"/>
      <c r="CK159" s="299"/>
      <c r="CL159" s="299"/>
      <c r="CM159" s="299"/>
      <c r="CN159" s="299"/>
      <c r="CO159" s="299"/>
      <c r="CP159" s="299"/>
      <c r="CQ159" s="299"/>
      <c r="CR159" s="299"/>
      <c r="CS159" s="299"/>
      <c r="CT159" s="299"/>
      <c r="CU159" s="299"/>
      <c r="CV159" s="299"/>
      <c r="CW159" s="299"/>
      <c r="CX159" s="299"/>
      <c r="CY159" s="299"/>
      <c r="CZ159" s="299"/>
      <c r="DA159" s="299"/>
      <c r="DB159" s="299"/>
      <c r="DC159" s="299"/>
      <c r="DD159" s="299"/>
      <c r="DE159" s="299"/>
      <c r="DF159" s="299"/>
      <c r="DG159" s="299"/>
      <c r="DH159" s="299"/>
      <c r="DI159" s="299"/>
      <c r="DJ159" s="299"/>
      <c r="DK159" s="299"/>
      <c r="DL159" s="299"/>
      <c r="DM159" s="299"/>
      <c r="DN159" s="299"/>
      <c r="DO159" s="299"/>
      <c r="DP159" s="299"/>
      <c r="DQ159" s="299"/>
      <c r="DR159" s="299"/>
      <c r="DS159" s="299"/>
      <c r="DT159" s="299"/>
      <c r="DU159" s="299"/>
      <c r="DV159" s="299"/>
      <c r="DW159" s="299"/>
      <c r="DX159" s="299"/>
      <c r="DY159" s="299"/>
      <c r="DZ159" s="299"/>
      <c r="EA159" s="299"/>
      <c r="EB159" s="299"/>
      <c r="EC159" s="299"/>
      <c r="ED159" s="299"/>
      <c r="EE159" s="299"/>
      <c r="EF159" s="299"/>
      <c r="EG159" s="299"/>
      <c r="EH159" s="299"/>
      <c r="EI159" s="299"/>
      <c r="EJ159" s="299"/>
      <c r="EK159" s="299"/>
      <c r="EL159" s="299"/>
      <c r="EM159" s="299"/>
      <c r="EN159" s="299"/>
      <c r="EO159" s="299"/>
      <c r="EP159" s="299"/>
      <c r="EQ159" s="299"/>
      <c r="ER159" s="299"/>
      <c r="ES159" s="299"/>
      <c r="ET159" s="299"/>
      <c r="EU159" s="299"/>
      <c r="EV159" s="299"/>
      <c r="EW159" s="299"/>
      <c r="EX159" s="299"/>
      <c r="EY159" s="299"/>
      <c r="EZ159" s="299"/>
      <c r="FA159" s="299"/>
      <c r="FB159" s="299"/>
      <c r="FC159" s="299"/>
      <c r="FD159" s="299"/>
      <c r="FE159" s="299"/>
      <c r="FF159" s="299"/>
      <c r="FG159" s="299"/>
      <c r="FH159" s="299"/>
      <c r="FI159" s="299"/>
      <c r="FJ159" s="299"/>
      <c r="FK159" s="299"/>
      <c r="FL159" s="299"/>
      <c r="FM159" s="299"/>
      <c r="FN159" s="299"/>
      <c r="FO159" s="299"/>
      <c r="FP159" s="299"/>
      <c r="FQ159" s="299"/>
      <c r="FR159" s="299"/>
      <c r="FS159" s="299"/>
      <c r="FT159" s="299"/>
      <c r="FU159" s="299"/>
      <c r="FV159" s="299"/>
      <c r="FW159" s="299"/>
      <c r="FX159" s="299"/>
      <c r="FY159" s="299"/>
      <c r="FZ159" s="299"/>
      <c r="GA159" s="299"/>
      <c r="GB159" s="299"/>
      <c r="GC159" s="299"/>
      <c r="GD159" s="299"/>
      <c r="GE159" s="299"/>
      <c r="GF159" s="299"/>
      <c r="GG159" s="299"/>
      <c r="GH159" s="299"/>
      <c r="GI159" s="299"/>
      <c r="GJ159" s="299"/>
      <c r="GK159" s="299"/>
      <c r="GL159" s="299"/>
      <c r="GM159" s="299"/>
      <c r="GN159" s="299"/>
      <c r="GO159" s="299"/>
      <c r="GP159" s="299"/>
      <c r="GQ159" s="299"/>
      <c r="GR159" s="299"/>
      <c r="GS159" s="299"/>
      <c r="GT159" s="299"/>
      <c r="GU159" s="299"/>
      <c r="GV159" s="299"/>
      <c r="GW159" s="299"/>
      <c r="GX159" s="299"/>
      <c r="GY159" s="299"/>
      <c r="GZ159" s="299"/>
      <c r="HA159" s="299"/>
      <c r="HB159" s="299"/>
      <c r="HC159" s="299"/>
      <c r="HD159" s="299"/>
      <c r="HE159" s="299"/>
      <c r="HF159" s="299"/>
      <c r="HG159" s="299"/>
      <c r="HH159" s="299"/>
      <c r="HI159" s="299"/>
      <c r="HJ159" s="299"/>
      <c r="HK159" s="299"/>
      <c r="HL159" s="299"/>
      <c r="HM159" s="299"/>
      <c r="HN159" s="299"/>
      <c r="HO159" s="299"/>
      <c r="HP159" s="299"/>
      <c r="HQ159" s="299"/>
      <c r="HR159" s="299"/>
      <c r="HS159" s="299"/>
      <c r="HT159" s="299"/>
      <c r="HU159" s="299"/>
      <c r="HV159" s="299"/>
      <c r="HW159" s="299"/>
      <c r="HX159" s="299"/>
      <c r="HY159" s="299"/>
      <c r="HZ159" s="299"/>
      <c r="IA159" s="299"/>
      <c r="IB159" s="299"/>
      <c r="IC159" s="299"/>
      <c r="ID159" s="299"/>
      <c r="IE159" s="299"/>
      <c r="IF159" s="299"/>
      <c r="IG159" s="299"/>
      <c r="IH159" s="299"/>
      <c r="II159" s="299"/>
      <c r="IJ159" s="299"/>
      <c r="IK159" s="299"/>
      <c r="IL159" s="299"/>
      <c r="IM159" s="299"/>
      <c r="IN159" s="299"/>
      <c r="IO159" s="299"/>
      <c r="IP159" s="299"/>
      <c r="IQ159" s="299"/>
      <c r="IR159" s="299"/>
      <c r="IS159" s="299"/>
      <c r="IT159" s="299"/>
      <c r="IU159" s="299"/>
      <c r="IV159" s="299"/>
      <c r="IW159" s="299"/>
      <c r="IX159" s="299"/>
      <c r="IY159" s="299"/>
      <c r="IZ159" s="299"/>
      <c r="JA159" s="299"/>
      <c r="JB159" s="299"/>
      <c r="JC159" s="299"/>
      <c r="JD159" s="299"/>
      <c r="JE159" s="299"/>
      <c r="JF159" s="299"/>
      <c r="JG159" s="299"/>
      <c r="JH159" s="299"/>
      <c r="JI159" s="299"/>
      <c r="JJ159" s="299"/>
      <c r="JK159" s="299"/>
      <c r="JL159" s="299"/>
      <c r="JM159" s="299"/>
      <c r="JN159" s="299"/>
      <c r="JO159" s="299"/>
      <c r="JP159" s="299"/>
      <c r="JQ159" s="299"/>
      <c r="JR159" s="299"/>
      <c r="JS159" s="299"/>
      <c r="JT159" s="299"/>
      <c r="JU159" s="299"/>
      <c r="JV159" s="298"/>
      <c r="JW159" s="299"/>
      <c r="JX159" s="299"/>
      <c r="JY159" s="299"/>
      <c r="JZ159" s="299"/>
      <c r="KA159" s="298"/>
      <c r="KB159" s="298"/>
      <c r="KC159" s="298"/>
      <c r="KD159" s="298"/>
      <c r="KE159" s="298"/>
      <c r="KF159" s="298"/>
      <c r="KG159" s="298"/>
      <c r="KH159" s="298"/>
      <c r="KI159" s="298"/>
      <c r="KJ159" s="298"/>
      <c r="KK159" s="298"/>
      <c r="KL159" s="298"/>
      <c r="KM159" s="298"/>
      <c r="KN159" s="298"/>
      <c r="KO159" s="298"/>
      <c r="KP159" s="298"/>
      <c r="KQ159" s="298"/>
      <c r="KR159" s="298"/>
      <c r="KS159" s="298"/>
      <c r="KT159" s="298"/>
      <c r="KU159" s="298"/>
      <c r="KV159" s="298"/>
      <c r="KW159" s="298"/>
      <c r="KX159" s="298"/>
      <c r="KY159" s="298"/>
      <c r="KZ159" s="298"/>
      <c r="LA159" s="298"/>
      <c r="LB159" s="298"/>
      <c r="LC159" s="298"/>
      <c r="LD159" s="298"/>
      <c r="LE159" s="298"/>
      <c r="LF159" s="298"/>
      <c r="LG159" s="299"/>
      <c r="LH159" s="299"/>
      <c r="LI159" s="299"/>
      <c r="LJ159" s="299"/>
      <c r="LK159" s="299"/>
      <c r="LL159" s="299"/>
      <c r="LM159" s="300"/>
      <c r="LN159" s="299"/>
      <c r="LO159" s="299"/>
      <c r="LP159" s="299"/>
      <c r="LQ159" s="299"/>
      <c r="LR159" s="299"/>
      <c r="LS159" s="299"/>
      <c r="LT159" s="299"/>
      <c r="LU159" s="299"/>
      <c r="LV159" s="299"/>
      <c r="LW159" s="299"/>
      <c r="LX159" s="299"/>
      <c r="LY159" s="299"/>
      <c r="LZ159" s="299"/>
      <c r="MA159" s="299"/>
      <c r="MB159" s="299"/>
      <c r="MC159" s="300"/>
      <c r="MD159" s="300"/>
      <c r="ME159" s="299"/>
      <c r="MF159" s="299"/>
      <c r="MG159" s="299"/>
      <c r="MH159" s="299"/>
      <c r="MI159" s="299"/>
      <c r="MJ159" s="299"/>
      <c r="MK159" s="299"/>
      <c r="ML159" s="299"/>
      <c r="MM159" s="299"/>
      <c r="MN159" s="299"/>
      <c r="MO159" s="299"/>
      <c r="MP159" s="299"/>
      <c r="MQ159" s="299"/>
      <c r="MR159" s="299"/>
      <c r="MS159" s="299"/>
      <c r="MT159" s="297"/>
      <c r="MU159" s="297"/>
      <c r="MV159" s="299"/>
      <c r="MW159" s="299"/>
      <c r="MX159" s="299"/>
      <c r="MY159" s="299"/>
      <c r="MZ159" s="299"/>
      <c r="NA159" s="299"/>
      <c r="NB159" s="299"/>
      <c r="NC159" s="299"/>
      <c r="ND159" s="299"/>
      <c r="NE159" s="299"/>
      <c r="NF159" s="299"/>
      <c r="NG159" s="299"/>
      <c r="NH159" s="299"/>
      <c r="NI159" s="299"/>
      <c r="NJ159" s="299"/>
      <c r="NK159" s="299"/>
      <c r="NL159" s="299"/>
    </row>
    <row r="160" spans="1:376" ht="12" customHeight="1" x14ac:dyDescent="0.2">
      <c r="A160" s="419" t="s">
        <v>735</v>
      </c>
      <c r="B160" s="419" t="s">
        <v>736</v>
      </c>
      <c r="M160" s="419" t="s">
        <v>737</v>
      </c>
      <c r="N160" s="419"/>
    </row>
    <row r="161" spans="1:376" ht="292.5" customHeight="1" x14ac:dyDescent="0.2">
      <c r="A161" s="964"/>
      <c r="B161" s="964"/>
      <c r="C161" s="964"/>
      <c r="D161" s="964"/>
      <c r="E161" s="964"/>
      <c r="F161" s="964"/>
      <c r="G161" s="964"/>
      <c r="H161" s="964"/>
      <c r="I161" s="964"/>
      <c r="J161" s="964"/>
      <c r="K161" s="964"/>
      <c r="L161" s="964"/>
      <c r="M161" s="965"/>
      <c r="N161" s="965"/>
      <c r="O161" s="965"/>
      <c r="P161" s="965"/>
      <c r="Q161" s="966" t="s">
        <v>738</v>
      </c>
      <c r="R161" s="963"/>
      <c r="S161" s="963"/>
      <c r="T161" s="963"/>
    </row>
    <row r="162" spans="1:376" ht="11.25" customHeight="1" x14ac:dyDescent="0.2"/>
    <row r="163" spans="1:376" ht="12" customHeight="1" x14ac:dyDescent="0.2"/>
    <row r="164" spans="1:376" ht="12" customHeight="1" x14ac:dyDescent="0.2"/>
    <row r="165" spans="1:376" ht="13.9" customHeight="1" x14ac:dyDescent="0.2"/>
    <row r="166" spans="1:376" s="296" customFormat="1" ht="13.9" customHeight="1" x14ac:dyDescent="0.2">
      <c r="A166" s="297"/>
      <c r="B166" s="297"/>
      <c r="C166" s="297"/>
      <c r="D166" s="297"/>
      <c r="E166" s="297"/>
      <c r="F166" s="297"/>
      <c r="G166" s="297"/>
      <c r="H166" s="297"/>
      <c r="I166" s="297"/>
      <c r="J166" s="297"/>
      <c r="K166" s="297"/>
      <c r="L166" s="297"/>
      <c r="M166" s="297"/>
      <c r="N166" s="297"/>
      <c r="O166" s="297"/>
      <c r="W166" s="299"/>
      <c r="X166" s="299"/>
      <c r="Y166" s="299"/>
      <c r="Z166" s="299"/>
      <c r="AA166" s="299"/>
      <c r="AB166" s="299"/>
      <c r="AC166" s="299"/>
      <c r="AD166" s="299"/>
      <c r="AE166" s="299"/>
      <c r="AF166" s="299"/>
      <c r="AG166" s="299"/>
      <c r="AH166" s="299"/>
      <c r="AI166" s="299"/>
      <c r="AJ166" s="299"/>
      <c r="AK166" s="299"/>
      <c r="AL166" s="299"/>
      <c r="AM166" s="299"/>
      <c r="AN166" s="299"/>
      <c r="AO166" s="299"/>
      <c r="AP166" s="299"/>
      <c r="AQ166" s="299"/>
      <c r="AR166" s="299"/>
      <c r="AS166" s="299"/>
      <c r="AT166" s="299"/>
      <c r="AU166" s="299"/>
      <c r="AV166" s="299"/>
      <c r="AW166" s="299"/>
      <c r="AX166" s="299"/>
      <c r="AY166" s="299"/>
      <c r="AZ166" s="299"/>
      <c r="BA166" s="299"/>
      <c r="BB166" s="299"/>
      <c r="BC166" s="299"/>
      <c r="BD166" s="299"/>
      <c r="BE166" s="299"/>
      <c r="BF166" s="299"/>
      <c r="BG166" s="299"/>
      <c r="BH166" s="299"/>
      <c r="BI166" s="299"/>
      <c r="BJ166" s="299"/>
      <c r="BK166" s="299"/>
      <c r="BL166" s="299"/>
      <c r="BM166" s="299"/>
      <c r="BN166" s="299"/>
      <c r="BO166" s="299"/>
      <c r="BP166" s="299"/>
      <c r="BQ166" s="299"/>
      <c r="BR166" s="299"/>
      <c r="BS166" s="299"/>
      <c r="BT166" s="299"/>
      <c r="BU166" s="299"/>
      <c r="BV166" s="299"/>
      <c r="BW166" s="299"/>
      <c r="BX166" s="299"/>
      <c r="BY166" s="299"/>
      <c r="BZ166" s="299"/>
      <c r="CA166" s="299"/>
      <c r="CB166" s="299"/>
      <c r="CC166" s="299"/>
      <c r="CD166" s="299"/>
      <c r="CE166" s="299"/>
      <c r="CF166" s="299"/>
      <c r="CG166" s="299"/>
      <c r="CH166" s="299"/>
      <c r="CI166" s="299"/>
      <c r="CJ166" s="299"/>
      <c r="CK166" s="299"/>
      <c r="CL166" s="299"/>
      <c r="CM166" s="299"/>
      <c r="CN166" s="299"/>
      <c r="CO166" s="299"/>
      <c r="CP166" s="299"/>
      <c r="CQ166" s="299"/>
      <c r="CR166" s="299"/>
      <c r="CS166" s="299"/>
      <c r="CT166" s="299"/>
      <c r="CU166" s="299"/>
      <c r="CV166" s="299"/>
      <c r="CW166" s="299"/>
      <c r="CX166" s="299"/>
      <c r="CY166" s="299"/>
      <c r="CZ166" s="299"/>
      <c r="DA166" s="299"/>
      <c r="DB166" s="299"/>
      <c r="DC166" s="299"/>
      <c r="DD166" s="299"/>
      <c r="DE166" s="299"/>
      <c r="DF166" s="299"/>
      <c r="DG166" s="299"/>
      <c r="DH166" s="299"/>
      <c r="DI166" s="299"/>
      <c r="DJ166" s="299"/>
      <c r="DK166" s="299"/>
      <c r="DL166" s="299"/>
      <c r="DM166" s="299"/>
      <c r="DN166" s="299"/>
      <c r="DO166" s="299"/>
      <c r="DP166" s="299"/>
      <c r="DQ166" s="299"/>
      <c r="DR166" s="299"/>
      <c r="DS166" s="299"/>
      <c r="DT166" s="299"/>
      <c r="DU166" s="299"/>
      <c r="DV166" s="299"/>
      <c r="DW166" s="299"/>
      <c r="DX166" s="299"/>
      <c r="DY166" s="299"/>
      <c r="DZ166" s="299"/>
      <c r="EA166" s="299"/>
      <c r="EB166" s="299"/>
      <c r="EC166" s="299"/>
      <c r="ED166" s="299"/>
      <c r="EE166" s="299"/>
      <c r="EF166" s="299"/>
      <c r="EG166" s="299"/>
      <c r="EH166" s="299"/>
      <c r="EI166" s="299"/>
      <c r="EJ166" s="299"/>
      <c r="EK166" s="299"/>
      <c r="EL166" s="299"/>
      <c r="EM166" s="299"/>
      <c r="EN166" s="299"/>
      <c r="EO166" s="299"/>
      <c r="EP166" s="299"/>
      <c r="EQ166" s="299"/>
      <c r="ER166" s="299"/>
      <c r="ES166" s="299"/>
      <c r="ET166" s="299"/>
      <c r="EU166" s="299"/>
      <c r="EV166" s="299"/>
      <c r="EW166" s="299"/>
      <c r="EX166" s="299"/>
      <c r="EY166" s="299"/>
      <c r="EZ166" s="299"/>
      <c r="FA166" s="299"/>
      <c r="FB166" s="299"/>
      <c r="FC166" s="299"/>
      <c r="FD166" s="299"/>
      <c r="FE166" s="299"/>
      <c r="FF166" s="299"/>
      <c r="FG166" s="299"/>
      <c r="FH166" s="299"/>
      <c r="FI166" s="299"/>
      <c r="FJ166" s="299"/>
      <c r="FK166" s="299"/>
      <c r="FL166" s="299"/>
      <c r="FM166" s="299"/>
      <c r="FN166" s="299"/>
      <c r="FO166" s="299"/>
      <c r="FP166" s="299"/>
      <c r="FQ166" s="299"/>
      <c r="FR166" s="299"/>
      <c r="FS166" s="299"/>
      <c r="FT166" s="299"/>
      <c r="FU166" s="299"/>
      <c r="FV166" s="299"/>
      <c r="FW166" s="299"/>
      <c r="FX166" s="299"/>
      <c r="FY166" s="299"/>
      <c r="FZ166" s="299"/>
      <c r="GA166" s="299"/>
      <c r="GB166" s="299"/>
      <c r="GC166" s="299"/>
      <c r="GD166" s="299"/>
      <c r="GE166" s="299"/>
      <c r="GF166" s="299"/>
      <c r="GG166" s="299"/>
      <c r="GH166" s="299"/>
      <c r="GI166" s="299"/>
      <c r="GJ166" s="299"/>
      <c r="GK166" s="299"/>
      <c r="GL166" s="299"/>
      <c r="GM166" s="299"/>
      <c r="GN166" s="299"/>
      <c r="GO166" s="299"/>
      <c r="GP166" s="299"/>
      <c r="GQ166" s="299"/>
      <c r="GR166" s="299"/>
      <c r="GS166" s="299"/>
      <c r="GT166" s="299"/>
      <c r="GU166" s="299"/>
      <c r="GV166" s="299"/>
      <c r="GW166" s="299"/>
      <c r="GX166" s="299"/>
      <c r="GY166" s="299"/>
      <c r="GZ166" s="299"/>
      <c r="HA166" s="299"/>
      <c r="HB166" s="299"/>
      <c r="HC166" s="299"/>
      <c r="HD166" s="299"/>
      <c r="HE166" s="299"/>
      <c r="HF166" s="299"/>
      <c r="HG166" s="299"/>
      <c r="HH166" s="299"/>
      <c r="HI166" s="299"/>
      <c r="HJ166" s="299"/>
      <c r="HK166" s="299"/>
      <c r="HL166" s="299"/>
      <c r="HM166" s="299"/>
      <c r="HN166" s="299"/>
      <c r="HO166" s="299"/>
      <c r="HP166" s="299"/>
      <c r="HQ166" s="299"/>
      <c r="HR166" s="299"/>
      <c r="HS166" s="299"/>
      <c r="HT166" s="299"/>
      <c r="HU166" s="299"/>
      <c r="HV166" s="299"/>
      <c r="HW166" s="299"/>
      <c r="HX166" s="299"/>
      <c r="HY166" s="299"/>
      <c r="HZ166" s="299"/>
      <c r="IA166" s="299"/>
      <c r="IB166" s="299"/>
      <c r="IC166" s="299"/>
      <c r="ID166" s="299"/>
      <c r="IE166" s="299"/>
      <c r="IF166" s="299"/>
      <c r="IG166" s="299"/>
      <c r="IH166" s="299"/>
      <c r="II166" s="299"/>
      <c r="IJ166" s="299"/>
      <c r="IK166" s="299"/>
      <c r="IL166" s="299"/>
      <c r="IM166" s="299"/>
      <c r="IN166" s="299"/>
      <c r="IO166" s="299"/>
      <c r="IP166" s="299"/>
      <c r="IQ166" s="299"/>
      <c r="IR166" s="299"/>
      <c r="IS166" s="299"/>
      <c r="IT166" s="299"/>
      <c r="IU166" s="299"/>
      <c r="IV166" s="299"/>
      <c r="IW166" s="299"/>
      <c r="IX166" s="299"/>
      <c r="IY166" s="299"/>
      <c r="IZ166" s="299"/>
      <c r="JA166" s="299"/>
      <c r="JB166" s="299"/>
      <c r="JC166" s="299"/>
      <c r="JD166" s="299"/>
      <c r="JE166" s="299"/>
      <c r="JF166" s="299"/>
      <c r="JG166" s="299"/>
      <c r="JH166" s="299"/>
      <c r="JI166" s="299"/>
      <c r="JJ166" s="299"/>
      <c r="JK166" s="299"/>
      <c r="JL166" s="299"/>
      <c r="JM166" s="299"/>
      <c r="JN166" s="299"/>
      <c r="JO166" s="299"/>
      <c r="JP166" s="299"/>
      <c r="JQ166" s="299"/>
      <c r="JR166" s="299"/>
      <c r="JS166" s="299"/>
      <c r="JT166" s="299"/>
      <c r="JU166" s="299"/>
      <c r="JV166" s="298"/>
      <c r="JW166" s="299"/>
      <c r="JX166" s="299"/>
      <c r="JY166" s="299"/>
      <c r="JZ166" s="299"/>
      <c r="KA166" s="298"/>
      <c r="KB166" s="298"/>
      <c r="KC166" s="298"/>
      <c r="KD166" s="298"/>
      <c r="KE166" s="298"/>
      <c r="KF166" s="298"/>
      <c r="KG166" s="298"/>
      <c r="KH166" s="298"/>
      <c r="KI166" s="298"/>
      <c r="KJ166" s="298"/>
      <c r="KK166" s="298"/>
      <c r="KL166" s="298"/>
      <c r="KM166" s="298"/>
      <c r="KN166" s="298"/>
      <c r="KO166" s="298"/>
      <c r="KP166" s="298"/>
      <c r="KQ166" s="298"/>
      <c r="KR166" s="298"/>
      <c r="KS166" s="298"/>
      <c r="KT166" s="298"/>
      <c r="KU166" s="298"/>
      <c r="KV166" s="298"/>
      <c r="KW166" s="298"/>
      <c r="KX166" s="298"/>
      <c r="KY166" s="298"/>
      <c r="KZ166" s="298"/>
      <c r="LA166" s="298"/>
      <c r="LB166" s="298"/>
      <c r="LC166" s="298"/>
      <c r="LD166" s="298"/>
      <c r="LE166" s="298"/>
      <c r="LF166" s="298"/>
      <c r="LG166" s="299"/>
      <c r="LH166" s="299"/>
      <c r="LI166" s="299"/>
      <c r="LJ166" s="299"/>
      <c r="LK166" s="299"/>
      <c r="LL166" s="299"/>
      <c r="LM166" s="300"/>
      <c r="LN166" s="299"/>
      <c r="LO166" s="299"/>
      <c r="LP166" s="299"/>
      <c r="LQ166" s="299"/>
      <c r="LR166" s="299"/>
      <c r="LS166" s="299"/>
      <c r="LT166" s="299"/>
      <c r="LU166" s="299"/>
      <c r="LV166" s="299"/>
      <c r="LW166" s="299"/>
      <c r="LX166" s="299"/>
      <c r="LY166" s="299"/>
      <c r="LZ166" s="299"/>
      <c r="MA166" s="299"/>
      <c r="MB166" s="299"/>
      <c r="MC166" s="300"/>
      <c r="MD166" s="300"/>
      <c r="ME166" s="299"/>
      <c r="MF166" s="299"/>
      <c r="MG166" s="299"/>
      <c r="MH166" s="299"/>
      <c r="MI166" s="299"/>
      <c r="MJ166" s="299"/>
      <c r="MK166" s="299"/>
      <c r="ML166" s="299"/>
      <c r="MM166" s="299"/>
      <c r="MN166" s="299"/>
      <c r="MO166" s="299"/>
      <c r="MP166" s="299"/>
      <c r="MQ166" s="299"/>
      <c r="MR166" s="299"/>
      <c r="MS166" s="299"/>
      <c r="MT166" s="297"/>
      <c r="MU166" s="297"/>
      <c r="MV166" s="299"/>
      <c r="MW166" s="299"/>
      <c r="MX166" s="299"/>
      <c r="MY166" s="299"/>
      <c r="MZ166" s="299"/>
      <c r="NA166" s="299"/>
      <c r="NB166" s="299"/>
      <c r="NC166" s="299"/>
      <c r="ND166" s="299"/>
      <c r="NE166" s="299"/>
      <c r="NF166" s="299"/>
      <c r="NG166" s="299"/>
      <c r="NH166" s="299"/>
      <c r="NI166" s="299"/>
      <c r="NJ166" s="299"/>
      <c r="NK166" s="299"/>
      <c r="NL166" s="299"/>
    </row>
    <row r="167" spans="1:376" s="296" customFormat="1" ht="13.9" customHeight="1" x14ac:dyDescent="0.2">
      <c r="A167" s="297"/>
      <c r="B167" s="297"/>
      <c r="C167" s="297"/>
      <c r="D167" s="297"/>
      <c r="E167" s="297"/>
      <c r="F167" s="297"/>
      <c r="G167" s="297"/>
      <c r="H167" s="297"/>
      <c r="I167" s="297"/>
      <c r="J167" s="297"/>
      <c r="K167" s="297"/>
      <c r="L167" s="297"/>
      <c r="M167" s="297"/>
      <c r="N167" s="297"/>
      <c r="O167" s="297"/>
      <c r="W167" s="299"/>
      <c r="X167" s="299"/>
      <c r="Y167" s="299"/>
      <c r="Z167" s="299"/>
      <c r="AA167" s="299"/>
      <c r="AB167" s="299"/>
      <c r="AC167" s="299"/>
      <c r="AD167" s="299"/>
      <c r="AE167" s="299"/>
      <c r="AF167" s="299"/>
      <c r="AG167" s="299"/>
      <c r="AH167" s="299"/>
      <c r="AI167" s="299"/>
      <c r="AJ167" s="299"/>
      <c r="AK167" s="299"/>
      <c r="AL167" s="299"/>
      <c r="AM167" s="299"/>
      <c r="AN167" s="299"/>
      <c r="AO167" s="299"/>
      <c r="AP167" s="299"/>
      <c r="AQ167" s="299"/>
      <c r="AR167" s="299"/>
      <c r="AS167" s="299"/>
      <c r="AT167" s="299"/>
      <c r="AU167" s="299"/>
      <c r="AV167" s="299"/>
      <c r="AW167" s="299"/>
      <c r="AX167" s="299"/>
      <c r="AY167" s="299"/>
      <c r="AZ167" s="299"/>
      <c r="BA167" s="299"/>
      <c r="BB167" s="299"/>
      <c r="BC167" s="299"/>
      <c r="BD167" s="299"/>
      <c r="BE167" s="299"/>
      <c r="BF167" s="299"/>
      <c r="BG167" s="299"/>
      <c r="BH167" s="299"/>
      <c r="BI167" s="299"/>
      <c r="BJ167" s="299"/>
      <c r="BK167" s="299"/>
      <c r="BL167" s="299"/>
      <c r="BM167" s="299"/>
      <c r="BN167" s="299"/>
      <c r="BO167" s="299"/>
      <c r="BP167" s="299"/>
      <c r="BQ167" s="299"/>
      <c r="BR167" s="299"/>
      <c r="BS167" s="299"/>
      <c r="BT167" s="299"/>
      <c r="BU167" s="299"/>
      <c r="BV167" s="299"/>
      <c r="BW167" s="299"/>
      <c r="BX167" s="299"/>
      <c r="BY167" s="299"/>
      <c r="BZ167" s="299"/>
      <c r="CA167" s="299"/>
      <c r="CB167" s="299"/>
      <c r="CC167" s="299"/>
      <c r="CD167" s="299"/>
      <c r="CE167" s="299"/>
      <c r="CF167" s="299"/>
      <c r="CG167" s="299"/>
      <c r="CH167" s="299"/>
      <c r="CI167" s="299"/>
      <c r="CJ167" s="299"/>
      <c r="CK167" s="299"/>
      <c r="CL167" s="299"/>
      <c r="CM167" s="299"/>
      <c r="CN167" s="299"/>
      <c r="CO167" s="299"/>
      <c r="CP167" s="299"/>
      <c r="CQ167" s="299"/>
      <c r="CR167" s="299"/>
      <c r="CS167" s="299"/>
      <c r="CT167" s="299"/>
      <c r="CU167" s="299"/>
      <c r="CV167" s="299"/>
      <c r="CW167" s="299"/>
      <c r="CX167" s="299"/>
      <c r="CY167" s="299"/>
      <c r="CZ167" s="299"/>
      <c r="DA167" s="299"/>
      <c r="DB167" s="299"/>
      <c r="DC167" s="299"/>
      <c r="DD167" s="299"/>
      <c r="DE167" s="299"/>
      <c r="DF167" s="299"/>
      <c r="DG167" s="299"/>
      <c r="DH167" s="299"/>
      <c r="DI167" s="299"/>
      <c r="DJ167" s="299"/>
      <c r="DK167" s="299"/>
      <c r="DL167" s="299"/>
      <c r="DM167" s="299"/>
      <c r="DN167" s="299"/>
      <c r="DO167" s="299"/>
      <c r="DP167" s="299"/>
      <c r="DQ167" s="299"/>
      <c r="DR167" s="299"/>
      <c r="DS167" s="299"/>
      <c r="DT167" s="299"/>
      <c r="DU167" s="299"/>
      <c r="DV167" s="299"/>
      <c r="DW167" s="299"/>
      <c r="DX167" s="299"/>
      <c r="DY167" s="299"/>
      <c r="DZ167" s="299"/>
      <c r="EA167" s="299"/>
      <c r="EB167" s="299"/>
      <c r="EC167" s="299"/>
      <c r="ED167" s="299"/>
      <c r="EE167" s="299"/>
      <c r="EF167" s="299"/>
      <c r="EG167" s="299"/>
      <c r="EH167" s="299"/>
      <c r="EI167" s="299"/>
      <c r="EJ167" s="299"/>
      <c r="EK167" s="299"/>
      <c r="EL167" s="299"/>
      <c r="EM167" s="299"/>
      <c r="EN167" s="299"/>
      <c r="EO167" s="299"/>
      <c r="EP167" s="299"/>
      <c r="EQ167" s="299"/>
      <c r="ER167" s="299"/>
      <c r="ES167" s="299"/>
      <c r="ET167" s="299"/>
      <c r="EU167" s="299"/>
      <c r="EV167" s="299"/>
      <c r="EW167" s="299"/>
      <c r="EX167" s="299"/>
      <c r="EY167" s="299"/>
      <c r="EZ167" s="299"/>
      <c r="FA167" s="299"/>
      <c r="FB167" s="299"/>
      <c r="FC167" s="299"/>
      <c r="FD167" s="299"/>
      <c r="FE167" s="299"/>
      <c r="FF167" s="299"/>
      <c r="FG167" s="299"/>
      <c r="FH167" s="299"/>
      <c r="FI167" s="299"/>
      <c r="FJ167" s="299"/>
      <c r="FK167" s="299"/>
      <c r="FL167" s="299"/>
      <c r="FM167" s="299"/>
      <c r="FN167" s="299"/>
      <c r="FO167" s="299"/>
      <c r="FP167" s="299"/>
      <c r="FQ167" s="299"/>
      <c r="FR167" s="299"/>
      <c r="FS167" s="299"/>
      <c r="FT167" s="299"/>
      <c r="FU167" s="299"/>
      <c r="FV167" s="299"/>
      <c r="FW167" s="299"/>
      <c r="FX167" s="299"/>
      <c r="FY167" s="299"/>
      <c r="FZ167" s="299"/>
      <c r="GA167" s="299"/>
      <c r="GB167" s="299"/>
      <c r="GC167" s="299"/>
      <c r="GD167" s="299"/>
      <c r="GE167" s="299"/>
      <c r="GF167" s="299"/>
      <c r="GG167" s="299"/>
      <c r="GH167" s="299"/>
      <c r="GI167" s="299"/>
      <c r="GJ167" s="299"/>
      <c r="GK167" s="299"/>
      <c r="GL167" s="299"/>
      <c r="GM167" s="299"/>
      <c r="GN167" s="299"/>
      <c r="GO167" s="299"/>
      <c r="GP167" s="299"/>
      <c r="GQ167" s="299"/>
      <c r="GR167" s="299"/>
      <c r="GS167" s="299"/>
      <c r="GT167" s="299"/>
      <c r="GU167" s="299"/>
      <c r="GV167" s="299"/>
      <c r="GW167" s="299"/>
      <c r="GX167" s="299"/>
      <c r="GY167" s="299"/>
      <c r="GZ167" s="299"/>
      <c r="HA167" s="299"/>
      <c r="HB167" s="299"/>
      <c r="HC167" s="299"/>
      <c r="HD167" s="299"/>
      <c r="HE167" s="299"/>
      <c r="HF167" s="299"/>
      <c r="HG167" s="299"/>
      <c r="HH167" s="299"/>
      <c r="HI167" s="299"/>
      <c r="HJ167" s="299"/>
      <c r="HK167" s="299"/>
      <c r="HL167" s="299"/>
      <c r="HM167" s="299"/>
      <c r="HN167" s="299"/>
      <c r="HO167" s="299"/>
      <c r="HP167" s="299"/>
      <c r="HQ167" s="299"/>
      <c r="HR167" s="299"/>
      <c r="HS167" s="299"/>
      <c r="HT167" s="299"/>
      <c r="HU167" s="299"/>
      <c r="HV167" s="299"/>
      <c r="HW167" s="299"/>
      <c r="HX167" s="299"/>
      <c r="HY167" s="299"/>
      <c r="HZ167" s="299"/>
      <c r="IA167" s="299"/>
      <c r="IB167" s="299"/>
      <c r="IC167" s="299"/>
      <c r="ID167" s="299"/>
      <c r="IE167" s="299"/>
      <c r="IF167" s="299"/>
      <c r="IG167" s="299"/>
      <c r="IH167" s="299"/>
      <c r="II167" s="299"/>
      <c r="IJ167" s="299"/>
      <c r="IK167" s="299"/>
      <c r="IL167" s="299"/>
      <c r="IM167" s="299"/>
      <c r="IN167" s="299"/>
      <c r="IO167" s="299"/>
      <c r="IP167" s="299"/>
      <c r="IQ167" s="299"/>
      <c r="IR167" s="299"/>
      <c r="IS167" s="299"/>
      <c r="IT167" s="299"/>
      <c r="IU167" s="299"/>
      <c r="IV167" s="299"/>
      <c r="IW167" s="299"/>
      <c r="IX167" s="299"/>
      <c r="IY167" s="299"/>
      <c r="IZ167" s="299"/>
      <c r="JA167" s="299"/>
      <c r="JB167" s="299"/>
      <c r="JC167" s="299"/>
      <c r="JD167" s="299"/>
      <c r="JE167" s="299"/>
      <c r="JF167" s="299"/>
      <c r="JG167" s="299"/>
      <c r="JH167" s="299"/>
      <c r="JI167" s="299"/>
      <c r="JJ167" s="299"/>
      <c r="JK167" s="299"/>
      <c r="JL167" s="299"/>
      <c r="JM167" s="299"/>
      <c r="JN167" s="299"/>
      <c r="JO167" s="299"/>
      <c r="JP167" s="299"/>
      <c r="JQ167" s="299"/>
      <c r="JR167" s="299"/>
      <c r="JS167" s="299"/>
      <c r="JT167" s="299"/>
      <c r="JU167" s="299"/>
      <c r="JV167" s="298"/>
      <c r="JW167" s="299"/>
      <c r="JX167" s="299"/>
      <c r="JY167" s="299"/>
      <c r="JZ167" s="299"/>
      <c r="KA167" s="298"/>
      <c r="KB167" s="298"/>
      <c r="KC167" s="298"/>
      <c r="KD167" s="298"/>
      <c r="KE167" s="298"/>
      <c r="KF167" s="298"/>
      <c r="KG167" s="298"/>
      <c r="KH167" s="298"/>
      <c r="KI167" s="298"/>
      <c r="KJ167" s="298"/>
      <c r="KK167" s="298"/>
      <c r="KL167" s="298"/>
      <c r="KM167" s="298"/>
      <c r="KN167" s="298"/>
      <c r="KO167" s="298"/>
      <c r="KP167" s="298"/>
      <c r="KQ167" s="298"/>
      <c r="KR167" s="298"/>
      <c r="KS167" s="298"/>
      <c r="KT167" s="298"/>
      <c r="KU167" s="298"/>
      <c r="KV167" s="298"/>
      <c r="KW167" s="298"/>
      <c r="KX167" s="298"/>
      <c r="KY167" s="298"/>
      <c r="KZ167" s="298"/>
      <c r="LA167" s="298"/>
      <c r="LB167" s="298"/>
      <c r="LC167" s="298"/>
      <c r="LD167" s="298"/>
      <c r="LE167" s="298"/>
      <c r="LF167" s="298"/>
      <c r="LG167" s="299"/>
      <c r="LH167" s="299"/>
      <c r="LI167" s="299"/>
      <c r="LJ167" s="299"/>
      <c r="LK167" s="299"/>
      <c r="LL167" s="299"/>
      <c r="LM167" s="300"/>
      <c r="LN167" s="299"/>
      <c r="LO167" s="299"/>
      <c r="LP167" s="299"/>
      <c r="LQ167" s="299"/>
      <c r="LR167" s="299"/>
      <c r="LS167" s="299"/>
      <c r="LT167" s="299"/>
      <c r="LU167" s="299"/>
      <c r="LV167" s="299"/>
      <c r="LW167" s="299"/>
      <c r="LX167" s="299"/>
      <c r="LY167" s="299"/>
      <c r="LZ167" s="299"/>
      <c r="MA167" s="299"/>
      <c r="MB167" s="299"/>
      <c r="MC167" s="300"/>
      <c r="MD167" s="300"/>
      <c r="ME167" s="299"/>
      <c r="MF167" s="299"/>
      <c r="MG167" s="299"/>
      <c r="MH167" s="299"/>
      <c r="MI167" s="299"/>
      <c r="MJ167" s="299"/>
      <c r="MK167" s="299"/>
      <c r="ML167" s="299"/>
      <c r="MM167" s="299"/>
      <c r="MN167" s="299"/>
      <c r="MO167" s="299"/>
      <c r="MP167" s="299"/>
      <c r="MQ167" s="299"/>
      <c r="MR167" s="299"/>
      <c r="MS167" s="299"/>
      <c r="MT167" s="297"/>
      <c r="MU167" s="297"/>
      <c r="MV167" s="299"/>
      <c r="MW167" s="299"/>
      <c r="MX167" s="299"/>
      <c r="MY167" s="299"/>
      <c r="MZ167" s="299"/>
      <c r="NA167" s="299"/>
      <c r="NB167" s="299"/>
      <c r="NC167" s="299"/>
      <c r="ND167" s="299"/>
      <c r="NE167" s="299"/>
      <c r="NF167" s="299"/>
      <c r="NG167" s="299"/>
      <c r="NH167" s="299"/>
      <c r="NI167" s="299"/>
      <c r="NJ167" s="299"/>
      <c r="NK167" s="299"/>
      <c r="NL167" s="299"/>
    </row>
    <row r="168" spans="1:376" s="296" customFormat="1" ht="13.9" customHeight="1" x14ac:dyDescent="0.2">
      <c r="A168" s="297"/>
      <c r="B168" s="297"/>
      <c r="C168" s="297"/>
      <c r="D168" s="297"/>
      <c r="E168" s="297"/>
      <c r="F168" s="297"/>
      <c r="G168" s="297"/>
      <c r="H168" s="297"/>
      <c r="I168" s="297"/>
      <c r="J168" s="297"/>
      <c r="K168" s="297"/>
      <c r="L168" s="297"/>
      <c r="M168" s="297"/>
      <c r="N168" s="297"/>
      <c r="O168" s="297"/>
      <c r="W168" s="299"/>
      <c r="X168" s="299"/>
      <c r="Y168" s="299"/>
      <c r="Z168" s="299"/>
      <c r="AA168" s="299"/>
      <c r="AB168" s="299"/>
      <c r="AC168" s="299"/>
      <c r="AD168" s="299"/>
      <c r="AE168" s="299"/>
      <c r="AF168" s="299"/>
      <c r="AG168" s="299"/>
      <c r="AH168" s="299"/>
      <c r="AI168" s="299"/>
      <c r="AJ168" s="299"/>
      <c r="AK168" s="299"/>
      <c r="AL168" s="299"/>
      <c r="AM168" s="299"/>
      <c r="AN168" s="299"/>
      <c r="AO168" s="299"/>
      <c r="AP168" s="299"/>
      <c r="AQ168" s="299"/>
      <c r="AR168" s="299"/>
      <c r="AS168" s="299"/>
      <c r="AT168" s="299"/>
      <c r="AU168" s="299"/>
      <c r="AV168" s="299"/>
      <c r="AW168" s="299"/>
      <c r="AX168" s="299"/>
      <c r="AY168" s="299"/>
      <c r="AZ168" s="299"/>
      <c r="BA168" s="299"/>
      <c r="BB168" s="299"/>
      <c r="BC168" s="299"/>
      <c r="BD168" s="299"/>
      <c r="BE168" s="299"/>
      <c r="BF168" s="299"/>
      <c r="BG168" s="299"/>
      <c r="BH168" s="299"/>
      <c r="BI168" s="299"/>
      <c r="BJ168" s="299"/>
      <c r="BK168" s="299"/>
      <c r="BL168" s="299"/>
      <c r="BM168" s="299"/>
      <c r="BN168" s="299"/>
      <c r="BO168" s="299"/>
      <c r="BP168" s="299"/>
      <c r="BQ168" s="299"/>
      <c r="BR168" s="299"/>
      <c r="BS168" s="299"/>
      <c r="BT168" s="299"/>
      <c r="BU168" s="299"/>
      <c r="BV168" s="299"/>
      <c r="BW168" s="299"/>
      <c r="BX168" s="299"/>
      <c r="BY168" s="299"/>
      <c r="BZ168" s="299"/>
      <c r="CA168" s="299"/>
      <c r="CB168" s="299"/>
      <c r="CC168" s="299"/>
      <c r="CD168" s="299"/>
      <c r="CE168" s="299"/>
      <c r="CF168" s="299"/>
      <c r="CG168" s="299"/>
      <c r="CH168" s="299"/>
      <c r="CI168" s="299"/>
      <c r="CJ168" s="299"/>
      <c r="CK168" s="299"/>
      <c r="CL168" s="299"/>
      <c r="CM168" s="299"/>
      <c r="CN168" s="299"/>
      <c r="CO168" s="299"/>
      <c r="CP168" s="299"/>
      <c r="CQ168" s="299"/>
      <c r="CR168" s="299"/>
      <c r="CS168" s="299"/>
      <c r="CT168" s="299"/>
      <c r="CU168" s="299"/>
      <c r="CV168" s="299"/>
      <c r="CW168" s="299"/>
      <c r="CX168" s="299"/>
      <c r="CY168" s="299"/>
      <c r="CZ168" s="299"/>
      <c r="DA168" s="299"/>
      <c r="DB168" s="299"/>
      <c r="DC168" s="299"/>
      <c r="DD168" s="299"/>
      <c r="DE168" s="299"/>
      <c r="DF168" s="299"/>
      <c r="DG168" s="299"/>
      <c r="DH168" s="299"/>
      <c r="DI168" s="299"/>
      <c r="DJ168" s="299"/>
      <c r="DK168" s="299"/>
      <c r="DL168" s="299"/>
      <c r="DM168" s="299"/>
      <c r="DN168" s="299"/>
      <c r="DO168" s="299"/>
      <c r="DP168" s="299"/>
      <c r="DQ168" s="299"/>
      <c r="DR168" s="299"/>
      <c r="DS168" s="299"/>
      <c r="DT168" s="299"/>
      <c r="DU168" s="299"/>
      <c r="DV168" s="299"/>
      <c r="DW168" s="299"/>
      <c r="DX168" s="299"/>
      <c r="DY168" s="299"/>
      <c r="DZ168" s="299"/>
      <c r="EA168" s="299"/>
      <c r="EB168" s="299"/>
      <c r="EC168" s="299"/>
      <c r="ED168" s="299"/>
      <c r="EE168" s="299"/>
      <c r="EF168" s="299"/>
      <c r="EG168" s="299"/>
      <c r="EH168" s="299"/>
      <c r="EI168" s="299"/>
      <c r="EJ168" s="299"/>
      <c r="EK168" s="299"/>
      <c r="EL168" s="299"/>
      <c r="EM168" s="299"/>
      <c r="EN168" s="299"/>
      <c r="EO168" s="299"/>
      <c r="EP168" s="299"/>
      <c r="EQ168" s="299"/>
      <c r="ER168" s="299"/>
      <c r="ES168" s="299"/>
      <c r="ET168" s="299"/>
      <c r="EU168" s="299"/>
      <c r="EV168" s="299"/>
      <c r="EW168" s="299"/>
      <c r="EX168" s="299"/>
      <c r="EY168" s="299"/>
      <c r="EZ168" s="299"/>
      <c r="FA168" s="299"/>
      <c r="FB168" s="299"/>
      <c r="FC168" s="299"/>
      <c r="FD168" s="299"/>
      <c r="FE168" s="299"/>
      <c r="FF168" s="299"/>
      <c r="FG168" s="299"/>
      <c r="FH168" s="299"/>
      <c r="FI168" s="299"/>
      <c r="FJ168" s="299"/>
      <c r="FK168" s="299"/>
      <c r="FL168" s="299"/>
      <c r="FM168" s="299"/>
      <c r="FN168" s="299"/>
      <c r="FO168" s="299"/>
      <c r="FP168" s="299"/>
      <c r="FQ168" s="299"/>
      <c r="FR168" s="299"/>
      <c r="FS168" s="299"/>
      <c r="FT168" s="299"/>
      <c r="FU168" s="299"/>
      <c r="FV168" s="299"/>
      <c r="FW168" s="299"/>
      <c r="FX168" s="299"/>
      <c r="FY168" s="299"/>
      <c r="FZ168" s="299"/>
      <c r="GA168" s="299"/>
      <c r="GB168" s="299"/>
      <c r="GC168" s="299"/>
      <c r="GD168" s="299"/>
      <c r="GE168" s="299"/>
      <c r="GF168" s="299"/>
      <c r="GG168" s="299"/>
      <c r="GH168" s="299"/>
      <c r="GI168" s="299"/>
      <c r="GJ168" s="299"/>
      <c r="GK168" s="299"/>
      <c r="GL168" s="299"/>
      <c r="GM168" s="299"/>
      <c r="GN168" s="299"/>
      <c r="GO168" s="299"/>
      <c r="GP168" s="299"/>
      <c r="GQ168" s="299"/>
      <c r="GR168" s="299"/>
      <c r="GS168" s="299"/>
      <c r="GT168" s="299"/>
      <c r="GU168" s="299"/>
      <c r="GV168" s="299"/>
      <c r="GW168" s="299"/>
      <c r="GX168" s="299"/>
      <c r="GY168" s="299"/>
      <c r="GZ168" s="299"/>
      <c r="HA168" s="299"/>
      <c r="HB168" s="299"/>
      <c r="HC168" s="299"/>
      <c r="HD168" s="299"/>
      <c r="HE168" s="299"/>
      <c r="HF168" s="299"/>
      <c r="HG168" s="299"/>
      <c r="HH168" s="299"/>
      <c r="HI168" s="299"/>
      <c r="HJ168" s="299"/>
      <c r="HK168" s="299"/>
      <c r="HL168" s="299"/>
      <c r="HM168" s="299"/>
      <c r="HN168" s="299"/>
      <c r="HO168" s="299"/>
      <c r="HP168" s="299"/>
      <c r="HQ168" s="299"/>
      <c r="HR168" s="299"/>
      <c r="HS168" s="299"/>
      <c r="HT168" s="299"/>
      <c r="HU168" s="299"/>
      <c r="HV168" s="299"/>
      <c r="HW168" s="299"/>
      <c r="HX168" s="299"/>
      <c r="HY168" s="299"/>
      <c r="HZ168" s="299"/>
      <c r="IA168" s="299"/>
      <c r="IB168" s="299"/>
      <c r="IC168" s="299"/>
      <c r="ID168" s="299"/>
      <c r="IE168" s="299"/>
      <c r="IF168" s="299"/>
      <c r="IG168" s="299"/>
      <c r="IH168" s="299"/>
      <c r="II168" s="299"/>
      <c r="IJ168" s="299"/>
      <c r="IK168" s="299"/>
      <c r="IL168" s="299"/>
      <c r="IM168" s="299"/>
      <c r="IN168" s="299"/>
      <c r="IO168" s="299"/>
      <c r="IP168" s="299"/>
      <c r="IQ168" s="299"/>
      <c r="IR168" s="299"/>
      <c r="IS168" s="299"/>
      <c r="IT168" s="299"/>
      <c r="IU168" s="299"/>
      <c r="IV168" s="299"/>
      <c r="IW168" s="299"/>
      <c r="IX168" s="299"/>
      <c r="IY168" s="299"/>
      <c r="IZ168" s="299"/>
      <c r="JA168" s="299"/>
      <c r="JB168" s="299"/>
      <c r="JC168" s="299"/>
      <c r="JD168" s="299"/>
      <c r="JE168" s="299"/>
      <c r="JF168" s="299"/>
      <c r="JG168" s="299"/>
      <c r="JH168" s="299"/>
      <c r="JI168" s="299"/>
      <c r="JJ168" s="299"/>
      <c r="JK168" s="299"/>
      <c r="JL168" s="299"/>
      <c r="JM168" s="299"/>
      <c r="JN168" s="299"/>
      <c r="JO168" s="299"/>
      <c r="JP168" s="299"/>
      <c r="JQ168" s="299"/>
      <c r="JR168" s="299"/>
      <c r="JS168" s="299"/>
      <c r="JT168" s="299"/>
      <c r="JU168" s="299"/>
      <c r="JV168" s="298"/>
      <c r="JW168" s="299"/>
      <c r="JX168" s="299"/>
      <c r="JY168" s="299"/>
      <c r="JZ168" s="299"/>
      <c r="KA168" s="298"/>
      <c r="KB168" s="298"/>
      <c r="KC168" s="298"/>
      <c r="KD168" s="298"/>
      <c r="KE168" s="298"/>
      <c r="KF168" s="298"/>
      <c r="KG168" s="298"/>
      <c r="KH168" s="298"/>
      <c r="KI168" s="298"/>
      <c r="KJ168" s="298"/>
      <c r="KK168" s="298"/>
      <c r="KL168" s="298"/>
      <c r="KM168" s="298"/>
      <c r="KN168" s="298"/>
      <c r="KO168" s="298"/>
      <c r="KP168" s="298"/>
      <c r="KQ168" s="298"/>
      <c r="KR168" s="298"/>
      <c r="KS168" s="298"/>
      <c r="KT168" s="298"/>
      <c r="KU168" s="298"/>
      <c r="KV168" s="298"/>
      <c r="KW168" s="298"/>
      <c r="KX168" s="298"/>
      <c r="KY168" s="298"/>
      <c r="KZ168" s="298"/>
      <c r="LA168" s="298"/>
      <c r="LB168" s="298"/>
      <c r="LC168" s="298"/>
      <c r="LD168" s="298"/>
      <c r="LE168" s="298"/>
      <c r="LF168" s="298"/>
      <c r="LG168" s="299"/>
      <c r="LH168" s="299"/>
      <c r="LI168" s="299"/>
      <c r="LJ168" s="299"/>
      <c r="LK168" s="299"/>
      <c r="LL168" s="299"/>
      <c r="LM168" s="300"/>
      <c r="LN168" s="299"/>
      <c r="LO168" s="299"/>
      <c r="LP168" s="299"/>
      <c r="LQ168" s="299"/>
      <c r="LR168" s="299"/>
      <c r="LS168" s="299"/>
      <c r="LT168" s="299"/>
      <c r="LU168" s="299"/>
      <c r="LV168" s="299"/>
      <c r="LW168" s="299"/>
      <c r="LX168" s="299"/>
      <c r="LY168" s="299"/>
      <c r="LZ168" s="299"/>
      <c r="MA168" s="299"/>
      <c r="MB168" s="299"/>
      <c r="MC168" s="300"/>
      <c r="MD168" s="300"/>
      <c r="ME168" s="299"/>
      <c r="MF168" s="299"/>
      <c r="MG168" s="299"/>
      <c r="MH168" s="299"/>
      <c r="MI168" s="299"/>
      <c r="MJ168" s="299"/>
      <c r="MK168" s="299"/>
      <c r="ML168" s="299"/>
      <c r="MM168" s="299"/>
      <c r="MN168" s="299"/>
      <c r="MO168" s="299"/>
      <c r="MP168" s="299"/>
      <c r="MQ168" s="299"/>
      <c r="MR168" s="299"/>
      <c r="MS168" s="299"/>
      <c r="MT168" s="297"/>
      <c r="MU168" s="297"/>
      <c r="MV168" s="299"/>
      <c r="MW168" s="299"/>
      <c r="MX168" s="299"/>
      <c r="MY168" s="299"/>
      <c r="MZ168" s="299"/>
      <c r="NA168" s="299"/>
      <c r="NB168" s="299"/>
      <c r="NC168" s="299"/>
      <c r="ND168" s="299"/>
      <c r="NE168" s="299"/>
      <c r="NF168" s="299"/>
      <c r="NG168" s="299"/>
      <c r="NH168" s="299"/>
      <c r="NI168" s="299"/>
      <c r="NJ168" s="299"/>
      <c r="NK168" s="299"/>
      <c r="NL168" s="299"/>
    </row>
    <row r="169" spans="1:376" s="296" customFormat="1" ht="13.9" customHeight="1" x14ac:dyDescent="0.2">
      <c r="A169" s="550"/>
      <c r="B169" s="297"/>
      <c r="C169" s="297"/>
      <c r="D169" s="297"/>
      <c r="E169" s="297"/>
      <c r="F169" s="297"/>
      <c r="G169" s="297"/>
      <c r="H169" s="297"/>
      <c r="I169" s="297"/>
      <c r="J169" s="297"/>
      <c r="K169" s="297"/>
      <c r="L169" s="297"/>
      <c r="M169" s="297"/>
      <c r="N169" s="297"/>
      <c r="O169" s="297"/>
      <c r="W169" s="299"/>
      <c r="X169" s="299"/>
      <c r="Y169" s="299"/>
      <c r="Z169" s="299"/>
      <c r="AA169" s="299"/>
      <c r="AB169" s="299"/>
      <c r="AC169" s="299"/>
      <c r="AD169" s="299"/>
      <c r="AE169" s="299"/>
      <c r="AF169" s="299"/>
      <c r="AG169" s="299"/>
      <c r="AH169" s="299"/>
      <c r="AI169" s="299"/>
      <c r="AJ169" s="299"/>
      <c r="AK169" s="299"/>
      <c r="AL169" s="299"/>
      <c r="AM169" s="299"/>
      <c r="AN169" s="299"/>
      <c r="AO169" s="299"/>
      <c r="AP169" s="299"/>
      <c r="AQ169" s="299"/>
      <c r="AR169" s="299"/>
      <c r="AS169" s="299"/>
      <c r="AT169" s="299"/>
      <c r="AU169" s="299"/>
      <c r="AV169" s="299"/>
      <c r="AW169" s="299"/>
      <c r="AX169" s="299"/>
      <c r="AY169" s="299"/>
      <c r="AZ169" s="299"/>
      <c r="BA169" s="299"/>
      <c r="BB169" s="299"/>
      <c r="BC169" s="299"/>
      <c r="BD169" s="299"/>
      <c r="BE169" s="299"/>
      <c r="BF169" s="299"/>
      <c r="BG169" s="299"/>
      <c r="BH169" s="299"/>
      <c r="BI169" s="299"/>
      <c r="BJ169" s="299"/>
      <c r="BK169" s="299"/>
      <c r="BL169" s="299"/>
      <c r="BM169" s="299"/>
      <c r="BN169" s="299"/>
      <c r="BO169" s="299"/>
      <c r="BP169" s="299"/>
      <c r="BQ169" s="299"/>
      <c r="BR169" s="299"/>
      <c r="BS169" s="299"/>
      <c r="BT169" s="299"/>
      <c r="BU169" s="299"/>
      <c r="BV169" s="299"/>
      <c r="BW169" s="299"/>
      <c r="BX169" s="299"/>
      <c r="BY169" s="299"/>
      <c r="BZ169" s="299"/>
      <c r="CA169" s="299"/>
      <c r="CB169" s="299"/>
      <c r="CC169" s="299"/>
      <c r="CD169" s="299"/>
      <c r="CE169" s="299"/>
      <c r="CF169" s="299"/>
      <c r="CG169" s="299"/>
      <c r="CH169" s="299"/>
      <c r="CI169" s="299"/>
      <c r="CJ169" s="299"/>
      <c r="CK169" s="299"/>
      <c r="CL169" s="299"/>
      <c r="CM169" s="299"/>
      <c r="CN169" s="299"/>
      <c r="CO169" s="299"/>
      <c r="CP169" s="299"/>
      <c r="CQ169" s="299"/>
      <c r="CR169" s="299"/>
      <c r="CS169" s="299"/>
      <c r="CT169" s="299"/>
      <c r="CU169" s="299"/>
      <c r="CV169" s="299"/>
      <c r="CW169" s="299"/>
      <c r="CX169" s="299"/>
      <c r="CY169" s="299"/>
      <c r="CZ169" s="299"/>
      <c r="DA169" s="299"/>
      <c r="DB169" s="299"/>
      <c r="DC169" s="299"/>
      <c r="DD169" s="299"/>
      <c r="DE169" s="299"/>
      <c r="DF169" s="299"/>
      <c r="DG169" s="299"/>
      <c r="DH169" s="299"/>
      <c r="DI169" s="299"/>
      <c r="DJ169" s="299"/>
      <c r="DK169" s="299"/>
      <c r="DL169" s="299"/>
      <c r="DM169" s="299"/>
      <c r="DN169" s="299"/>
      <c r="DO169" s="299"/>
      <c r="DP169" s="299"/>
      <c r="DQ169" s="299"/>
      <c r="DR169" s="299"/>
      <c r="DS169" s="299"/>
      <c r="DT169" s="299"/>
      <c r="DU169" s="299"/>
      <c r="DV169" s="299"/>
      <c r="DW169" s="299"/>
      <c r="DX169" s="299"/>
      <c r="DY169" s="299"/>
      <c r="DZ169" s="299"/>
      <c r="EA169" s="299"/>
      <c r="EB169" s="299"/>
      <c r="EC169" s="299"/>
      <c r="ED169" s="299"/>
      <c r="EE169" s="299"/>
      <c r="EF169" s="299"/>
      <c r="EG169" s="299"/>
      <c r="EH169" s="299"/>
      <c r="EI169" s="299"/>
      <c r="EJ169" s="299"/>
      <c r="EK169" s="299"/>
      <c r="EL169" s="299"/>
      <c r="EM169" s="299"/>
      <c r="EN169" s="299"/>
      <c r="EO169" s="299"/>
      <c r="EP169" s="299"/>
      <c r="EQ169" s="299"/>
      <c r="ER169" s="299"/>
      <c r="ES169" s="299"/>
      <c r="ET169" s="299"/>
      <c r="EU169" s="299"/>
      <c r="EV169" s="299"/>
      <c r="EW169" s="299"/>
      <c r="EX169" s="299"/>
      <c r="EY169" s="299"/>
      <c r="EZ169" s="299"/>
      <c r="FA169" s="299"/>
      <c r="FB169" s="299"/>
      <c r="FC169" s="299"/>
      <c r="FD169" s="299"/>
      <c r="FE169" s="299"/>
      <c r="FF169" s="299"/>
      <c r="FG169" s="299"/>
      <c r="FH169" s="299"/>
      <c r="FI169" s="299"/>
      <c r="FJ169" s="299"/>
      <c r="FK169" s="299"/>
      <c r="FL169" s="299"/>
      <c r="FM169" s="299"/>
      <c r="FN169" s="299"/>
      <c r="FO169" s="299"/>
      <c r="FP169" s="299"/>
      <c r="FQ169" s="299"/>
      <c r="FR169" s="299"/>
      <c r="FS169" s="299"/>
      <c r="FT169" s="299"/>
      <c r="FU169" s="299"/>
      <c r="FV169" s="299"/>
      <c r="FW169" s="299"/>
      <c r="FX169" s="299"/>
      <c r="FY169" s="299"/>
      <c r="FZ169" s="299"/>
      <c r="GA169" s="299"/>
      <c r="GB169" s="299"/>
      <c r="GC169" s="299"/>
      <c r="GD169" s="299"/>
      <c r="GE169" s="299"/>
      <c r="GF169" s="299"/>
      <c r="GG169" s="299"/>
      <c r="GH169" s="299"/>
      <c r="GI169" s="299"/>
      <c r="GJ169" s="299"/>
      <c r="GK169" s="299"/>
      <c r="GL169" s="299"/>
      <c r="GM169" s="299"/>
      <c r="GN169" s="299"/>
      <c r="GO169" s="299"/>
      <c r="GP169" s="299"/>
      <c r="GQ169" s="299"/>
      <c r="GR169" s="299"/>
      <c r="GS169" s="299"/>
      <c r="GT169" s="299"/>
      <c r="GU169" s="299"/>
      <c r="GV169" s="299"/>
      <c r="GW169" s="299"/>
      <c r="GX169" s="299"/>
      <c r="GY169" s="299"/>
      <c r="GZ169" s="299"/>
      <c r="HA169" s="299"/>
      <c r="HB169" s="299"/>
      <c r="HC169" s="299"/>
      <c r="HD169" s="299"/>
      <c r="HE169" s="299"/>
      <c r="HF169" s="299"/>
      <c r="HG169" s="299"/>
      <c r="HH169" s="299"/>
      <c r="HI169" s="299"/>
      <c r="HJ169" s="299"/>
      <c r="HK169" s="299"/>
      <c r="HL169" s="299"/>
      <c r="HM169" s="299"/>
      <c r="HN169" s="299"/>
      <c r="HO169" s="299"/>
      <c r="HP169" s="299"/>
      <c r="HQ169" s="299"/>
      <c r="HR169" s="299"/>
      <c r="HS169" s="299"/>
      <c r="HT169" s="299"/>
      <c r="HU169" s="299"/>
      <c r="HV169" s="299"/>
      <c r="HW169" s="299"/>
      <c r="HX169" s="299"/>
      <c r="HY169" s="299"/>
      <c r="HZ169" s="299"/>
      <c r="IA169" s="299"/>
      <c r="IB169" s="299"/>
      <c r="IC169" s="299"/>
      <c r="ID169" s="299"/>
      <c r="IE169" s="299"/>
      <c r="IF169" s="299"/>
      <c r="IG169" s="299"/>
      <c r="IH169" s="299"/>
      <c r="II169" s="299"/>
      <c r="IJ169" s="299"/>
      <c r="IK169" s="299"/>
      <c r="IL169" s="299"/>
      <c r="IM169" s="299"/>
      <c r="IN169" s="299"/>
      <c r="IO169" s="299"/>
      <c r="IP169" s="299"/>
      <c r="IQ169" s="299"/>
      <c r="IR169" s="299"/>
      <c r="IS169" s="299"/>
      <c r="IT169" s="299"/>
      <c r="IU169" s="299"/>
      <c r="IV169" s="299"/>
      <c r="IW169" s="299"/>
      <c r="IX169" s="299"/>
      <c r="IY169" s="299"/>
      <c r="IZ169" s="299"/>
      <c r="JA169" s="299"/>
      <c r="JB169" s="299"/>
      <c r="JC169" s="299"/>
      <c r="JD169" s="299"/>
      <c r="JE169" s="299"/>
      <c r="JF169" s="299"/>
      <c r="JG169" s="299"/>
      <c r="JH169" s="299"/>
      <c r="JI169" s="299"/>
      <c r="JJ169" s="299"/>
      <c r="JK169" s="299"/>
      <c r="JL169" s="299"/>
      <c r="JM169" s="299"/>
      <c r="JN169" s="299"/>
      <c r="JO169" s="299"/>
      <c r="JP169" s="299"/>
      <c r="JQ169" s="299"/>
      <c r="JR169" s="299"/>
      <c r="JS169" s="299"/>
      <c r="JT169" s="299"/>
      <c r="JU169" s="299"/>
      <c r="JV169" s="298"/>
      <c r="JW169" s="299"/>
      <c r="JX169" s="299"/>
      <c r="JY169" s="299"/>
      <c r="JZ169" s="299"/>
      <c r="KA169" s="298"/>
      <c r="KB169" s="298"/>
      <c r="KC169" s="298"/>
      <c r="KD169" s="298"/>
      <c r="KE169" s="298"/>
      <c r="KF169" s="298"/>
      <c r="KG169" s="298"/>
      <c r="KH169" s="298"/>
      <c r="KI169" s="298"/>
      <c r="KJ169" s="298"/>
      <c r="KK169" s="298"/>
      <c r="KL169" s="298"/>
      <c r="KM169" s="298"/>
      <c r="KN169" s="298"/>
      <c r="KO169" s="298"/>
      <c r="KP169" s="298"/>
      <c r="KQ169" s="298"/>
      <c r="KR169" s="298"/>
      <c r="KS169" s="298"/>
      <c r="KT169" s="298"/>
      <c r="KU169" s="298"/>
      <c r="KV169" s="298"/>
      <c r="KW169" s="298"/>
      <c r="KX169" s="298"/>
      <c r="KY169" s="298"/>
      <c r="KZ169" s="298"/>
      <c r="LA169" s="298"/>
      <c r="LB169" s="298"/>
      <c r="LC169" s="298"/>
      <c r="LD169" s="298"/>
      <c r="LE169" s="298"/>
      <c r="LF169" s="298"/>
      <c r="LG169" s="299"/>
      <c r="LH169" s="299"/>
      <c r="LI169" s="299"/>
      <c r="LJ169" s="299"/>
      <c r="LK169" s="299"/>
      <c r="LL169" s="299"/>
      <c r="LM169" s="300"/>
      <c r="LN169" s="299"/>
      <c r="LO169" s="299"/>
      <c r="LP169" s="299"/>
      <c r="LQ169" s="299"/>
      <c r="LR169" s="299"/>
      <c r="LS169" s="299"/>
      <c r="LT169" s="299"/>
      <c r="LU169" s="299"/>
      <c r="LV169" s="299"/>
      <c r="LW169" s="299"/>
      <c r="LX169" s="299"/>
      <c r="LY169" s="299"/>
      <c r="LZ169" s="299"/>
      <c r="MA169" s="299"/>
      <c r="MB169" s="299"/>
      <c r="MC169" s="300"/>
      <c r="MD169" s="300"/>
      <c r="ME169" s="299"/>
      <c r="MF169" s="299"/>
      <c r="MG169" s="299"/>
      <c r="MH169" s="299"/>
      <c r="MI169" s="299"/>
      <c r="MJ169" s="299"/>
      <c r="MK169" s="299"/>
      <c r="ML169" s="299"/>
      <c r="MM169" s="299"/>
      <c r="MN169" s="299"/>
      <c r="MO169" s="299"/>
      <c r="MP169" s="299"/>
      <c r="MQ169" s="299"/>
      <c r="MR169" s="299"/>
      <c r="MS169" s="299"/>
      <c r="MT169" s="297"/>
      <c r="MU169" s="297"/>
      <c r="MV169" s="299"/>
      <c r="MW169" s="299"/>
      <c r="MX169" s="299"/>
      <c r="MY169" s="299"/>
      <c r="MZ169" s="299"/>
      <c r="NA169" s="299"/>
      <c r="NB169" s="299"/>
      <c r="NC169" s="299"/>
      <c r="ND169" s="299"/>
      <c r="NE169" s="299"/>
      <c r="NF169" s="299"/>
      <c r="NG169" s="299"/>
      <c r="NH169" s="299"/>
      <c r="NI169" s="299"/>
      <c r="NJ169" s="299"/>
      <c r="NK169" s="299"/>
      <c r="NL169" s="299"/>
    </row>
    <row r="170" spans="1:376" s="296" customFormat="1" ht="13.9" customHeight="1" x14ac:dyDescent="0.2">
      <c r="A170" s="550"/>
      <c r="B170" s="297"/>
      <c r="C170" s="297"/>
      <c r="D170" s="297"/>
      <c r="E170" s="297"/>
      <c r="F170" s="297"/>
      <c r="G170" s="297"/>
      <c r="H170" s="297"/>
      <c r="I170" s="297"/>
      <c r="J170" s="297"/>
      <c r="K170" s="297"/>
      <c r="L170" s="297"/>
      <c r="M170" s="297"/>
      <c r="N170" s="297"/>
      <c r="O170" s="297"/>
      <c r="W170" s="299"/>
      <c r="X170" s="299"/>
      <c r="Y170" s="299"/>
      <c r="Z170" s="299"/>
      <c r="AA170" s="299"/>
      <c r="AB170" s="299"/>
      <c r="AC170" s="299"/>
      <c r="AD170" s="299"/>
      <c r="AE170" s="299"/>
      <c r="AF170" s="299"/>
      <c r="AG170" s="299"/>
      <c r="AH170" s="299"/>
      <c r="AI170" s="299"/>
      <c r="AJ170" s="299"/>
      <c r="AK170" s="299"/>
      <c r="AL170" s="299"/>
      <c r="AM170" s="299"/>
      <c r="AN170" s="299"/>
      <c r="AO170" s="299"/>
      <c r="AP170" s="299"/>
      <c r="AQ170" s="299"/>
      <c r="AR170" s="299"/>
      <c r="AS170" s="299"/>
      <c r="AT170" s="299"/>
      <c r="AU170" s="299"/>
      <c r="AV170" s="299"/>
      <c r="AW170" s="299"/>
      <c r="AX170" s="299"/>
      <c r="AY170" s="299"/>
      <c r="AZ170" s="299"/>
      <c r="BA170" s="299"/>
      <c r="BB170" s="299"/>
      <c r="BC170" s="299"/>
      <c r="BD170" s="299"/>
      <c r="BE170" s="299"/>
      <c r="BF170" s="299"/>
      <c r="BG170" s="299"/>
      <c r="BH170" s="299"/>
      <c r="BI170" s="299"/>
      <c r="BJ170" s="299"/>
      <c r="BK170" s="299"/>
      <c r="BL170" s="299"/>
      <c r="BM170" s="299"/>
      <c r="BN170" s="299"/>
      <c r="BO170" s="299"/>
      <c r="BP170" s="299"/>
      <c r="BQ170" s="299"/>
      <c r="BR170" s="299"/>
      <c r="BS170" s="299"/>
      <c r="BT170" s="299"/>
      <c r="BU170" s="299"/>
      <c r="BV170" s="299"/>
      <c r="BW170" s="299"/>
      <c r="BX170" s="299"/>
      <c r="BY170" s="299"/>
      <c r="BZ170" s="299"/>
      <c r="CA170" s="299"/>
      <c r="CB170" s="299"/>
      <c r="CC170" s="299"/>
      <c r="CD170" s="299"/>
      <c r="CE170" s="299"/>
      <c r="CF170" s="299"/>
      <c r="CG170" s="299"/>
      <c r="CH170" s="299"/>
      <c r="CI170" s="299"/>
      <c r="CJ170" s="299"/>
      <c r="CK170" s="299"/>
      <c r="CL170" s="299"/>
      <c r="CM170" s="299"/>
      <c r="CN170" s="299"/>
      <c r="CO170" s="299"/>
      <c r="CP170" s="299"/>
      <c r="CQ170" s="299"/>
      <c r="CR170" s="299"/>
      <c r="CS170" s="299"/>
      <c r="CT170" s="299"/>
      <c r="CU170" s="299"/>
      <c r="CV170" s="299"/>
      <c r="CW170" s="299"/>
      <c r="CX170" s="299"/>
      <c r="CY170" s="299"/>
      <c r="CZ170" s="299"/>
      <c r="DA170" s="299"/>
      <c r="DB170" s="299"/>
      <c r="DC170" s="299"/>
      <c r="DD170" s="299"/>
      <c r="DE170" s="299"/>
      <c r="DF170" s="299"/>
      <c r="DG170" s="299"/>
      <c r="DH170" s="299"/>
      <c r="DI170" s="299"/>
      <c r="DJ170" s="299"/>
      <c r="DK170" s="299"/>
      <c r="DL170" s="299"/>
      <c r="DM170" s="299"/>
      <c r="DN170" s="299"/>
      <c r="DO170" s="299"/>
      <c r="DP170" s="299"/>
      <c r="DQ170" s="299"/>
      <c r="DR170" s="299"/>
      <c r="DS170" s="299"/>
      <c r="DT170" s="299"/>
      <c r="DU170" s="299"/>
      <c r="DV170" s="299"/>
      <c r="DW170" s="299"/>
      <c r="DX170" s="299"/>
      <c r="DY170" s="299"/>
      <c r="DZ170" s="299"/>
      <c r="EA170" s="299"/>
      <c r="EB170" s="299"/>
      <c r="EC170" s="299"/>
      <c r="ED170" s="299"/>
      <c r="EE170" s="299"/>
      <c r="EF170" s="299"/>
      <c r="EG170" s="299"/>
      <c r="EH170" s="299"/>
      <c r="EI170" s="299"/>
      <c r="EJ170" s="299"/>
      <c r="EK170" s="299"/>
      <c r="EL170" s="299"/>
      <c r="EM170" s="299"/>
      <c r="EN170" s="299"/>
      <c r="EO170" s="299"/>
      <c r="EP170" s="299"/>
      <c r="EQ170" s="299"/>
      <c r="ER170" s="299"/>
      <c r="ES170" s="299"/>
      <c r="ET170" s="299"/>
      <c r="EU170" s="299"/>
      <c r="EV170" s="299"/>
      <c r="EW170" s="299"/>
      <c r="EX170" s="299"/>
      <c r="EY170" s="299"/>
      <c r="EZ170" s="299"/>
      <c r="FA170" s="299"/>
      <c r="FB170" s="299"/>
      <c r="FC170" s="299"/>
      <c r="FD170" s="299"/>
      <c r="FE170" s="299"/>
      <c r="FF170" s="299"/>
      <c r="FG170" s="299"/>
      <c r="FH170" s="299"/>
      <c r="FI170" s="299"/>
      <c r="FJ170" s="299"/>
      <c r="FK170" s="299"/>
      <c r="FL170" s="299"/>
      <c r="FM170" s="299"/>
      <c r="FN170" s="299"/>
      <c r="FO170" s="299"/>
      <c r="FP170" s="299"/>
      <c r="FQ170" s="299"/>
      <c r="FR170" s="299"/>
      <c r="FS170" s="299"/>
      <c r="FT170" s="299"/>
      <c r="FU170" s="299"/>
      <c r="FV170" s="299"/>
      <c r="FW170" s="299"/>
      <c r="FX170" s="299"/>
      <c r="FY170" s="299"/>
      <c r="FZ170" s="299"/>
      <c r="GA170" s="299"/>
      <c r="GB170" s="299"/>
      <c r="GC170" s="299"/>
      <c r="GD170" s="299"/>
      <c r="GE170" s="299"/>
      <c r="GF170" s="299"/>
      <c r="GG170" s="299"/>
      <c r="GH170" s="299"/>
      <c r="GI170" s="299"/>
      <c r="GJ170" s="299"/>
      <c r="GK170" s="299"/>
      <c r="GL170" s="299"/>
      <c r="GM170" s="299"/>
      <c r="GN170" s="299"/>
      <c r="GO170" s="299"/>
      <c r="GP170" s="299"/>
      <c r="GQ170" s="299"/>
      <c r="GR170" s="299"/>
      <c r="GS170" s="299"/>
      <c r="GT170" s="299"/>
      <c r="GU170" s="299"/>
      <c r="GV170" s="299"/>
      <c r="GW170" s="299"/>
      <c r="GX170" s="299"/>
      <c r="GY170" s="299"/>
      <c r="GZ170" s="299"/>
      <c r="HA170" s="299"/>
      <c r="HB170" s="299"/>
      <c r="HC170" s="299"/>
      <c r="HD170" s="299"/>
      <c r="HE170" s="299"/>
      <c r="HF170" s="299"/>
      <c r="HG170" s="299"/>
      <c r="HH170" s="299"/>
      <c r="HI170" s="299"/>
      <c r="HJ170" s="299"/>
      <c r="HK170" s="299"/>
      <c r="HL170" s="299"/>
      <c r="HM170" s="299"/>
      <c r="HN170" s="299"/>
      <c r="HO170" s="299"/>
      <c r="HP170" s="299"/>
      <c r="HQ170" s="299"/>
      <c r="HR170" s="299"/>
      <c r="HS170" s="299"/>
      <c r="HT170" s="299"/>
      <c r="HU170" s="299"/>
      <c r="HV170" s="299"/>
      <c r="HW170" s="299"/>
      <c r="HX170" s="299"/>
      <c r="HY170" s="299"/>
      <c r="HZ170" s="299"/>
      <c r="IA170" s="299"/>
      <c r="IB170" s="299"/>
      <c r="IC170" s="299"/>
      <c r="ID170" s="299"/>
      <c r="IE170" s="299"/>
      <c r="IF170" s="299"/>
      <c r="IG170" s="299"/>
      <c r="IH170" s="299"/>
      <c r="II170" s="299"/>
      <c r="IJ170" s="299"/>
      <c r="IK170" s="299"/>
      <c r="IL170" s="299"/>
      <c r="IM170" s="299"/>
      <c r="IN170" s="299"/>
      <c r="IO170" s="299"/>
      <c r="IP170" s="299"/>
      <c r="IQ170" s="299"/>
      <c r="IR170" s="299"/>
      <c r="IS170" s="299"/>
      <c r="IT170" s="299"/>
      <c r="IU170" s="299"/>
      <c r="IV170" s="299"/>
      <c r="IW170" s="299"/>
      <c r="IX170" s="299"/>
      <c r="IY170" s="299"/>
      <c r="IZ170" s="299"/>
      <c r="JA170" s="299"/>
      <c r="JB170" s="299"/>
      <c r="JC170" s="299"/>
      <c r="JD170" s="299"/>
      <c r="JE170" s="299"/>
      <c r="JF170" s="299"/>
      <c r="JG170" s="299"/>
      <c r="JH170" s="299"/>
      <c r="JI170" s="299"/>
      <c r="JJ170" s="299"/>
      <c r="JK170" s="299"/>
      <c r="JL170" s="299"/>
      <c r="JM170" s="299"/>
      <c r="JN170" s="299"/>
      <c r="JO170" s="299"/>
      <c r="JP170" s="299"/>
      <c r="JQ170" s="299"/>
      <c r="JR170" s="299"/>
      <c r="JS170" s="299"/>
      <c r="JT170" s="299"/>
      <c r="JU170" s="299"/>
      <c r="JV170" s="298"/>
      <c r="JW170" s="299"/>
      <c r="JX170" s="299"/>
      <c r="JY170" s="299"/>
      <c r="JZ170" s="299"/>
      <c r="KA170" s="298"/>
      <c r="KB170" s="298"/>
      <c r="KC170" s="298"/>
      <c r="KD170" s="298"/>
      <c r="KE170" s="298"/>
      <c r="KF170" s="298"/>
      <c r="KG170" s="298"/>
      <c r="KH170" s="298"/>
      <c r="KI170" s="298"/>
      <c r="KJ170" s="298"/>
      <c r="KK170" s="298"/>
      <c r="KL170" s="298"/>
      <c r="KM170" s="298"/>
      <c r="KN170" s="298"/>
      <c r="KO170" s="298"/>
      <c r="KP170" s="298"/>
      <c r="KQ170" s="298"/>
      <c r="KR170" s="298"/>
      <c r="KS170" s="298"/>
      <c r="KT170" s="298"/>
      <c r="KU170" s="298"/>
      <c r="KV170" s="298"/>
      <c r="KW170" s="298"/>
      <c r="KX170" s="298"/>
      <c r="KY170" s="298"/>
      <c r="KZ170" s="298"/>
      <c r="LA170" s="298"/>
      <c r="LB170" s="298"/>
      <c r="LC170" s="298"/>
      <c r="LD170" s="298"/>
      <c r="LE170" s="298"/>
      <c r="LF170" s="298"/>
      <c r="LG170" s="299"/>
      <c r="LH170" s="299"/>
      <c r="LI170" s="299"/>
      <c r="LJ170" s="299"/>
      <c r="LK170" s="299"/>
      <c r="LL170" s="299"/>
      <c r="LM170" s="300"/>
      <c r="LN170" s="299"/>
      <c r="LO170" s="299"/>
      <c r="LP170" s="299"/>
      <c r="LQ170" s="299"/>
      <c r="LR170" s="299"/>
      <c r="LS170" s="299"/>
      <c r="LT170" s="299"/>
      <c r="LU170" s="299"/>
      <c r="LV170" s="299"/>
      <c r="LW170" s="299"/>
      <c r="LX170" s="299"/>
      <c r="LY170" s="299"/>
      <c r="LZ170" s="299"/>
      <c r="MA170" s="299"/>
      <c r="MB170" s="299"/>
      <c r="MC170" s="300"/>
      <c r="MD170" s="300"/>
      <c r="ME170" s="299"/>
      <c r="MF170" s="299"/>
      <c r="MG170" s="299"/>
      <c r="MH170" s="299"/>
      <c r="MI170" s="299"/>
      <c r="MJ170" s="299"/>
      <c r="MK170" s="299"/>
      <c r="ML170" s="299"/>
      <c r="MM170" s="299"/>
      <c r="MN170" s="299"/>
      <c r="MO170" s="299"/>
      <c r="MP170" s="299"/>
      <c r="MQ170" s="299"/>
      <c r="MR170" s="299"/>
      <c r="MS170" s="299"/>
      <c r="MT170" s="297"/>
      <c r="MU170" s="297"/>
      <c r="MV170" s="299"/>
      <c r="MW170" s="299"/>
      <c r="MX170" s="299"/>
      <c r="MY170" s="299"/>
      <c r="MZ170" s="299"/>
      <c r="NA170" s="299"/>
      <c r="NB170" s="299"/>
      <c r="NC170" s="299"/>
      <c r="ND170" s="299"/>
      <c r="NE170" s="299"/>
      <c r="NF170" s="299"/>
      <c r="NG170" s="299"/>
      <c r="NH170" s="299"/>
      <c r="NI170" s="299"/>
      <c r="NJ170" s="299"/>
      <c r="NK170" s="299"/>
      <c r="NL170" s="299"/>
    </row>
    <row r="171" spans="1:376" s="296" customFormat="1" ht="13.9" customHeight="1" x14ac:dyDescent="0.2">
      <c r="A171" s="320"/>
      <c r="B171" s="297"/>
      <c r="C171" s="297"/>
      <c r="D171" s="297"/>
      <c r="E171" s="297"/>
      <c r="F171" s="297"/>
      <c r="G171" s="297"/>
      <c r="H171" s="297"/>
      <c r="I171" s="297"/>
      <c r="J171" s="297"/>
      <c r="K171" s="297"/>
      <c r="L171" s="297"/>
      <c r="M171" s="297"/>
      <c r="N171" s="297"/>
      <c r="O171" s="297"/>
      <c r="W171" s="299"/>
      <c r="X171" s="299"/>
      <c r="Y171" s="299"/>
      <c r="Z171" s="299"/>
      <c r="AA171" s="299"/>
      <c r="AB171" s="299"/>
      <c r="AC171" s="299"/>
      <c r="AD171" s="299"/>
      <c r="AE171" s="299"/>
      <c r="AF171" s="299"/>
      <c r="AG171" s="299"/>
      <c r="AH171" s="299"/>
      <c r="AI171" s="299"/>
      <c r="AJ171" s="299"/>
      <c r="AK171" s="299"/>
      <c r="AL171" s="299"/>
      <c r="AM171" s="299"/>
      <c r="AN171" s="299"/>
      <c r="AO171" s="299"/>
      <c r="AP171" s="299"/>
      <c r="AQ171" s="299"/>
      <c r="AR171" s="299"/>
      <c r="AS171" s="299"/>
      <c r="AT171" s="299"/>
      <c r="AU171" s="299"/>
      <c r="AV171" s="299"/>
      <c r="AW171" s="299"/>
      <c r="AX171" s="299"/>
      <c r="AY171" s="299"/>
      <c r="AZ171" s="299"/>
      <c r="BA171" s="299"/>
      <c r="BB171" s="299"/>
      <c r="BC171" s="299"/>
      <c r="BD171" s="299"/>
      <c r="BE171" s="299"/>
      <c r="BF171" s="299"/>
      <c r="BG171" s="299"/>
      <c r="BH171" s="299"/>
      <c r="BI171" s="299"/>
      <c r="BJ171" s="299"/>
      <c r="BK171" s="299"/>
      <c r="BL171" s="299"/>
      <c r="BM171" s="299"/>
      <c r="BN171" s="299"/>
      <c r="BO171" s="299"/>
      <c r="BP171" s="299"/>
      <c r="BQ171" s="299"/>
      <c r="BR171" s="299"/>
      <c r="BS171" s="299"/>
      <c r="BT171" s="299"/>
      <c r="BU171" s="299"/>
      <c r="BV171" s="299"/>
      <c r="BW171" s="299"/>
      <c r="BX171" s="299"/>
      <c r="BY171" s="299"/>
      <c r="BZ171" s="299"/>
      <c r="CA171" s="299"/>
      <c r="CB171" s="299"/>
      <c r="CC171" s="299"/>
      <c r="CD171" s="299"/>
      <c r="CE171" s="299"/>
      <c r="CF171" s="299"/>
      <c r="CG171" s="299"/>
      <c r="CH171" s="299"/>
      <c r="CI171" s="299"/>
      <c r="CJ171" s="299"/>
      <c r="CK171" s="299"/>
      <c r="CL171" s="299"/>
      <c r="CM171" s="299"/>
      <c r="CN171" s="299"/>
      <c r="CO171" s="299"/>
      <c r="CP171" s="299"/>
      <c r="CQ171" s="299"/>
      <c r="CR171" s="299"/>
      <c r="CS171" s="299"/>
      <c r="CT171" s="299"/>
      <c r="CU171" s="299"/>
      <c r="CV171" s="299"/>
      <c r="CW171" s="299"/>
      <c r="CX171" s="299"/>
      <c r="CY171" s="299"/>
      <c r="CZ171" s="299"/>
      <c r="DA171" s="299"/>
      <c r="DB171" s="299"/>
      <c r="DC171" s="299"/>
      <c r="DD171" s="299"/>
      <c r="DE171" s="299"/>
      <c r="DF171" s="299"/>
      <c r="DG171" s="299"/>
      <c r="DH171" s="299"/>
      <c r="DI171" s="299"/>
      <c r="DJ171" s="299"/>
      <c r="DK171" s="299"/>
      <c r="DL171" s="299"/>
      <c r="DM171" s="299"/>
      <c r="DN171" s="299"/>
      <c r="DO171" s="299"/>
      <c r="DP171" s="299"/>
      <c r="DQ171" s="299"/>
      <c r="DR171" s="299"/>
      <c r="DS171" s="299"/>
      <c r="DT171" s="299"/>
      <c r="DU171" s="299"/>
      <c r="DV171" s="299"/>
      <c r="DW171" s="299"/>
      <c r="DX171" s="299"/>
      <c r="DY171" s="299"/>
      <c r="DZ171" s="299"/>
      <c r="EA171" s="299"/>
      <c r="EB171" s="299"/>
      <c r="EC171" s="299"/>
      <c r="ED171" s="299"/>
      <c r="EE171" s="299"/>
      <c r="EF171" s="299"/>
      <c r="EG171" s="299"/>
      <c r="EH171" s="299"/>
      <c r="EI171" s="299"/>
      <c r="EJ171" s="299"/>
      <c r="EK171" s="299"/>
      <c r="EL171" s="299"/>
      <c r="EM171" s="299"/>
      <c r="EN171" s="299"/>
      <c r="EO171" s="299"/>
      <c r="EP171" s="299"/>
      <c r="EQ171" s="299"/>
      <c r="ER171" s="299"/>
      <c r="ES171" s="299"/>
      <c r="ET171" s="299"/>
      <c r="EU171" s="299"/>
      <c r="EV171" s="299"/>
      <c r="EW171" s="299"/>
      <c r="EX171" s="299"/>
      <c r="EY171" s="299"/>
      <c r="EZ171" s="299"/>
      <c r="FA171" s="299"/>
      <c r="FB171" s="299"/>
      <c r="FC171" s="299"/>
      <c r="FD171" s="299"/>
      <c r="FE171" s="299"/>
      <c r="FF171" s="299"/>
      <c r="FG171" s="299"/>
      <c r="FH171" s="299"/>
      <c r="FI171" s="299"/>
      <c r="FJ171" s="299"/>
      <c r="FK171" s="299"/>
      <c r="FL171" s="299"/>
      <c r="FM171" s="299"/>
      <c r="FN171" s="299"/>
      <c r="FO171" s="299"/>
      <c r="FP171" s="299"/>
      <c r="FQ171" s="299"/>
      <c r="FR171" s="299"/>
      <c r="FS171" s="299"/>
      <c r="FT171" s="299"/>
      <c r="FU171" s="299"/>
      <c r="FV171" s="299"/>
      <c r="FW171" s="299"/>
      <c r="FX171" s="299"/>
      <c r="FY171" s="299"/>
      <c r="FZ171" s="299"/>
      <c r="GA171" s="299"/>
      <c r="GB171" s="299"/>
      <c r="GC171" s="299"/>
      <c r="GD171" s="299"/>
      <c r="GE171" s="299"/>
      <c r="GF171" s="299"/>
      <c r="GG171" s="299"/>
      <c r="GH171" s="299"/>
      <c r="GI171" s="299"/>
      <c r="GJ171" s="299"/>
      <c r="GK171" s="299"/>
      <c r="GL171" s="299"/>
      <c r="GM171" s="299"/>
      <c r="GN171" s="299"/>
      <c r="GO171" s="299"/>
      <c r="GP171" s="299"/>
      <c r="GQ171" s="299"/>
      <c r="GR171" s="299"/>
      <c r="GS171" s="299"/>
      <c r="GT171" s="299"/>
      <c r="GU171" s="299"/>
      <c r="GV171" s="299"/>
      <c r="GW171" s="299"/>
      <c r="GX171" s="299"/>
      <c r="GY171" s="299"/>
      <c r="GZ171" s="299"/>
      <c r="HA171" s="299"/>
      <c r="HB171" s="299"/>
      <c r="HC171" s="299"/>
      <c r="HD171" s="299"/>
      <c r="HE171" s="299"/>
      <c r="HF171" s="299"/>
      <c r="HG171" s="299"/>
      <c r="HH171" s="299"/>
      <c r="HI171" s="299"/>
      <c r="HJ171" s="299"/>
      <c r="HK171" s="299"/>
      <c r="HL171" s="299"/>
      <c r="HM171" s="299"/>
      <c r="HN171" s="299"/>
      <c r="HO171" s="299"/>
      <c r="HP171" s="299"/>
      <c r="HQ171" s="299"/>
      <c r="HR171" s="299"/>
      <c r="HS171" s="299"/>
      <c r="HT171" s="299"/>
      <c r="HU171" s="299"/>
      <c r="HV171" s="299"/>
      <c r="HW171" s="299"/>
      <c r="HX171" s="299"/>
      <c r="HY171" s="299"/>
      <c r="HZ171" s="299"/>
      <c r="IA171" s="299"/>
      <c r="IB171" s="299"/>
      <c r="IC171" s="299"/>
      <c r="ID171" s="299"/>
      <c r="IE171" s="299"/>
      <c r="IF171" s="299"/>
      <c r="IG171" s="299"/>
      <c r="IH171" s="299"/>
      <c r="II171" s="299"/>
      <c r="IJ171" s="299"/>
      <c r="IK171" s="299"/>
      <c r="IL171" s="299"/>
      <c r="IM171" s="299"/>
      <c r="IN171" s="299"/>
      <c r="IO171" s="299"/>
      <c r="IP171" s="299"/>
      <c r="IQ171" s="299"/>
      <c r="IR171" s="299"/>
      <c r="IS171" s="299"/>
      <c r="IT171" s="299"/>
      <c r="IU171" s="299"/>
      <c r="IV171" s="299"/>
      <c r="IW171" s="299"/>
      <c r="IX171" s="299"/>
      <c r="IY171" s="299"/>
      <c r="IZ171" s="299"/>
      <c r="JA171" s="299"/>
      <c r="JB171" s="299"/>
      <c r="JC171" s="299"/>
      <c r="JD171" s="299"/>
      <c r="JE171" s="299"/>
      <c r="JF171" s="299"/>
      <c r="JG171" s="299"/>
      <c r="JH171" s="299"/>
      <c r="JI171" s="299"/>
      <c r="JJ171" s="299"/>
      <c r="JK171" s="299"/>
      <c r="JL171" s="299"/>
      <c r="JM171" s="299"/>
      <c r="JN171" s="299"/>
      <c r="JO171" s="299"/>
      <c r="JP171" s="299"/>
      <c r="JQ171" s="299"/>
      <c r="JR171" s="299"/>
      <c r="JS171" s="299"/>
      <c r="JT171" s="299"/>
      <c r="JU171" s="299"/>
      <c r="JV171" s="298"/>
      <c r="JW171" s="299"/>
      <c r="JX171" s="299"/>
      <c r="JY171" s="299"/>
      <c r="JZ171" s="299"/>
      <c r="KA171" s="298"/>
      <c r="KB171" s="298"/>
      <c r="KC171" s="298"/>
      <c r="KD171" s="298"/>
      <c r="KE171" s="298"/>
      <c r="KF171" s="298"/>
      <c r="KG171" s="298"/>
      <c r="KH171" s="298"/>
      <c r="KI171" s="298"/>
      <c r="KJ171" s="298"/>
      <c r="KK171" s="298"/>
      <c r="KL171" s="298"/>
      <c r="KM171" s="298"/>
      <c r="KN171" s="298"/>
      <c r="KO171" s="298"/>
      <c r="KP171" s="298"/>
      <c r="KQ171" s="298"/>
      <c r="KR171" s="298"/>
      <c r="KS171" s="298"/>
      <c r="KT171" s="298"/>
      <c r="KU171" s="298"/>
      <c r="KV171" s="298"/>
      <c r="KW171" s="298"/>
      <c r="KX171" s="298"/>
      <c r="KY171" s="298"/>
      <c r="KZ171" s="298"/>
      <c r="LA171" s="298"/>
      <c r="LB171" s="298"/>
      <c r="LC171" s="298"/>
      <c r="LD171" s="298"/>
      <c r="LE171" s="298"/>
      <c r="LF171" s="298"/>
      <c r="LG171" s="299"/>
      <c r="LH171" s="299"/>
      <c r="LI171" s="299"/>
      <c r="LJ171" s="299"/>
      <c r="LK171" s="299"/>
      <c r="LL171" s="299"/>
      <c r="LM171" s="300"/>
      <c r="LN171" s="299"/>
      <c r="LO171" s="299"/>
      <c r="LP171" s="299"/>
      <c r="LQ171" s="299"/>
      <c r="LR171" s="299"/>
      <c r="LS171" s="299"/>
      <c r="LT171" s="299"/>
      <c r="LU171" s="299"/>
      <c r="LV171" s="299"/>
      <c r="LW171" s="299"/>
      <c r="LX171" s="299"/>
      <c r="LY171" s="299"/>
      <c r="LZ171" s="299"/>
      <c r="MA171" s="299"/>
      <c r="MB171" s="299"/>
      <c r="MC171" s="300"/>
      <c r="MD171" s="300"/>
      <c r="ME171" s="299"/>
      <c r="MF171" s="299"/>
      <c r="MG171" s="299"/>
      <c r="MH171" s="299"/>
      <c r="MI171" s="299"/>
      <c r="MJ171" s="299"/>
      <c r="MK171" s="299"/>
      <c r="ML171" s="299"/>
      <c r="MM171" s="299"/>
      <c r="MN171" s="299"/>
      <c r="MO171" s="299"/>
      <c r="MP171" s="299"/>
      <c r="MQ171" s="299"/>
      <c r="MR171" s="299"/>
      <c r="MS171" s="299"/>
      <c r="MT171" s="297"/>
      <c r="MU171" s="297"/>
      <c r="MV171" s="299"/>
      <c r="MW171" s="299"/>
      <c r="MX171" s="299"/>
      <c r="MY171" s="299"/>
      <c r="MZ171" s="299"/>
      <c r="NA171" s="299"/>
      <c r="NB171" s="299"/>
      <c r="NC171" s="299"/>
      <c r="ND171" s="299"/>
      <c r="NE171" s="299"/>
      <c r="NF171" s="299"/>
      <c r="NG171" s="299"/>
      <c r="NH171" s="299"/>
      <c r="NI171" s="299"/>
      <c r="NJ171" s="299"/>
      <c r="NK171" s="299"/>
      <c r="NL171" s="299"/>
    </row>
    <row r="172" spans="1:376" s="296" customFormat="1" ht="13.9" customHeight="1" x14ac:dyDescent="0.2">
      <c r="A172" s="297"/>
      <c r="B172" s="297"/>
      <c r="C172" s="297"/>
      <c r="D172" s="297"/>
      <c r="E172" s="297"/>
      <c r="F172" s="297"/>
      <c r="G172" s="297"/>
      <c r="H172" s="297"/>
      <c r="I172" s="297"/>
      <c r="J172" s="297"/>
      <c r="K172" s="297"/>
      <c r="L172" s="297"/>
      <c r="M172" s="297"/>
      <c r="N172" s="297"/>
      <c r="O172" s="297"/>
      <c r="W172" s="299"/>
      <c r="X172" s="299"/>
      <c r="Y172" s="299"/>
      <c r="Z172" s="299"/>
      <c r="AA172" s="299"/>
      <c r="AB172" s="299"/>
      <c r="AC172" s="299"/>
      <c r="AD172" s="299"/>
      <c r="AE172" s="299"/>
      <c r="AF172" s="299"/>
      <c r="AG172" s="299"/>
      <c r="AH172" s="299"/>
      <c r="AI172" s="299"/>
      <c r="AJ172" s="299"/>
      <c r="AK172" s="299"/>
      <c r="AL172" s="299"/>
      <c r="AM172" s="299"/>
      <c r="AN172" s="299"/>
      <c r="AO172" s="299"/>
      <c r="AP172" s="299"/>
      <c r="AQ172" s="299"/>
      <c r="AR172" s="299"/>
      <c r="AS172" s="299"/>
      <c r="AT172" s="299"/>
      <c r="AU172" s="299"/>
      <c r="AV172" s="299"/>
      <c r="AW172" s="299"/>
      <c r="AX172" s="299"/>
      <c r="AY172" s="299"/>
      <c r="AZ172" s="299"/>
      <c r="BA172" s="299"/>
      <c r="BB172" s="299"/>
      <c r="BC172" s="299"/>
      <c r="BD172" s="299"/>
      <c r="BE172" s="299"/>
      <c r="BF172" s="299"/>
      <c r="BG172" s="299"/>
      <c r="BH172" s="299"/>
      <c r="BI172" s="299"/>
      <c r="BJ172" s="299"/>
      <c r="BK172" s="299"/>
      <c r="BL172" s="299"/>
      <c r="BM172" s="299"/>
      <c r="BN172" s="299"/>
      <c r="BO172" s="299"/>
      <c r="BP172" s="299"/>
      <c r="BQ172" s="299"/>
      <c r="BR172" s="299"/>
      <c r="BS172" s="299"/>
      <c r="BT172" s="299"/>
      <c r="BU172" s="299"/>
      <c r="BV172" s="299"/>
      <c r="BW172" s="299"/>
      <c r="BX172" s="299"/>
      <c r="BY172" s="299"/>
      <c r="BZ172" s="299"/>
      <c r="CA172" s="299"/>
      <c r="CB172" s="299"/>
      <c r="CC172" s="299"/>
      <c r="CD172" s="299"/>
      <c r="CE172" s="299"/>
      <c r="CF172" s="299"/>
      <c r="CG172" s="299"/>
      <c r="CH172" s="299"/>
      <c r="CI172" s="299"/>
      <c r="CJ172" s="299"/>
      <c r="CK172" s="299"/>
      <c r="CL172" s="299"/>
      <c r="CM172" s="299"/>
      <c r="CN172" s="299"/>
      <c r="CO172" s="299"/>
      <c r="CP172" s="299"/>
      <c r="CQ172" s="299"/>
      <c r="CR172" s="299"/>
      <c r="CS172" s="299"/>
      <c r="CT172" s="299"/>
      <c r="CU172" s="299"/>
      <c r="CV172" s="299"/>
      <c r="CW172" s="299"/>
      <c r="CX172" s="299"/>
      <c r="CY172" s="299"/>
      <c r="CZ172" s="299"/>
      <c r="DA172" s="299"/>
      <c r="DB172" s="299"/>
      <c r="DC172" s="299"/>
      <c r="DD172" s="299"/>
      <c r="DE172" s="299"/>
      <c r="DF172" s="299"/>
      <c r="DG172" s="299"/>
      <c r="DH172" s="299"/>
      <c r="DI172" s="299"/>
      <c r="DJ172" s="299"/>
      <c r="DK172" s="299"/>
      <c r="DL172" s="299"/>
      <c r="DM172" s="299"/>
      <c r="DN172" s="299"/>
      <c r="DO172" s="299"/>
      <c r="DP172" s="299"/>
      <c r="DQ172" s="299"/>
      <c r="DR172" s="299"/>
      <c r="DS172" s="299"/>
      <c r="DT172" s="299"/>
      <c r="DU172" s="299"/>
      <c r="DV172" s="299"/>
      <c r="DW172" s="299"/>
      <c r="DX172" s="299"/>
      <c r="DY172" s="299"/>
      <c r="DZ172" s="299"/>
      <c r="EA172" s="299"/>
      <c r="EB172" s="299"/>
      <c r="EC172" s="299"/>
      <c r="ED172" s="299"/>
      <c r="EE172" s="299"/>
      <c r="EF172" s="299"/>
      <c r="EG172" s="299"/>
      <c r="EH172" s="299"/>
      <c r="EI172" s="299"/>
      <c r="EJ172" s="299"/>
      <c r="EK172" s="299"/>
      <c r="EL172" s="299"/>
      <c r="EM172" s="299"/>
      <c r="EN172" s="299"/>
      <c r="EO172" s="299"/>
      <c r="EP172" s="299"/>
      <c r="EQ172" s="299"/>
      <c r="ER172" s="299"/>
      <c r="ES172" s="299"/>
      <c r="ET172" s="299"/>
      <c r="EU172" s="299"/>
      <c r="EV172" s="299"/>
      <c r="EW172" s="299"/>
      <c r="EX172" s="299"/>
      <c r="EY172" s="299"/>
      <c r="EZ172" s="299"/>
      <c r="FA172" s="299"/>
      <c r="FB172" s="299"/>
      <c r="FC172" s="299"/>
      <c r="FD172" s="299"/>
      <c r="FE172" s="299"/>
      <c r="FF172" s="299"/>
      <c r="FG172" s="299"/>
      <c r="FH172" s="299"/>
      <c r="FI172" s="299"/>
      <c r="FJ172" s="299"/>
      <c r="FK172" s="299"/>
      <c r="FL172" s="299"/>
      <c r="FM172" s="299"/>
      <c r="FN172" s="299"/>
      <c r="FO172" s="299"/>
      <c r="FP172" s="299"/>
      <c r="FQ172" s="299"/>
      <c r="FR172" s="299"/>
      <c r="FS172" s="299"/>
      <c r="FT172" s="299"/>
      <c r="FU172" s="299"/>
      <c r="FV172" s="299"/>
      <c r="FW172" s="299"/>
      <c r="FX172" s="299"/>
      <c r="FY172" s="299"/>
      <c r="FZ172" s="299"/>
      <c r="GA172" s="299"/>
      <c r="GB172" s="299"/>
      <c r="GC172" s="299"/>
      <c r="GD172" s="299"/>
      <c r="GE172" s="299"/>
      <c r="GF172" s="299"/>
      <c r="GG172" s="299"/>
      <c r="GH172" s="299"/>
      <c r="GI172" s="299"/>
      <c r="GJ172" s="299"/>
      <c r="GK172" s="299"/>
      <c r="GL172" s="299"/>
      <c r="GM172" s="299"/>
      <c r="GN172" s="299"/>
      <c r="GO172" s="299"/>
      <c r="GP172" s="299"/>
      <c r="GQ172" s="299"/>
      <c r="GR172" s="299"/>
      <c r="GS172" s="299"/>
      <c r="GT172" s="299"/>
      <c r="GU172" s="299"/>
      <c r="GV172" s="299"/>
      <c r="GW172" s="299"/>
      <c r="GX172" s="299"/>
      <c r="GY172" s="299"/>
      <c r="GZ172" s="299"/>
      <c r="HA172" s="299"/>
      <c r="HB172" s="299"/>
      <c r="HC172" s="299"/>
      <c r="HD172" s="299"/>
      <c r="HE172" s="299"/>
      <c r="HF172" s="299"/>
      <c r="HG172" s="299"/>
      <c r="HH172" s="299"/>
      <c r="HI172" s="299"/>
      <c r="HJ172" s="299"/>
      <c r="HK172" s="299"/>
      <c r="HL172" s="299"/>
      <c r="HM172" s="299"/>
      <c r="HN172" s="299"/>
      <c r="HO172" s="299"/>
      <c r="HP172" s="299"/>
      <c r="HQ172" s="299"/>
      <c r="HR172" s="299"/>
      <c r="HS172" s="299"/>
      <c r="HT172" s="299"/>
      <c r="HU172" s="299"/>
      <c r="HV172" s="299"/>
      <c r="HW172" s="299"/>
      <c r="HX172" s="299"/>
      <c r="HY172" s="299"/>
      <c r="HZ172" s="299"/>
      <c r="IA172" s="299"/>
      <c r="IB172" s="299"/>
      <c r="IC172" s="299"/>
      <c r="ID172" s="299"/>
      <c r="IE172" s="299"/>
      <c r="IF172" s="299"/>
      <c r="IG172" s="299"/>
      <c r="IH172" s="299"/>
      <c r="II172" s="299"/>
      <c r="IJ172" s="299"/>
      <c r="IK172" s="299"/>
      <c r="IL172" s="299"/>
      <c r="IM172" s="299"/>
      <c r="IN172" s="299"/>
      <c r="IO172" s="299"/>
      <c r="IP172" s="299"/>
      <c r="IQ172" s="299"/>
      <c r="IR172" s="299"/>
      <c r="IS172" s="299"/>
      <c r="IT172" s="299"/>
      <c r="IU172" s="299"/>
      <c r="IV172" s="299"/>
      <c r="IW172" s="299"/>
      <c r="IX172" s="299"/>
      <c r="IY172" s="299"/>
      <c r="IZ172" s="299"/>
      <c r="JA172" s="299"/>
      <c r="JB172" s="299"/>
      <c r="JC172" s="299"/>
      <c r="JD172" s="299"/>
      <c r="JE172" s="299"/>
      <c r="JF172" s="299"/>
      <c r="JG172" s="299"/>
      <c r="JH172" s="299"/>
      <c r="JI172" s="299"/>
      <c r="JJ172" s="299"/>
      <c r="JK172" s="299"/>
      <c r="JL172" s="299"/>
      <c r="JM172" s="299"/>
      <c r="JN172" s="299"/>
      <c r="JO172" s="299"/>
      <c r="JP172" s="299"/>
      <c r="JQ172" s="299"/>
      <c r="JR172" s="299"/>
      <c r="JS172" s="299"/>
      <c r="JT172" s="299"/>
      <c r="JU172" s="299"/>
      <c r="JV172" s="298"/>
      <c r="JW172" s="299"/>
      <c r="JX172" s="299"/>
      <c r="JY172" s="299"/>
      <c r="JZ172" s="299"/>
      <c r="KA172" s="298"/>
      <c r="KB172" s="298"/>
      <c r="KC172" s="298"/>
      <c r="KD172" s="298"/>
      <c r="KE172" s="298"/>
      <c r="KF172" s="298"/>
      <c r="KG172" s="298"/>
      <c r="KH172" s="298"/>
      <c r="KI172" s="298"/>
      <c r="KJ172" s="298"/>
      <c r="KK172" s="298"/>
      <c r="KL172" s="298"/>
      <c r="KM172" s="298"/>
      <c r="KN172" s="298"/>
      <c r="KO172" s="298"/>
      <c r="KP172" s="298"/>
      <c r="KQ172" s="298"/>
      <c r="KR172" s="298"/>
      <c r="KS172" s="298"/>
      <c r="KT172" s="298"/>
      <c r="KU172" s="298"/>
      <c r="KV172" s="298"/>
      <c r="KW172" s="298"/>
      <c r="KX172" s="298"/>
      <c r="KY172" s="298"/>
      <c r="KZ172" s="298"/>
      <c r="LA172" s="298"/>
      <c r="LB172" s="298"/>
      <c r="LC172" s="298"/>
      <c r="LD172" s="298"/>
      <c r="LE172" s="298"/>
      <c r="LF172" s="298"/>
      <c r="LG172" s="299"/>
      <c r="LH172" s="299"/>
      <c r="LI172" s="299"/>
      <c r="LJ172" s="299"/>
      <c r="LK172" s="299"/>
      <c r="LL172" s="299"/>
      <c r="LM172" s="300"/>
      <c r="LN172" s="299"/>
      <c r="LO172" s="299"/>
      <c r="LP172" s="299"/>
      <c r="LQ172" s="299"/>
      <c r="LR172" s="299"/>
      <c r="LS172" s="299"/>
      <c r="LT172" s="299"/>
      <c r="LU172" s="299"/>
      <c r="LV172" s="299"/>
      <c r="LW172" s="299"/>
      <c r="LX172" s="299"/>
      <c r="LY172" s="299"/>
      <c r="LZ172" s="299"/>
      <c r="MA172" s="299"/>
      <c r="MB172" s="299"/>
      <c r="MC172" s="300"/>
      <c r="MD172" s="300"/>
      <c r="ME172" s="299"/>
      <c r="MF172" s="299"/>
      <c r="MG172" s="299"/>
      <c r="MH172" s="299"/>
      <c r="MI172" s="299"/>
      <c r="MJ172" s="299"/>
      <c r="MK172" s="299"/>
      <c r="ML172" s="299"/>
      <c r="MM172" s="299"/>
      <c r="MN172" s="299"/>
      <c r="MO172" s="299"/>
      <c r="MP172" s="299"/>
      <c r="MQ172" s="299"/>
      <c r="MR172" s="299"/>
      <c r="MS172" s="299"/>
      <c r="MT172" s="297"/>
      <c r="MU172" s="297"/>
      <c r="MV172" s="299"/>
      <c r="MW172" s="299"/>
      <c r="MX172" s="299"/>
      <c r="MY172" s="299"/>
      <c r="MZ172" s="299"/>
      <c r="NA172" s="299"/>
      <c r="NB172" s="299"/>
      <c r="NC172" s="299"/>
      <c r="ND172" s="299"/>
      <c r="NE172" s="299"/>
      <c r="NF172" s="299"/>
      <c r="NG172" s="299"/>
      <c r="NH172" s="299"/>
      <c r="NI172" s="299"/>
      <c r="NJ172" s="299"/>
      <c r="NK172" s="299"/>
      <c r="NL172" s="299"/>
    </row>
    <row r="173" spans="1:376" ht="13.9" customHeight="1" x14ac:dyDescent="0.2"/>
    <row r="174" spans="1:376" ht="13.9" customHeight="1" x14ac:dyDescent="0.2"/>
    <row r="175" spans="1:376" ht="13.9" customHeight="1" x14ac:dyDescent="0.2"/>
    <row r="176" spans="1:376" ht="13.9" customHeight="1" x14ac:dyDescent="0.2"/>
    <row r="177" spans="1:376" s="296" customFormat="1" ht="13.9" customHeight="1" x14ac:dyDescent="0.2">
      <c r="A177" s="550"/>
      <c r="B177" s="297"/>
      <c r="C177" s="297"/>
      <c r="D177" s="297"/>
      <c r="E177" s="297"/>
      <c r="F177" s="297"/>
      <c r="G177" s="297"/>
      <c r="H177" s="297"/>
      <c r="I177" s="297"/>
      <c r="J177" s="297"/>
      <c r="K177" s="297"/>
      <c r="L177" s="297"/>
      <c r="M177" s="297"/>
      <c r="N177" s="297"/>
      <c r="O177" s="297"/>
      <c r="W177" s="299"/>
      <c r="X177" s="299"/>
      <c r="Y177" s="299"/>
      <c r="Z177" s="299"/>
      <c r="AA177" s="299"/>
      <c r="AB177" s="299"/>
      <c r="AC177" s="299"/>
      <c r="AD177" s="299"/>
      <c r="AE177" s="299"/>
      <c r="AF177" s="299"/>
      <c r="AG177" s="299"/>
      <c r="AH177" s="299"/>
      <c r="AI177" s="299"/>
      <c r="AJ177" s="299"/>
      <c r="AK177" s="299"/>
      <c r="AL177" s="299"/>
      <c r="AM177" s="299"/>
      <c r="AN177" s="299"/>
      <c r="AO177" s="299"/>
      <c r="AP177" s="299"/>
      <c r="AQ177" s="299"/>
      <c r="AR177" s="299"/>
      <c r="AS177" s="299"/>
      <c r="AT177" s="299"/>
      <c r="AU177" s="299"/>
      <c r="AV177" s="299"/>
      <c r="AW177" s="299"/>
      <c r="AX177" s="299"/>
      <c r="AY177" s="299"/>
      <c r="AZ177" s="299"/>
      <c r="BA177" s="299"/>
      <c r="BB177" s="299"/>
      <c r="BC177" s="299"/>
      <c r="BD177" s="299"/>
      <c r="BE177" s="299"/>
      <c r="BF177" s="299"/>
      <c r="BG177" s="299"/>
      <c r="BH177" s="299"/>
      <c r="BI177" s="299"/>
      <c r="BJ177" s="299"/>
      <c r="BK177" s="299"/>
      <c r="BL177" s="299"/>
      <c r="BM177" s="299"/>
      <c r="BN177" s="299"/>
      <c r="BO177" s="299"/>
      <c r="BP177" s="299"/>
      <c r="BQ177" s="299"/>
      <c r="BR177" s="299"/>
      <c r="BS177" s="299"/>
      <c r="BT177" s="299"/>
      <c r="BU177" s="299"/>
      <c r="BV177" s="299"/>
      <c r="BW177" s="299"/>
      <c r="BX177" s="299"/>
      <c r="BY177" s="299"/>
      <c r="BZ177" s="299"/>
      <c r="CA177" s="299"/>
      <c r="CB177" s="299"/>
      <c r="CC177" s="299"/>
      <c r="CD177" s="299"/>
      <c r="CE177" s="299"/>
      <c r="CF177" s="299"/>
      <c r="CG177" s="299"/>
      <c r="CH177" s="299"/>
      <c r="CI177" s="299"/>
      <c r="CJ177" s="299"/>
      <c r="CK177" s="299"/>
      <c r="CL177" s="299"/>
      <c r="CM177" s="299"/>
      <c r="CN177" s="299"/>
      <c r="CO177" s="299"/>
      <c r="CP177" s="299"/>
      <c r="CQ177" s="299"/>
      <c r="CR177" s="299"/>
      <c r="CS177" s="299"/>
      <c r="CT177" s="299"/>
      <c r="CU177" s="299"/>
      <c r="CV177" s="299"/>
      <c r="CW177" s="299"/>
      <c r="CX177" s="299"/>
      <c r="CY177" s="299"/>
      <c r="CZ177" s="299"/>
      <c r="DA177" s="299"/>
      <c r="DB177" s="299"/>
      <c r="DC177" s="299"/>
      <c r="DD177" s="299"/>
      <c r="DE177" s="299"/>
      <c r="DF177" s="299"/>
      <c r="DG177" s="299"/>
      <c r="DH177" s="299"/>
      <c r="DI177" s="299"/>
      <c r="DJ177" s="299"/>
      <c r="DK177" s="299"/>
      <c r="DL177" s="299"/>
      <c r="DM177" s="299"/>
      <c r="DN177" s="299"/>
      <c r="DO177" s="299"/>
      <c r="DP177" s="299"/>
      <c r="DQ177" s="299"/>
      <c r="DR177" s="299"/>
      <c r="DS177" s="299"/>
      <c r="DT177" s="299"/>
      <c r="DU177" s="299"/>
      <c r="DV177" s="299"/>
      <c r="DW177" s="299"/>
      <c r="DX177" s="299"/>
      <c r="DY177" s="299"/>
      <c r="DZ177" s="299"/>
      <c r="EA177" s="299"/>
      <c r="EB177" s="299"/>
      <c r="EC177" s="299"/>
      <c r="ED177" s="299"/>
      <c r="EE177" s="299"/>
      <c r="EF177" s="299"/>
      <c r="EG177" s="299"/>
      <c r="EH177" s="299"/>
      <c r="EI177" s="299"/>
      <c r="EJ177" s="299"/>
      <c r="EK177" s="299"/>
      <c r="EL177" s="299"/>
      <c r="EM177" s="299"/>
      <c r="EN177" s="299"/>
      <c r="EO177" s="299"/>
      <c r="EP177" s="299"/>
      <c r="EQ177" s="299"/>
      <c r="ER177" s="299"/>
      <c r="ES177" s="299"/>
      <c r="ET177" s="299"/>
      <c r="EU177" s="299"/>
      <c r="EV177" s="299"/>
      <c r="EW177" s="299"/>
      <c r="EX177" s="299"/>
      <c r="EY177" s="299"/>
      <c r="EZ177" s="299"/>
      <c r="FA177" s="299"/>
      <c r="FB177" s="299"/>
      <c r="FC177" s="299"/>
      <c r="FD177" s="299"/>
      <c r="FE177" s="299"/>
      <c r="FF177" s="299"/>
      <c r="FG177" s="299"/>
      <c r="FH177" s="299"/>
      <c r="FI177" s="299"/>
      <c r="FJ177" s="299"/>
      <c r="FK177" s="299"/>
      <c r="FL177" s="299"/>
      <c r="FM177" s="299"/>
      <c r="FN177" s="299"/>
      <c r="FO177" s="299"/>
      <c r="FP177" s="299"/>
      <c r="FQ177" s="299"/>
      <c r="FR177" s="299"/>
      <c r="FS177" s="299"/>
      <c r="FT177" s="299"/>
      <c r="FU177" s="299"/>
      <c r="FV177" s="299"/>
      <c r="FW177" s="299"/>
      <c r="FX177" s="299"/>
      <c r="FY177" s="299"/>
      <c r="FZ177" s="299"/>
      <c r="GA177" s="299"/>
      <c r="GB177" s="299"/>
      <c r="GC177" s="299"/>
      <c r="GD177" s="299"/>
      <c r="GE177" s="299"/>
      <c r="GF177" s="299"/>
      <c r="GG177" s="299"/>
      <c r="GH177" s="299"/>
      <c r="GI177" s="299"/>
      <c r="GJ177" s="299"/>
      <c r="GK177" s="299"/>
      <c r="GL177" s="299"/>
      <c r="GM177" s="299"/>
      <c r="GN177" s="299"/>
      <c r="GO177" s="299"/>
      <c r="GP177" s="299"/>
      <c r="GQ177" s="299"/>
      <c r="GR177" s="299"/>
      <c r="GS177" s="299"/>
      <c r="GT177" s="299"/>
      <c r="GU177" s="299"/>
      <c r="GV177" s="299"/>
      <c r="GW177" s="299"/>
      <c r="GX177" s="299"/>
      <c r="GY177" s="299"/>
      <c r="GZ177" s="299"/>
      <c r="HA177" s="299"/>
      <c r="HB177" s="299"/>
      <c r="HC177" s="299"/>
      <c r="HD177" s="299"/>
      <c r="HE177" s="299"/>
      <c r="HF177" s="299"/>
      <c r="HG177" s="299"/>
      <c r="HH177" s="299"/>
      <c r="HI177" s="299"/>
      <c r="HJ177" s="299"/>
      <c r="HK177" s="299"/>
      <c r="HL177" s="299"/>
      <c r="HM177" s="299"/>
      <c r="HN177" s="299"/>
      <c r="HO177" s="299"/>
      <c r="HP177" s="299"/>
      <c r="HQ177" s="299"/>
      <c r="HR177" s="299"/>
      <c r="HS177" s="299"/>
      <c r="HT177" s="299"/>
      <c r="HU177" s="299"/>
      <c r="HV177" s="299"/>
      <c r="HW177" s="299"/>
      <c r="HX177" s="299"/>
      <c r="HY177" s="299"/>
      <c r="HZ177" s="299"/>
      <c r="IA177" s="299"/>
      <c r="IB177" s="299"/>
      <c r="IC177" s="299"/>
      <c r="ID177" s="299"/>
      <c r="IE177" s="299"/>
      <c r="IF177" s="299"/>
      <c r="IG177" s="299"/>
      <c r="IH177" s="299"/>
      <c r="II177" s="299"/>
      <c r="IJ177" s="299"/>
      <c r="IK177" s="299"/>
      <c r="IL177" s="299"/>
      <c r="IM177" s="299"/>
      <c r="IN177" s="299"/>
      <c r="IO177" s="299"/>
      <c r="IP177" s="299"/>
      <c r="IQ177" s="299"/>
      <c r="IR177" s="299"/>
      <c r="IS177" s="299"/>
      <c r="IT177" s="299"/>
      <c r="IU177" s="299"/>
      <c r="IV177" s="299"/>
      <c r="IW177" s="299"/>
      <c r="IX177" s="299"/>
      <c r="IY177" s="299"/>
      <c r="IZ177" s="299"/>
      <c r="JA177" s="299"/>
      <c r="JB177" s="299"/>
      <c r="JC177" s="299"/>
      <c r="JD177" s="299"/>
      <c r="JE177" s="299"/>
      <c r="JF177" s="299"/>
      <c r="JG177" s="299"/>
      <c r="JH177" s="299"/>
      <c r="JI177" s="299"/>
      <c r="JJ177" s="299"/>
      <c r="JK177" s="299"/>
      <c r="JL177" s="299"/>
      <c r="JM177" s="299"/>
      <c r="JN177" s="299"/>
      <c r="JO177" s="299"/>
      <c r="JP177" s="299"/>
      <c r="JQ177" s="299"/>
      <c r="JR177" s="299"/>
      <c r="JS177" s="299"/>
      <c r="JT177" s="299"/>
      <c r="JU177" s="299"/>
      <c r="JV177" s="298"/>
      <c r="JW177" s="299"/>
      <c r="JX177" s="299"/>
      <c r="JY177" s="299"/>
      <c r="JZ177" s="299"/>
      <c r="KA177" s="298"/>
      <c r="KB177" s="298"/>
      <c r="KC177" s="298"/>
      <c r="KD177" s="298"/>
      <c r="KE177" s="298"/>
      <c r="KF177" s="298"/>
      <c r="KG177" s="298"/>
      <c r="KH177" s="298"/>
      <c r="KI177" s="298"/>
      <c r="KJ177" s="298"/>
      <c r="KK177" s="298"/>
      <c r="KL177" s="298"/>
      <c r="KM177" s="298"/>
      <c r="KN177" s="298"/>
      <c r="KO177" s="298"/>
      <c r="KP177" s="298"/>
      <c r="KQ177" s="298"/>
      <c r="KR177" s="298"/>
      <c r="KS177" s="298"/>
      <c r="KT177" s="298"/>
      <c r="KU177" s="298"/>
      <c r="KV177" s="298"/>
      <c r="KW177" s="298"/>
      <c r="KX177" s="298"/>
      <c r="KY177" s="298"/>
      <c r="KZ177" s="298"/>
      <c r="LA177" s="298"/>
      <c r="LB177" s="298"/>
      <c r="LC177" s="298"/>
      <c r="LD177" s="298"/>
      <c r="LE177" s="298"/>
      <c r="LF177" s="298"/>
      <c r="LG177" s="299"/>
      <c r="LH177" s="299"/>
      <c r="LI177" s="299"/>
      <c r="LJ177" s="299"/>
      <c r="LK177" s="299"/>
      <c r="LL177" s="299"/>
      <c r="LM177" s="300"/>
      <c r="LN177" s="299"/>
      <c r="LO177" s="299"/>
      <c r="LP177" s="299"/>
      <c r="LQ177" s="299"/>
      <c r="LR177" s="299"/>
      <c r="LS177" s="299"/>
      <c r="LT177" s="299"/>
      <c r="LU177" s="299"/>
      <c r="LV177" s="299"/>
      <c r="LW177" s="299"/>
      <c r="LX177" s="299"/>
      <c r="LY177" s="299"/>
      <c r="LZ177" s="299"/>
      <c r="MA177" s="299"/>
      <c r="MB177" s="299"/>
      <c r="MC177" s="300"/>
      <c r="MD177" s="300"/>
      <c r="ME177" s="299"/>
      <c r="MF177" s="299"/>
      <c r="MG177" s="299"/>
      <c r="MH177" s="299"/>
      <c r="MI177" s="299"/>
      <c r="MJ177" s="299"/>
      <c r="MK177" s="299"/>
      <c r="ML177" s="299"/>
      <c r="MM177" s="299"/>
      <c r="MN177" s="299"/>
      <c r="MO177" s="299"/>
      <c r="MP177" s="299"/>
      <c r="MQ177" s="299"/>
      <c r="MR177" s="299"/>
      <c r="MS177" s="299"/>
      <c r="MT177" s="297"/>
      <c r="MU177" s="297"/>
      <c r="MV177" s="299"/>
      <c r="MW177" s="299"/>
      <c r="MX177" s="299"/>
      <c r="MY177" s="299"/>
      <c r="MZ177" s="299"/>
      <c r="NA177" s="299"/>
      <c r="NB177" s="299"/>
      <c r="NC177" s="299"/>
      <c r="ND177" s="299"/>
      <c r="NE177" s="299"/>
      <c r="NF177" s="299"/>
      <c r="NG177" s="299"/>
      <c r="NH177" s="299"/>
      <c r="NI177" s="299"/>
      <c r="NJ177" s="299"/>
      <c r="NK177" s="299"/>
      <c r="NL177" s="299"/>
    </row>
    <row r="178" spans="1:376" s="296" customFormat="1" ht="13.9" customHeight="1" x14ac:dyDescent="0.2">
      <c r="A178" s="550"/>
      <c r="B178" s="297"/>
      <c r="C178" s="297"/>
      <c r="D178" s="297"/>
      <c r="E178" s="297"/>
      <c r="F178" s="297"/>
      <c r="G178" s="297"/>
      <c r="H178" s="297"/>
      <c r="I178" s="297"/>
      <c r="J178" s="297"/>
      <c r="K178" s="297"/>
      <c r="L178" s="297"/>
      <c r="M178" s="297"/>
      <c r="N178" s="297"/>
      <c r="O178" s="297"/>
      <c r="W178" s="299"/>
      <c r="X178" s="299"/>
      <c r="Y178" s="299"/>
      <c r="Z178" s="299"/>
      <c r="AA178" s="299"/>
      <c r="AB178" s="299"/>
      <c r="AC178" s="299"/>
      <c r="AD178" s="299"/>
      <c r="AE178" s="299"/>
      <c r="AF178" s="299"/>
      <c r="AG178" s="299"/>
      <c r="AH178" s="299"/>
      <c r="AI178" s="299"/>
      <c r="AJ178" s="299"/>
      <c r="AK178" s="299"/>
      <c r="AL178" s="299"/>
      <c r="AM178" s="299"/>
      <c r="AN178" s="299"/>
      <c r="AO178" s="299"/>
      <c r="AP178" s="299"/>
      <c r="AQ178" s="299"/>
      <c r="AR178" s="299"/>
      <c r="AS178" s="299"/>
      <c r="AT178" s="299"/>
      <c r="AU178" s="299"/>
      <c r="AV178" s="299"/>
      <c r="AW178" s="299"/>
      <c r="AX178" s="299"/>
      <c r="AY178" s="299"/>
      <c r="AZ178" s="299"/>
      <c r="BA178" s="299"/>
      <c r="BB178" s="299"/>
      <c r="BC178" s="299"/>
      <c r="BD178" s="299"/>
      <c r="BE178" s="299"/>
      <c r="BF178" s="299"/>
      <c r="BG178" s="299"/>
      <c r="BH178" s="299"/>
      <c r="BI178" s="299"/>
      <c r="BJ178" s="299"/>
      <c r="BK178" s="299"/>
      <c r="BL178" s="299"/>
      <c r="BM178" s="299"/>
      <c r="BN178" s="299"/>
      <c r="BO178" s="299"/>
      <c r="BP178" s="299"/>
      <c r="BQ178" s="299"/>
      <c r="BR178" s="299"/>
      <c r="BS178" s="299"/>
      <c r="BT178" s="299"/>
      <c r="BU178" s="299"/>
      <c r="BV178" s="299"/>
      <c r="BW178" s="299"/>
      <c r="BX178" s="299"/>
      <c r="BY178" s="299"/>
      <c r="BZ178" s="299"/>
      <c r="CA178" s="299"/>
      <c r="CB178" s="299"/>
      <c r="CC178" s="299"/>
      <c r="CD178" s="299"/>
      <c r="CE178" s="299"/>
      <c r="CF178" s="299"/>
      <c r="CG178" s="299"/>
      <c r="CH178" s="299"/>
      <c r="CI178" s="299"/>
      <c r="CJ178" s="299"/>
      <c r="CK178" s="299"/>
      <c r="CL178" s="299"/>
      <c r="CM178" s="299"/>
      <c r="CN178" s="299"/>
      <c r="CO178" s="299"/>
      <c r="CP178" s="299"/>
      <c r="CQ178" s="299"/>
      <c r="CR178" s="299"/>
      <c r="CS178" s="299"/>
      <c r="CT178" s="299"/>
      <c r="CU178" s="299"/>
      <c r="CV178" s="299"/>
      <c r="CW178" s="299"/>
      <c r="CX178" s="299"/>
      <c r="CY178" s="299"/>
      <c r="CZ178" s="299"/>
      <c r="DA178" s="299"/>
      <c r="DB178" s="299"/>
      <c r="DC178" s="299"/>
      <c r="DD178" s="299"/>
      <c r="DE178" s="299"/>
      <c r="DF178" s="299"/>
      <c r="DG178" s="299"/>
      <c r="DH178" s="299"/>
      <c r="DI178" s="299"/>
      <c r="DJ178" s="299"/>
      <c r="DK178" s="299"/>
      <c r="DL178" s="299"/>
      <c r="DM178" s="299"/>
      <c r="DN178" s="299"/>
      <c r="DO178" s="299"/>
      <c r="DP178" s="299"/>
      <c r="DQ178" s="299"/>
      <c r="DR178" s="299"/>
      <c r="DS178" s="299"/>
      <c r="DT178" s="299"/>
      <c r="DU178" s="299"/>
      <c r="DV178" s="299"/>
      <c r="DW178" s="299"/>
      <c r="DX178" s="299"/>
      <c r="DY178" s="299"/>
      <c r="DZ178" s="299"/>
      <c r="EA178" s="299"/>
      <c r="EB178" s="299"/>
      <c r="EC178" s="299"/>
      <c r="ED178" s="299"/>
      <c r="EE178" s="299"/>
      <c r="EF178" s="299"/>
      <c r="EG178" s="299"/>
      <c r="EH178" s="299"/>
      <c r="EI178" s="299"/>
      <c r="EJ178" s="299"/>
      <c r="EK178" s="299"/>
      <c r="EL178" s="299"/>
      <c r="EM178" s="299"/>
      <c r="EN178" s="299"/>
      <c r="EO178" s="299"/>
      <c r="EP178" s="299"/>
      <c r="EQ178" s="299"/>
      <c r="ER178" s="299"/>
      <c r="ES178" s="299"/>
      <c r="ET178" s="299"/>
      <c r="EU178" s="299"/>
      <c r="EV178" s="299"/>
      <c r="EW178" s="299"/>
      <c r="EX178" s="299"/>
      <c r="EY178" s="299"/>
      <c r="EZ178" s="299"/>
      <c r="FA178" s="299"/>
      <c r="FB178" s="299"/>
      <c r="FC178" s="299"/>
      <c r="FD178" s="299"/>
      <c r="FE178" s="299"/>
      <c r="FF178" s="299"/>
      <c r="FG178" s="299"/>
      <c r="FH178" s="299"/>
      <c r="FI178" s="299"/>
      <c r="FJ178" s="299"/>
      <c r="FK178" s="299"/>
      <c r="FL178" s="299"/>
      <c r="FM178" s="299"/>
      <c r="FN178" s="299"/>
      <c r="FO178" s="299"/>
      <c r="FP178" s="299"/>
      <c r="FQ178" s="299"/>
      <c r="FR178" s="299"/>
      <c r="FS178" s="299"/>
      <c r="FT178" s="299"/>
      <c r="FU178" s="299"/>
      <c r="FV178" s="299"/>
      <c r="FW178" s="299"/>
      <c r="FX178" s="299"/>
      <c r="FY178" s="299"/>
      <c r="FZ178" s="299"/>
      <c r="GA178" s="299"/>
      <c r="GB178" s="299"/>
      <c r="GC178" s="299"/>
      <c r="GD178" s="299"/>
      <c r="GE178" s="299"/>
      <c r="GF178" s="299"/>
      <c r="GG178" s="299"/>
      <c r="GH178" s="299"/>
      <c r="GI178" s="299"/>
      <c r="GJ178" s="299"/>
      <c r="GK178" s="299"/>
      <c r="GL178" s="299"/>
      <c r="GM178" s="299"/>
      <c r="GN178" s="299"/>
      <c r="GO178" s="299"/>
      <c r="GP178" s="299"/>
      <c r="GQ178" s="299"/>
      <c r="GR178" s="299"/>
      <c r="GS178" s="299"/>
      <c r="GT178" s="299"/>
      <c r="GU178" s="299"/>
      <c r="GV178" s="299"/>
      <c r="GW178" s="299"/>
      <c r="GX178" s="299"/>
      <c r="GY178" s="299"/>
      <c r="GZ178" s="299"/>
      <c r="HA178" s="299"/>
      <c r="HB178" s="299"/>
      <c r="HC178" s="299"/>
      <c r="HD178" s="299"/>
      <c r="HE178" s="299"/>
      <c r="HF178" s="299"/>
      <c r="HG178" s="299"/>
      <c r="HH178" s="299"/>
      <c r="HI178" s="299"/>
      <c r="HJ178" s="299"/>
      <c r="HK178" s="299"/>
      <c r="HL178" s="299"/>
      <c r="HM178" s="299"/>
      <c r="HN178" s="299"/>
      <c r="HO178" s="299"/>
      <c r="HP178" s="299"/>
      <c r="HQ178" s="299"/>
      <c r="HR178" s="299"/>
      <c r="HS178" s="299"/>
      <c r="HT178" s="299"/>
      <c r="HU178" s="299"/>
      <c r="HV178" s="299"/>
      <c r="HW178" s="299"/>
      <c r="HX178" s="299"/>
      <c r="HY178" s="299"/>
      <c r="HZ178" s="299"/>
      <c r="IA178" s="299"/>
      <c r="IB178" s="299"/>
      <c r="IC178" s="299"/>
      <c r="ID178" s="299"/>
      <c r="IE178" s="299"/>
      <c r="IF178" s="299"/>
      <c r="IG178" s="299"/>
      <c r="IH178" s="299"/>
      <c r="II178" s="299"/>
      <c r="IJ178" s="299"/>
      <c r="IK178" s="299"/>
      <c r="IL178" s="299"/>
      <c r="IM178" s="299"/>
      <c r="IN178" s="299"/>
      <c r="IO178" s="299"/>
      <c r="IP178" s="299"/>
      <c r="IQ178" s="299"/>
      <c r="IR178" s="299"/>
      <c r="IS178" s="299"/>
      <c r="IT178" s="299"/>
      <c r="IU178" s="299"/>
      <c r="IV178" s="299"/>
      <c r="IW178" s="299"/>
      <c r="IX178" s="299"/>
      <c r="IY178" s="299"/>
      <c r="IZ178" s="299"/>
      <c r="JA178" s="299"/>
      <c r="JB178" s="299"/>
      <c r="JC178" s="299"/>
      <c r="JD178" s="299"/>
      <c r="JE178" s="299"/>
      <c r="JF178" s="299"/>
      <c r="JG178" s="299"/>
      <c r="JH178" s="299"/>
      <c r="JI178" s="299"/>
      <c r="JJ178" s="299"/>
      <c r="JK178" s="299"/>
      <c r="JL178" s="299"/>
      <c r="JM178" s="299"/>
      <c r="JN178" s="299"/>
      <c r="JO178" s="299"/>
      <c r="JP178" s="299"/>
      <c r="JQ178" s="299"/>
      <c r="JR178" s="299"/>
      <c r="JS178" s="299"/>
      <c r="JT178" s="299"/>
      <c r="JU178" s="299"/>
      <c r="JV178" s="298"/>
      <c r="JW178" s="299"/>
      <c r="JX178" s="299"/>
      <c r="JY178" s="299"/>
      <c r="JZ178" s="299"/>
      <c r="KA178" s="298"/>
      <c r="KB178" s="298"/>
      <c r="KC178" s="298"/>
      <c r="KD178" s="298"/>
      <c r="KE178" s="298"/>
      <c r="KF178" s="298"/>
      <c r="KG178" s="298"/>
      <c r="KH178" s="298"/>
      <c r="KI178" s="298"/>
      <c r="KJ178" s="298"/>
      <c r="KK178" s="298"/>
      <c r="KL178" s="298"/>
      <c r="KM178" s="298"/>
      <c r="KN178" s="298"/>
      <c r="KO178" s="298"/>
      <c r="KP178" s="298"/>
      <c r="KQ178" s="298"/>
      <c r="KR178" s="298"/>
      <c r="KS178" s="298"/>
      <c r="KT178" s="298"/>
      <c r="KU178" s="298"/>
      <c r="KV178" s="298"/>
      <c r="KW178" s="298"/>
      <c r="KX178" s="298"/>
      <c r="KY178" s="298"/>
      <c r="KZ178" s="298"/>
      <c r="LA178" s="298"/>
      <c r="LB178" s="298"/>
      <c r="LC178" s="298"/>
      <c r="LD178" s="298"/>
      <c r="LE178" s="298"/>
      <c r="LF178" s="298"/>
      <c r="LG178" s="299"/>
      <c r="LH178" s="299"/>
      <c r="LI178" s="299"/>
      <c r="LJ178" s="299"/>
      <c r="LK178" s="299"/>
      <c r="LL178" s="299"/>
      <c r="LM178" s="300"/>
      <c r="LN178" s="299"/>
      <c r="LO178" s="299"/>
      <c r="LP178" s="299"/>
      <c r="LQ178" s="299"/>
      <c r="LR178" s="299"/>
      <c r="LS178" s="299"/>
      <c r="LT178" s="299"/>
      <c r="LU178" s="299"/>
      <c r="LV178" s="299"/>
      <c r="LW178" s="299"/>
      <c r="LX178" s="299"/>
      <c r="LY178" s="299"/>
      <c r="LZ178" s="299"/>
      <c r="MA178" s="299"/>
      <c r="MB178" s="299"/>
      <c r="MC178" s="300"/>
      <c r="MD178" s="300"/>
      <c r="ME178" s="299"/>
      <c r="MF178" s="299"/>
      <c r="MG178" s="299"/>
      <c r="MH178" s="299"/>
      <c r="MI178" s="299"/>
      <c r="MJ178" s="299"/>
      <c r="MK178" s="299"/>
      <c r="ML178" s="299"/>
      <c r="MM178" s="299"/>
      <c r="MN178" s="299"/>
      <c r="MO178" s="299"/>
      <c r="MP178" s="299"/>
      <c r="MQ178" s="299"/>
      <c r="MR178" s="299"/>
      <c r="MS178" s="299"/>
      <c r="MT178" s="297"/>
      <c r="MU178" s="297"/>
      <c r="MV178" s="299"/>
      <c r="MW178" s="299"/>
      <c r="MX178" s="299"/>
      <c r="MY178" s="299"/>
      <c r="MZ178" s="299"/>
      <c r="NA178" s="299"/>
      <c r="NB178" s="299"/>
      <c r="NC178" s="299"/>
      <c r="ND178" s="299"/>
      <c r="NE178" s="299"/>
      <c r="NF178" s="299"/>
      <c r="NG178" s="299"/>
      <c r="NH178" s="299"/>
      <c r="NI178" s="299"/>
      <c r="NJ178" s="299"/>
      <c r="NK178" s="299"/>
      <c r="NL178" s="299"/>
    </row>
    <row r="179" spans="1:376" s="296" customFormat="1" ht="13.9" customHeight="1" x14ac:dyDescent="0.2">
      <c r="A179" s="320"/>
      <c r="B179" s="297"/>
      <c r="C179" s="297"/>
      <c r="D179" s="297"/>
      <c r="E179" s="297"/>
      <c r="F179" s="297"/>
      <c r="G179" s="297"/>
      <c r="H179" s="297"/>
      <c r="I179" s="297"/>
      <c r="J179" s="297"/>
      <c r="K179" s="297"/>
      <c r="L179" s="297"/>
      <c r="M179" s="297"/>
      <c r="N179" s="297"/>
      <c r="O179" s="297"/>
      <c r="W179" s="299"/>
      <c r="X179" s="299"/>
      <c r="Y179" s="299"/>
      <c r="Z179" s="299"/>
      <c r="AA179" s="299"/>
      <c r="AB179" s="299"/>
      <c r="AC179" s="299"/>
      <c r="AD179" s="299"/>
      <c r="AE179" s="299"/>
      <c r="AF179" s="299"/>
      <c r="AG179" s="299"/>
      <c r="AH179" s="299"/>
      <c r="AI179" s="299"/>
      <c r="AJ179" s="299"/>
      <c r="AK179" s="299"/>
      <c r="AL179" s="299"/>
      <c r="AM179" s="299"/>
      <c r="AN179" s="299"/>
      <c r="AO179" s="299"/>
      <c r="AP179" s="299"/>
      <c r="AQ179" s="299"/>
      <c r="AR179" s="299"/>
      <c r="AS179" s="299"/>
      <c r="AT179" s="299"/>
      <c r="AU179" s="299"/>
      <c r="AV179" s="299"/>
      <c r="AW179" s="299"/>
      <c r="AX179" s="299"/>
      <c r="AY179" s="299"/>
      <c r="AZ179" s="299"/>
      <c r="BA179" s="299"/>
      <c r="BB179" s="299"/>
      <c r="BC179" s="299"/>
      <c r="BD179" s="299"/>
      <c r="BE179" s="299"/>
      <c r="BF179" s="299"/>
      <c r="BG179" s="299"/>
      <c r="BH179" s="299"/>
      <c r="BI179" s="299"/>
      <c r="BJ179" s="299"/>
      <c r="BK179" s="299"/>
      <c r="BL179" s="299"/>
      <c r="BM179" s="299"/>
      <c r="BN179" s="299"/>
      <c r="BO179" s="299"/>
      <c r="BP179" s="299"/>
      <c r="BQ179" s="299"/>
      <c r="BR179" s="299"/>
      <c r="BS179" s="299"/>
      <c r="BT179" s="299"/>
      <c r="BU179" s="299"/>
      <c r="BV179" s="299"/>
      <c r="BW179" s="299"/>
      <c r="BX179" s="299"/>
      <c r="BY179" s="299"/>
      <c r="BZ179" s="299"/>
      <c r="CA179" s="299"/>
      <c r="CB179" s="299"/>
      <c r="CC179" s="299"/>
      <c r="CD179" s="299"/>
      <c r="CE179" s="299"/>
      <c r="CF179" s="299"/>
      <c r="CG179" s="299"/>
      <c r="CH179" s="299"/>
      <c r="CI179" s="299"/>
      <c r="CJ179" s="299"/>
      <c r="CK179" s="299"/>
      <c r="CL179" s="299"/>
      <c r="CM179" s="299"/>
      <c r="CN179" s="299"/>
      <c r="CO179" s="299"/>
      <c r="CP179" s="299"/>
      <c r="CQ179" s="299"/>
      <c r="CR179" s="299"/>
      <c r="CS179" s="299"/>
      <c r="CT179" s="299"/>
      <c r="CU179" s="299"/>
      <c r="CV179" s="299"/>
      <c r="CW179" s="299"/>
      <c r="CX179" s="299"/>
      <c r="CY179" s="299"/>
      <c r="CZ179" s="299"/>
      <c r="DA179" s="299"/>
      <c r="DB179" s="299"/>
      <c r="DC179" s="299"/>
      <c r="DD179" s="299"/>
      <c r="DE179" s="299"/>
      <c r="DF179" s="299"/>
      <c r="DG179" s="299"/>
      <c r="DH179" s="299"/>
      <c r="DI179" s="299"/>
      <c r="DJ179" s="299"/>
      <c r="DK179" s="299"/>
      <c r="DL179" s="299"/>
      <c r="DM179" s="299"/>
      <c r="DN179" s="299"/>
      <c r="DO179" s="299"/>
      <c r="DP179" s="299"/>
      <c r="DQ179" s="299"/>
      <c r="DR179" s="299"/>
      <c r="DS179" s="299"/>
      <c r="DT179" s="299"/>
      <c r="DU179" s="299"/>
      <c r="DV179" s="299"/>
      <c r="DW179" s="299"/>
      <c r="DX179" s="299"/>
      <c r="DY179" s="299"/>
      <c r="DZ179" s="299"/>
      <c r="EA179" s="299"/>
      <c r="EB179" s="299"/>
      <c r="EC179" s="299"/>
      <c r="ED179" s="299"/>
      <c r="EE179" s="299"/>
      <c r="EF179" s="299"/>
      <c r="EG179" s="299"/>
      <c r="EH179" s="299"/>
      <c r="EI179" s="299"/>
      <c r="EJ179" s="299"/>
      <c r="EK179" s="299"/>
      <c r="EL179" s="299"/>
      <c r="EM179" s="299"/>
      <c r="EN179" s="299"/>
      <c r="EO179" s="299"/>
      <c r="EP179" s="299"/>
      <c r="EQ179" s="299"/>
      <c r="ER179" s="299"/>
      <c r="ES179" s="299"/>
      <c r="ET179" s="299"/>
      <c r="EU179" s="299"/>
      <c r="EV179" s="299"/>
      <c r="EW179" s="299"/>
      <c r="EX179" s="299"/>
      <c r="EY179" s="299"/>
      <c r="EZ179" s="299"/>
      <c r="FA179" s="299"/>
      <c r="FB179" s="299"/>
      <c r="FC179" s="299"/>
      <c r="FD179" s="299"/>
      <c r="FE179" s="299"/>
      <c r="FF179" s="299"/>
      <c r="FG179" s="299"/>
      <c r="FH179" s="299"/>
      <c r="FI179" s="299"/>
      <c r="FJ179" s="299"/>
      <c r="FK179" s="299"/>
      <c r="FL179" s="299"/>
      <c r="FM179" s="299"/>
      <c r="FN179" s="299"/>
      <c r="FO179" s="299"/>
      <c r="FP179" s="299"/>
      <c r="FQ179" s="299"/>
      <c r="FR179" s="299"/>
      <c r="FS179" s="299"/>
      <c r="FT179" s="299"/>
      <c r="FU179" s="299"/>
      <c r="FV179" s="299"/>
      <c r="FW179" s="299"/>
      <c r="FX179" s="299"/>
      <c r="FY179" s="299"/>
      <c r="FZ179" s="299"/>
      <c r="GA179" s="299"/>
      <c r="GB179" s="299"/>
      <c r="GC179" s="299"/>
      <c r="GD179" s="299"/>
      <c r="GE179" s="299"/>
      <c r="GF179" s="299"/>
      <c r="GG179" s="299"/>
      <c r="GH179" s="299"/>
      <c r="GI179" s="299"/>
      <c r="GJ179" s="299"/>
      <c r="GK179" s="299"/>
      <c r="GL179" s="299"/>
      <c r="GM179" s="299"/>
      <c r="GN179" s="299"/>
      <c r="GO179" s="299"/>
      <c r="GP179" s="299"/>
      <c r="GQ179" s="299"/>
      <c r="GR179" s="299"/>
      <c r="GS179" s="299"/>
      <c r="GT179" s="299"/>
      <c r="GU179" s="299"/>
      <c r="GV179" s="299"/>
      <c r="GW179" s="299"/>
      <c r="GX179" s="299"/>
      <c r="GY179" s="299"/>
      <c r="GZ179" s="299"/>
      <c r="HA179" s="299"/>
      <c r="HB179" s="299"/>
      <c r="HC179" s="299"/>
      <c r="HD179" s="299"/>
      <c r="HE179" s="299"/>
      <c r="HF179" s="299"/>
      <c r="HG179" s="299"/>
      <c r="HH179" s="299"/>
      <c r="HI179" s="299"/>
      <c r="HJ179" s="299"/>
      <c r="HK179" s="299"/>
      <c r="HL179" s="299"/>
      <c r="HM179" s="299"/>
      <c r="HN179" s="299"/>
      <c r="HO179" s="299"/>
      <c r="HP179" s="299"/>
      <c r="HQ179" s="299"/>
      <c r="HR179" s="299"/>
      <c r="HS179" s="299"/>
      <c r="HT179" s="299"/>
      <c r="HU179" s="299"/>
      <c r="HV179" s="299"/>
      <c r="HW179" s="299"/>
      <c r="HX179" s="299"/>
      <c r="HY179" s="299"/>
      <c r="HZ179" s="299"/>
      <c r="IA179" s="299"/>
      <c r="IB179" s="299"/>
      <c r="IC179" s="299"/>
      <c r="ID179" s="299"/>
      <c r="IE179" s="299"/>
      <c r="IF179" s="299"/>
      <c r="IG179" s="299"/>
      <c r="IH179" s="299"/>
      <c r="II179" s="299"/>
      <c r="IJ179" s="299"/>
      <c r="IK179" s="299"/>
      <c r="IL179" s="299"/>
      <c r="IM179" s="299"/>
      <c r="IN179" s="299"/>
      <c r="IO179" s="299"/>
      <c r="IP179" s="299"/>
      <c r="IQ179" s="299"/>
      <c r="IR179" s="299"/>
      <c r="IS179" s="299"/>
      <c r="IT179" s="299"/>
      <c r="IU179" s="299"/>
      <c r="IV179" s="299"/>
      <c r="IW179" s="299"/>
      <c r="IX179" s="299"/>
      <c r="IY179" s="299"/>
      <c r="IZ179" s="299"/>
      <c r="JA179" s="299"/>
      <c r="JB179" s="299"/>
      <c r="JC179" s="299"/>
      <c r="JD179" s="299"/>
      <c r="JE179" s="299"/>
      <c r="JF179" s="299"/>
      <c r="JG179" s="299"/>
      <c r="JH179" s="299"/>
      <c r="JI179" s="299"/>
      <c r="JJ179" s="299"/>
      <c r="JK179" s="299"/>
      <c r="JL179" s="299"/>
      <c r="JM179" s="299"/>
      <c r="JN179" s="299"/>
      <c r="JO179" s="299"/>
      <c r="JP179" s="299"/>
      <c r="JQ179" s="299"/>
      <c r="JR179" s="299"/>
      <c r="JS179" s="299"/>
      <c r="JT179" s="299"/>
      <c r="JU179" s="299"/>
      <c r="JV179" s="298"/>
      <c r="JW179" s="299"/>
      <c r="JX179" s="299"/>
      <c r="JY179" s="299"/>
      <c r="JZ179" s="299"/>
      <c r="KA179" s="298"/>
      <c r="KB179" s="298"/>
      <c r="KC179" s="298"/>
      <c r="KD179" s="298"/>
      <c r="KE179" s="298"/>
      <c r="KF179" s="298"/>
      <c r="KG179" s="298"/>
      <c r="KH179" s="298"/>
      <c r="KI179" s="298"/>
      <c r="KJ179" s="298"/>
      <c r="KK179" s="298"/>
      <c r="KL179" s="298"/>
      <c r="KM179" s="298"/>
      <c r="KN179" s="298"/>
      <c r="KO179" s="298"/>
      <c r="KP179" s="298"/>
      <c r="KQ179" s="298"/>
      <c r="KR179" s="298"/>
      <c r="KS179" s="298"/>
      <c r="KT179" s="298"/>
      <c r="KU179" s="298"/>
      <c r="KV179" s="298"/>
      <c r="KW179" s="298"/>
      <c r="KX179" s="298"/>
      <c r="KY179" s="298"/>
      <c r="KZ179" s="298"/>
      <c r="LA179" s="298"/>
      <c r="LB179" s="298"/>
      <c r="LC179" s="298"/>
      <c r="LD179" s="298"/>
      <c r="LE179" s="298"/>
      <c r="LF179" s="298"/>
      <c r="LG179" s="299"/>
      <c r="LH179" s="299"/>
      <c r="LI179" s="299"/>
      <c r="LJ179" s="299"/>
      <c r="LK179" s="299"/>
      <c r="LL179" s="299"/>
      <c r="LM179" s="300"/>
      <c r="LN179" s="299"/>
      <c r="LO179" s="299"/>
      <c r="LP179" s="299"/>
      <c r="LQ179" s="299"/>
      <c r="LR179" s="299"/>
      <c r="LS179" s="299"/>
      <c r="LT179" s="299"/>
      <c r="LU179" s="299"/>
      <c r="LV179" s="299"/>
      <c r="LW179" s="299"/>
      <c r="LX179" s="299"/>
      <c r="LY179" s="299"/>
      <c r="LZ179" s="299"/>
      <c r="MA179" s="299"/>
      <c r="MB179" s="299"/>
      <c r="MC179" s="300"/>
      <c r="MD179" s="300"/>
      <c r="ME179" s="299"/>
      <c r="MF179" s="299"/>
      <c r="MG179" s="299"/>
      <c r="MH179" s="299"/>
      <c r="MI179" s="299"/>
      <c r="MJ179" s="299"/>
      <c r="MK179" s="299"/>
      <c r="ML179" s="299"/>
      <c r="MM179" s="299"/>
      <c r="MN179" s="299"/>
      <c r="MO179" s="299"/>
      <c r="MP179" s="299"/>
      <c r="MQ179" s="299"/>
      <c r="MR179" s="299"/>
      <c r="MS179" s="299"/>
      <c r="MT179" s="297"/>
      <c r="MU179" s="297"/>
      <c r="MV179" s="299"/>
      <c r="MW179" s="299"/>
      <c r="MX179" s="299"/>
      <c r="MY179" s="299"/>
      <c r="MZ179" s="299"/>
      <c r="NA179" s="299"/>
      <c r="NB179" s="299"/>
      <c r="NC179" s="299"/>
      <c r="ND179" s="299"/>
      <c r="NE179" s="299"/>
      <c r="NF179" s="299"/>
      <c r="NG179" s="299"/>
      <c r="NH179" s="299"/>
      <c r="NI179" s="299"/>
      <c r="NJ179" s="299"/>
      <c r="NK179" s="299"/>
      <c r="NL179" s="299"/>
    </row>
    <row r="180" spans="1:376" s="296" customFormat="1" ht="13.9" customHeight="1" x14ac:dyDescent="0.2">
      <c r="A180" s="297"/>
      <c r="B180" s="297"/>
      <c r="C180" s="297"/>
      <c r="D180" s="297"/>
      <c r="E180" s="297"/>
      <c r="F180" s="297"/>
      <c r="G180" s="297"/>
      <c r="H180" s="297"/>
      <c r="I180" s="297"/>
      <c r="J180" s="297"/>
      <c r="K180" s="297"/>
      <c r="L180" s="297"/>
      <c r="M180" s="297"/>
      <c r="N180" s="297"/>
      <c r="O180" s="297"/>
      <c r="W180" s="299"/>
      <c r="X180" s="299"/>
      <c r="Y180" s="299"/>
      <c r="Z180" s="299"/>
      <c r="AA180" s="299"/>
      <c r="AB180" s="299"/>
      <c r="AC180" s="299"/>
      <c r="AD180" s="299"/>
      <c r="AE180" s="299"/>
      <c r="AF180" s="299"/>
      <c r="AG180" s="299"/>
      <c r="AH180" s="299"/>
      <c r="AI180" s="299"/>
      <c r="AJ180" s="299"/>
      <c r="AK180" s="299"/>
      <c r="AL180" s="299"/>
      <c r="AM180" s="299"/>
      <c r="AN180" s="299"/>
      <c r="AO180" s="299"/>
      <c r="AP180" s="299"/>
      <c r="AQ180" s="299"/>
      <c r="AR180" s="299"/>
      <c r="AS180" s="299"/>
      <c r="AT180" s="299"/>
      <c r="AU180" s="299"/>
      <c r="AV180" s="299"/>
      <c r="AW180" s="299"/>
      <c r="AX180" s="299"/>
      <c r="AY180" s="299"/>
      <c r="AZ180" s="299"/>
      <c r="BA180" s="299"/>
      <c r="BB180" s="299"/>
      <c r="BC180" s="299"/>
      <c r="BD180" s="299"/>
      <c r="BE180" s="299"/>
      <c r="BF180" s="299"/>
      <c r="BG180" s="299"/>
      <c r="BH180" s="299"/>
      <c r="BI180" s="299"/>
      <c r="BJ180" s="299"/>
      <c r="BK180" s="299"/>
      <c r="BL180" s="299"/>
      <c r="BM180" s="299"/>
      <c r="BN180" s="299"/>
      <c r="BO180" s="299"/>
      <c r="BP180" s="299"/>
      <c r="BQ180" s="299"/>
      <c r="BR180" s="299"/>
      <c r="BS180" s="299"/>
      <c r="BT180" s="299"/>
      <c r="BU180" s="299"/>
      <c r="BV180" s="299"/>
      <c r="BW180" s="299"/>
      <c r="BX180" s="299"/>
      <c r="BY180" s="299"/>
      <c r="BZ180" s="299"/>
      <c r="CA180" s="299"/>
      <c r="CB180" s="299"/>
      <c r="CC180" s="299"/>
      <c r="CD180" s="299"/>
      <c r="CE180" s="299"/>
      <c r="CF180" s="299"/>
      <c r="CG180" s="299"/>
      <c r="CH180" s="299"/>
      <c r="CI180" s="299"/>
      <c r="CJ180" s="299"/>
      <c r="CK180" s="299"/>
      <c r="CL180" s="299"/>
      <c r="CM180" s="299"/>
      <c r="CN180" s="299"/>
      <c r="CO180" s="299"/>
      <c r="CP180" s="299"/>
      <c r="CQ180" s="299"/>
      <c r="CR180" s="299"/>
      <c r="CS180" s="299"/>
      <c r="CT180" s="299"/>
      <c r="CU180" s="299"/>
      <c r="CV180" s="299"/>
      <c r="CW180" s="299"/>
      <c r="CX180" s="299"/>
      <c r="CY180" s="299"/>
      <c r="CZ180" s="299"/>
      <c r="DA180" s="299"/>
      <c r="DB180" s="299"/>
      <c r="DC180" s="299"/>
      <c r="DD180" s="299"/>
      <c r="DE180" s="299"/>
      <c r="DF180" s="299"/>
      <c r="DG180" s="299"/>
      <c r="DH180" s="299"/>
      <c r="DI180" s="299"/>
      <c r="DJ180" s="299"/>
      <c r="DK180" s="299"/>
      <c r="DL180" s="299"/>
      <c r="DM180" s="299"/>
      <c r="DN180" s="299"/>
      <c r="DO180" s="299"/>
      <c r="DP180" s="299"/>
      <c r="DQ180" s="299"/>
      <c r="DR180" s="299"/>
      <c r="DS180" s="299"/>
      <c r="DT180" s="299"/>
      <c r="DU180" s="299"/>
      <c r="DV180" s="299"/>
      <c r="DW180" s="299"/>
      <c r="DX180" s="299"/>
      <c r="DY180" s="299"/>
      <c r="DZ180" s="299"/>
      <c r="EA180" s="299"/>
      <c r="EB180" s="299"/>
      <c r="EC180" s="299"/>
      <c r="ED180" s="299"/>
      <c r="EE180" s="299"/>
      <c r="EF180" s="299"/>
      <c r="EG180" s="299"/>
      <c r="EH180" s="299"/>
      <c r="EI180" s="299"/>
      <c r="EJ180" s="299"/>
      <c r="EK180" s="299"/>
      <c r="EL180" s="299"/>
      <c r="EM180" s="299"/>
      <c r="EN180" s="299"/>
      <c r="EO180" s="299"/>
      <c r="EP180" s="299"/>
      <c r="EQ180" s="299"/>
      <c r="ER180" s="299"/>
      <c r="ES180" s="299"/>
      <c r="ET180" s="299"/>
      <c r="EU180" s="299"/>
      <c r="EV180" s="299"/>
      <c r="EW180" s="299"/>
      <c r="EX180" s="299"/>
      <c r="EY180" s="299"/>
      <c r="EZ180" s="299"/>
      <c r="FA180" s="299"/>
      <c r="FB180" s="299"/>
      <c r="FC180" s="299"/>
      <c r="FD180" s="299"/>
      <c r="FE180" s="299"/>
      <c r="FF180" s="299"/>
      <c r="FG180" s="299"/>
      <c r="FH180" s="299"/>
      <c r="FI180" s="299"/>
      <c r="FJ180" s="299"/>
      <c r="FK180" s="299"/>
      <c r="FL180" s="299"/>
      <c r="FM180" s="299"/>
      <c r="FN180" s="299"/>
      <c r="FO180" s="299"/>
      <c r="FP180" s="299"/>
      <c r="FQ180" s="299"/>
      <c r="FR180" s="299"/>
      <c r="FS180" s="299"/>
      <c r="FT180" s="299"/>
      <c r="FU180" s="299"/>
      <c r="FV180" s="299"/>
      <c r="FW180" s="299"/>
      <c r="FX180" s="299"/>
      <c r="FY180" s="299"/>
      <c r="FZ180" s="299"/>
      <c r="GA180" s="299"/>
      <c r="GB180" s="299"/>
      <c r="GC180" s="299"/>
      <c r="GD180" s="299"/>
      <c r="GE180" s="299"/>
      <c r="GF180" s="299"/>
      <c r="GG180" s="299"/>
      <c r="GH180" s="299"/>
      <c r="GI180" s="299"/>
      <c r="GJ180" s="299"/>
      <c r="GK180" s="299"/>
      <c r="GL180" s="299"/>
      <c r="GM180" s="299"/>
      <c r="GN180" s="299"/>
      <c r="GO180" s="299"/>
      <c r="GP180" s="299"/>
      <c r="GQ180" s="299"/>
      <c r="GR180" s="299"/>
      <c r="GS180" s="299"/>
      <c r="GT180" s="299"/>
      <c r="GU180" s="299"/>
      <c r="GV180" s="299"/>
      <c r="GW180" s="299"/>
      <c r="GX180" s="299"/>
      <c r="GY180" s="299"/>
      <c r="GZ180" s="299"/>
      <c r="HA180" s="299"/>
      <c r="HB180" s="299"/>
      <c r="HC180" s="299"/>
      <c r="HD180" s="299"/>
      <c r="HE180" s="299"/>
      <c r="HF180" s="299"/>
      <c r="HG180" s="299"/>
      <c r="HH180" s="299"/>
      <c r="HI180" s="299"/>
      <c r="HJ180" s="299"/>
      <c r="HK180" s="299"/>
      <c r="HL180" s="299"/>
      <c r="HM180" s="299"/>
      <c r="HN180" s="299"/>
      <c r="HO180" s="299"/>
      <c r="HP180" s="299"/>
      <c r="HQ180" s="299"/>
      <c r="HR180" s="299"/>
      <c r="HS180" s="299"/>
      <c r="HT180" s="299"/>
      <c r="HU180" s="299"/>
      <c r="HV180" s="299"/>
      <c r="HW180" s="299"/>
      <c r="HX180" s="299"/>
      <c r="HY180" s="299"/>
      <c r="HZ180" s="299"/>
      <c r="IA180" s="299"/>
      <c r="IB180" s="299"/>
      <c r="IC180" s="299"/>
      <c r="ID180" s="299"/>
      <c r="IE180" s="299"/>
      <c r="IF180" s="299"/>
      <c r="IG180" s="299"/>
      <c r="IH180" s="299"/>
      <c r="II180" s="299"/>
      <c r="IJ180" s="299"/>
      <c r="IK180" s="299"/>
      <c r="IL180" s="299"/>
      <c r="IM180" s="299"/>
      <c r="IN180" s="299"/>
      <c r="IO180" s="299"/>
      <c r="IP180" s="299"/>
      <c r="IQ180" s="299"/>
      <c r="IR180" s="299"/>
      <c r="IS180" s="299"/>
      <c r="IT180" s="299"/>
      <c r="IU180" s="299"/>
      <c r="IV180" s="299"/>
      <c r="IW180" s="299"/>
      <c r="IX180" s="299"/>
      <c r="IY180" s="299"/>
      <c r="IZ180" s="299"/>
      <c r="JA180" s="299"/>
      <c r="JB180" s="299"/>
      <c r="JC180" s="299"/>
      <c r="JD180" s="299"/>
      <c r="JE180" s="299"/>
      <c r="JF180" s="299"/>
      <c r="JG180" s="299"/>
      <c r="JH180" s="299"/>
      <c r="JI180" s="299"/>
      <c r="JJ180" s="299"/>
      <c r="JK180" s="299"/>
      <c r="JL180" s="299"/>
      <c r="JM180" s="299"/>
      <c r="JN180" s="299"/>
      <c r="JO180" s="299"/>
      <c r="JP180" s="299"/>
      <c r="JQ180" s="299"/>
      <c r="JR180" s="299"/>
      <c r="JS180" s="299"/>
      <c r="JT180" s="299"/>
      <c r="JU180" s="299"/>
      <c r="JV180" s="298"/>
      <c r="JW180" s="299"/>
      <c r="JX180" s="299"/>
      <c r="JY180" s="299"/>
      <c r="JZ180" s="299"/>
      <c r="KA180" s="298"/>
      <c r="KB180" s="298"/>
      <c r="KC180" s="298"/>
      <c r="KD180" s="298"/>
      <c r="KE180" s="298"/>
      <c r="KF180" s="298"/>
      <c r="KG180" s="298"/>
      <c r="KH180" s="298"/>
      <c r="KI180" s="298"/>
      <c r="KJ180" s="298"/>
      <c r="KK180" s="298"/>
      <c r="KL180" s="298"/>
      <c r="KM180" s="298"/>
      <c r="KN180" s="298"/>
      <c r="KO180" s="298"/>
      <c r="KP180" s="298"/>
      <c r="KQ180" s="298"/>
      <c r="KR180" s="298"/>
      <c r="KS180" s="298"/>
      <c r="KT180" s="298"/>
      <c r="KU180" s="298"/>
      <c r="KV180" s="298"/>
      <c r="KW180" s="298"/>
      <c r="KX180" s="298"/>
      <c r="KY180" s="298"/>
      <c r="KZ180" s="298"/>
      <c r="LA180" s="298"/>
      <c r="LB180" s="298"/>
      <c r="LC180" s="298"/>
      <c r="LD180" s="298"/>
      <c r="LE180" s="298"/>
      <c r="LF180" s="298"/>
      <c r="LG180" s="299"/>
      <c r="LH180" s="299"/>
      <c r="LI180" s="299"/>
      <c r="LJ180" s="299"/>
      <c r="LK180" s="299"/>
      <c r="LL180" s="299"/>
      <c r="LM180" s="300"/>
      <c r="LN180" s="299"/>
      <c r="LO180" s="299"/>
      <c r="LP180" s="299"/>
      <c r="LQ180" s="299"/>
      <c r="LR180" s="299"/>
      <c r="LS180" s="299"/>
      <c r="LT180" s="299"/>
      <c r="LU180" s="299"/>
      <c r="LV180" s="299"/>
      <c r="LW180" s="299"/>
      <c r="LX180" s="299"/>
      <c r="LY180" s="299"/>
      <c r="LZ180" s="299"/>
      <c r="MA180" s="299"/>
      <c r="MB180" s="299"/>
      <c r="MC180" s="300"/>
      <c r="MD180" s="300"/>
      <c r="ME180" s="299"/>
      <c r="MF180" s="299"/>
      <c r="MG180" s="299"/>
      <c r="MH180" s="299"/>
      <c r="MI180" s="299"/>
      <c r="MJ180" s="299"/>
      <c r="MK180" s="299"/>
      <c r="ML180" s="299"/>
      <c r="MM180" s="299"/>
      <c r="MN180" s="299"/>
      <c r="MO180" s="299"/>
      <c r="MP180" s="299"/>
      <c r="MQ180" s="299"/>
      <c r="MR180" s="299"/>
      <c r="MS180" s="299"/>
      <c r="MT180" s="297"/>
      <c r="MU180" s="297"/>
      <c r="MV180" s="299"/>
      <c r="MW180" s="299"/>
      <c r="MX180" s="299"/>
      <c r="MY180" s="299"/>
      <c r="MZ180" s="299"/>
      <c r="NA180" s="299"/>
      <c r="NB180" s="299"/>
      <c r="NC180" s="299"/>
      <c r="ND180" s="299"/>
      <c r="NE180" s="299"/>
      <c r="NF180" s="299"/>
      <c r="NG180" s="299"/>
      <c r="NH180" s="299"/>
      <c r="NI180" s="299"/>
      <c r="NJ180" s="299"/>
      <c r="NK180" s="299"/>
      <c r="NL180" s="299"/>
    </row>
    <row r="181" spans="1:376" s="296" customFormat="1" ht="13.9" customHeight="1" x14ac:dyDescent="0.2">
      <c r="A181" s="297"/>
      <c r="B181" s="297"/>
      <c r="C181" s="297"/>
      <c r="D181" s="297"/>
      <c r="E181" s="297"/>
      <c r="F181" s="297"/>
      <c r="G181" s="297"/>
      <c r="H181" s="297"/>
      <c r="I181" s="297"/>
      <c r="J181" s="297"/>
      <c r="K181" s="297"/>
      <c r="L181" s="297"/>
      <c r="M181" s="297"/>
      <c r="N181" s="297"/>
      <c r="O181" s="297"/>
      <c r="W181" s="299"/>
      <c r="X181" s="299"/>
      <c r="Y181" s="299"/>
      <c r="Z181" s="299"/>
      <c r="AA181" s="299"/>
      <c r="AB181" s="299"/>
      <c r="AC181" s="299"/>
      <c r="AD181" s="299"/>
      <c r="AE181" s="299"/>
      <c r="AF181" s="299"/>
      <c r="AG181" s="299"/>
      <c r="AH181" s="299"/>
      <c r="AI181" s="299"/>
      <c r="AJ181" s="299"/>
      <c r="AK181" s="299"/>
      <c r="AL181" s="299"/>
      <c r="AM181" s="299"/>
      <c r="AN181" s="299"/>
      <c r="AO181" s="299"/>
      <c r="AP181" s="299"/>
      <c r="AQ181" s="299"/>
      <c r="AR181" s="299"/>
      <c r="AS181" s="299"/>
      <c r="AT181" s="299"/>
      <c r="AU181" s="299"/>
      <c r="AV181" s="299"/>
      <c r="AW181" s="299"/>
      <c r="AX181" s="299"/>
      <c r="AY181" s="299"/>
      <c r="AZ181" s="299"/>
      <c r="BA181" s="299"/>
      <c r="BB181" s="299"/>
      <c r="BC181" s="299"/>
      <c r="BD181" s="299"/>
      <c r="BE181" s="299"/>
      <c r="BF181" s="299"/>
      <c r="BG181" s="299"/>
      <c r="BH181" s="299"/>
      <c r="BI181" s="299"/>
      <c r="BJ181" s="299"/>
      <c r="BK181" s="299"/>
      <c r="BL181" s="299"/>
      <c r="BM181" s="299"/>
      <c r="BN181" s="299"/>
      <c r="BO181" s="299"/>
      <c r="BP181" s="299"/>
      <c r="BQ181" s="299"/>
      <c r="BR181" s="299"/>
      <c r="BS181" s="299"/>
      <c r="BT181" s="299"/>
      <c r="BU181" s="299"/>
      <c r="BV181" s="299"/>
      <c r="BW181" s="299"/>
      <c r="BX181" s="299"/>
      <c r="BY181" s="299"/>
      <c r="BZ181" s="299"/>
      <c r="CA181" s="299"/>
      <c r="CB181" s="299"/>
      <c r="CC181" s="299"/>
      <c r="CD181" s="299"/>
      <c r="CE181" s="299"/>
      <c r="CF181" s="299"/>
      <c r="CG181" s="299"/>
      <c r="CH181" s="299"/>
      <c r="CI181" s="299"/>
      <c r="CJ181" s="299"/>
      <c r="CK181" s="299"/>
      <c r="CL181" s="299"/>
      <c r="CM181" s="299"/>
      <c r="CN181" s="299"/>
      <c r="CO181" s="299"/>
      <c r="CP181" s="299"/>
      <c r="CQ181" s="299"/>
      <c r="CR181" s="299"/>
      <c r="CS181" s="299"/>
      <c r="CT181" s="299"/>
      <c r="CU181" s="299"/>
      <c r="CV181" s="299"/>
      <c r="CW181" s="299"/>
      <c r="CX181" s="299"/>
      <c r="CY181" s="299"/>
      <c r="CZ181" s="299"/>
      <c r="DA181" s="299"/>
      <c r="DB181" s="299"/>
      <c r="DC181" s="299"/>
      <c r="DD181" s="299"/>
      <c r="DE181" s="299"/>
      <c r="DF181" s="299"/>
      <c r="DG181" s="299"/>
      <c r="DH181" s="299"/>
      <c r="DI181" s="299"/>
      <c r="DJ181" s="299"/>
      <c r="DK181" s="299"/>
      <c r="DL181" s="299"/>
      <c r="DM181" s="299"/>
      <c r="DN181" s="299"/>
      <c r="DO181" s="299"/>
      <c r="DP181" s="299"/>
      <c r="DQ181" s="299"/>
      <c r="DR181" s="299"/>
      <c r="DS181" s="299"/>
      <c r="DT181" s="299"/>
      <c r="DU181" s="299"/>
      <c r="DV181" s="299"/>
      <c r="DW181" s="299"/>
      <c r="DX181" s="299"/>
      <c r="DY181" s="299"/>
      <c r="DZ181" s="299"/>
      <c r="EA181" s="299"/>
      <c r="EB181" s="299"/>
      <c r="EC181" s="299"/>
      <c r="ED181" s="299"/>
      <c r="EE181" s="299"/>
      <c r="EF181" s="299"/>
      <c r="EG181" s="299"/>
      <c r="EH181" s="299"/>
      <c r="EI181" s="299"/>
      <c r="EJ181" s="299"/>
      <c r="EK181" s="299"/>
      <c r="EL181" s="299"/>
      <c r="EM181" s="299"/>
      <c r="EN181" s="299"/>
      <c r="EO181" s="299"/>
      <c r="EP181" s="299"/>
      <c r="EQ181" s="299"/>
      <c r="ER181" s="299"/>
      <c r="ES181" s="299"/>
      <c r="ET181" s="299"/>
      <c r="EU181" s="299"/>
      <c r="EV181" s="299"/>
      <c r="EW181" s="299"/>
      <c r="EX181" s="299"/>
      <c r="EY181" s="299"/>
      <c r="EZ181" s="299"/>
      <c r="FA181" s="299"/>
      <c r="FB181" s="299"/>
      <c r="FC181" s="299"/>
      <c r="FD181" s="299"/>
      <c r="FE181" s="299"/>
      <c r="FF181" s="299"/>
      <c r="FG181" s="299"/>
      <c r="FH181" s="299"/>
      <c r="FI181" s="299"/>
      <c r="FJ181" s="299"/>
      <c r="FK181" s="299"/>
      <c r="FL181" s="299"/>
      <c r="FM181" s="299"/>
      <c r="FN181" s="299"/>
      <c r="FO181" s="299"/>
      <c r="FP181" s="299"/>
      <c r="FQ181" s="299"/>
      <c r="FR181" s="299"/>
      <c r="FS181" s="299"/>
      <c r="FT181" s="299"/>
      <c r="FU181" s="299"/>
      <c r="FV181" s="299"/>
      <c r="FW181" s="299"/>
      <c r="FX181" s="299"/>
      <c r="FY181" s="299"/>
      <c r="FZ181" s="299"/>
      <c r="GA181" s="299"/>
      <c r="GB181" s="299"/>
      <c r="GC181" s="299"/>
      <c r="GD181" s="299"/>
      <c r="GE181" s="299"/>
      <c r="GF181" s="299"/>
      <c r="GG181" s="299"/>
      <c r="GH181" s="299"/>
      <c r="GI181" s="299"/>
      <c r="GJ181" s="299"/>
      <c r="GK181" s="299"/>
      <c r="GL181" s="299"/>
      <c r="GM181" s="299"/>
      <c r="GN181" s="299"/>
      <c r="GO181" s="299"/>
      <c r="GP181" s="299"/>
      <c r="GQ181" s="299"/>
      <c r="GR181" s="299"/>
      <c r="GS181" s="299"/>
      <c r="GT181" s="299"/>
      <c r="GU181" s="299"/>
      <c r="GV181" s="299"/>
      <c r="GW181" s="299"/>
      <c r="GX181" s="299"/>
      <c r="GY181" s="299"/>
      <c r="GZ181" s="299"/>
      <c r="HA181" s="299"/>
      <c r="HB181" s="299"/>
      <c r="HC181" s="299"/>
      <c r="HD181" s="299"/>
      <c r="HE181" s="299"/>
      <c r="HF181" s="299"/>
      <c r="HG181" s="299"/>
      <c r="HH181" s="299"/>
      <c r="HI181" s="299"/>
      <c r="HJ181" s="299"/>
      <c r="HK181" s="299"/>
      <c r="HL181" s="299"/>
      <c r="HM181" s="299"/>
      <c r="HN181" s="299"/>
      <c r="HO181" s="299"/>
      <c r="HP181" s="299"/>
      <c r="HQ181" s="299"/>
      <c r="HR181" s="299"/>
      <c r="HS181" s="299"/>
      <c r="HT181" s="299"/>
      <c r="HU181" s="299"/>
      <c r="HV181" s="299"/>
      <c r="HW181" s="299"/>
      <c r="HX181" s="299"/>
      <c r="HY181" s="299"/>
      <c r="HZ181" s="299"/>
      <c r="IA181" s="299"/>
      <c r="IB181" s="299"/>
      <c r="IC181" s="299"/>
      <c r="ID181" s="299"/>
      <c r="IE181" s="299"/>
      <c r="IF181" s="299"/>
      <c r="IG181" s="299"/>
      <c r="IH181" s="299"/>
      <c r="II181" s="299"/>
      <c r="IJ181" s="299"/>
      <c r="IK181" s="299"/>
      <c r="IL181" s="299"/>
      <c r="IM181" s="299"/>
      <c r="IN181" s="299"/>
      <c r="IO181" s="299"/>
      <c r="IP181" s="299"/>
      <c r="IQ181" s="299"/>
      <c r="IR181" s="299"/>
      <c r="IS181" s="299"/>
      <c r="IT181" s="299"/>
      <c r="IU181" s="299"/>
      <c r="IV181" s="299"/>
      <c r="IW181" s="299"/>
      <c r="IX181" s="299"/>
      <c r="IY181" s="299"/>
      <c r="IZ181" s="299"/>
      <c r="JA181" s="299"/>
      <c r="JB181" s="299"/>
      <c r="JC181" s="299"/>
      <c r="JD181" s="299"/>
      <c r="JE181" s="299"/>
      <c r="JF181" s="299"/>
      <c r="JG181" s="299"/>
      <c r="JH181" s="299"/>
      <c r="JI181" s="299"/>
      <c r="JJ181" s="299"/>
      <c r="JK181" s="299"/>
      <c r="JL181" s="299"/>
      <c r="JM181" s="299"/>
      <c r="JN181" s="299"/>
      <c r="JO181" s="299"/>
      <c r="JP181" s="299"/>
      <c r="JQ181" s="299"/>
      <c r="JR181" s="299"/>
      <c r="JS181" s="299"/>
      <c r="JT181" s="299"/>
      <c r="JU181" s="299"/>
      <c r="JV181" s="298"/>
      <c r="JW181" s="299"/>
      <c r="JX181" s="299"/>
      <c r="JY181" s="299"/>
      <c r="JZ181" s="299"/>
      <c r="KA181" s="298"/>
      <c r="KB181" s="298"/>
      <c r="KC181" s="298"/>
      <c r="KD181" s="298"/>
      <c r="KE181" s="298"/>
      <c r="KF181" s="298"/>
      <c r="KG181" s="298"/>
      <c r="KH181" s="298"/>
      <c r="KI181" s="298"/>
      <c r="KJ181" s="298"/>
      <c r="KK181" s="298"/>
      <c r="KL181" s="298"/>
      <c r="KM181" s="298"/>
      <c r="KN181" s="298"/>
      <c r="KO181" s="298"/>
      <c r="KP181" s="298"/>
      <c r="KQ181" s="298"/>
      <c r="KR181" s="298"/>
      <c r="KS181" s="298"/>
      <c r="KT181" s="298"/>
      <c r="KU181" s="298"/>
      <c r="KV181" s="298"/>
      <c r="KW181" s="298"/>
      <c r="KX181" s="298"/>
      <c r="KY181" s="298"/>
      <c r="KZ181" s="298"/>
      <c r="LA181" s="298"/>
      <c r="LB181" s="298"/>
      <c r="LC181" s="298"/>
      <c r="LD181" s="298"/>
      <c r="LE181" s="298"/>
      <c r="LF181" s="298"/>
      <c r="LG181" s="299"/>
      <c r="LH181" s="299"/>
      <c r="LI181" s="299"/>
      <c r="LJ181" s="299"/>
      <c r="LK181" s="299"/>
      <c r="LL181" s="299"/>
      <c r="LM181" s="300"/>
      <c r="LN181" s="299"/>
      <c r="LO181" s="299"/>
      <c r="LP181" s="299"/>
      <c r="LQ181" s="299"/>
      <c r="LR181" s="299"/>
      <c r="LS181" s="299"/>
      <c r="LT181" s="299"/>
      <c r="LU181" s="299"/>
      <c r="LV181" s="299"/>
      <c r="LW181" s="299"/>
      <c r="LX181" s="299"/>
      <c r="LY181" s="299"/>
      <c r="LZ181" s="299"/>
      <c r="MA181" s="299"/>
      <c r="MB181" s="299"/>
      <c r="MC181" s="300"/>
      <c r="MD181" s="300"/>
      <c r="ME181" s="299"/>
      <c r="MF181" s="299"/>
      <c r="MG181" s="299"/>
      <c r="MH181" s="299"/>
      <c r="MI181" s="299"/>
      <c r="MJ181" s="299"/>
      <c r="MK181" s="299"/>
      <c r="ML181" s="299"/>
      <c r="MM181" s="299"/>
      <c r="MN181" s="299"/>
      <c r="MO181" s="299"/>
      <c r="MP181" s="299"/>
      <c r="MQ181" s="299"/>
      <c r="MR181" s="299"/>
      <c r="MS181" s="299"/>
      <c r="MT181" s="297"/>
      <c r="MU181" s="297"/>
      <c r="MV181" s="299"/>
      <c r="MW181" s="299"/>
      <c r="MX181" s="299"/>
      <c r="MY181" s="299"/>
      <c r="MZ181" s="299"/>
      <c r="NA181" s="299"/>
      <c r="NB181" s="299"/>
      <c r="NC181" s="299"/>
      <c r="ND181" s="299"/>
      <c r="NE181" s="299"/>
      <c r="NF181" s="299"/>
      <c r="NG181" s="299"/>
      <c r="NH181" s="299"/>
      <c r="NI181" s="299"/>
      <c r="NJ181" s="299"/>
      <c r="NK181" s="299"/>
      <c r="NL181" s="299"/>
    </row>
    <row r="182" spans="1:376" ht="13.9" customHeight="1" x14ac:dyDescent="0.2"/>
    <row r="183" spans="1:376" ht="13.9" customHeight="1" x14ac:dyDescent="0.2">
      <c r="A183" s="419"/>
    </row>
    <row r="184" spans="1:376" ht="13.9" customHeight="1" x14ac:dyDescent="0.2"/>
    <row r="185" spans="1:376" ht="13.9" customHeight="1" x14ac:dyDescent="0.2"/>
    <row r="186" spans="1:376" ht="13.9" customHeight="1" x14ac:dyDescent="0.2"/>
    <row r="187" spans="1:376" ht="13.9" customHeight="1" x14ac:dyDescent="0.2"/>
    <row r="188" spans="1:376" ht="13.9" customHeight="1" x14ac:dyDescent="0.2"/>
    <row r="189" spans="1:376" s="296" customFormat="1" ht="13.9" customHeight="1" x14ac:dyDescent="0.2">
      <c r="A189" s="550"/>
      <c r="B189" s="297"/>
      <c r="C189" s="297"/>
      <c r="D189" s="297"/>
      <c r="E189" s="297"/>
      <c r="F189" s="297"/>
      <c r="G189" s="297"/>
      <c r="H189" s="297"/>
      <c r="I189" s="297"/>
      <c r="J189" s="297"/>
      <c r="K189" s="297"/>
      <c r="L189" s="297"/>
      <c r="M189" s="297"/>
      <c r="N189" s="297"/>
      <c r="O189" s="297"/>
      <c r="W189" s="299"/>
      <c r="X189" s="299"/>
      <c r="Y189" s="299"/>
      <c r="Z189" s="299"/>
      <c r="AA189" s="299"/>
      <c r="AB189" s="299"/>
      <c r="AC189" s="299"/>
      <c r="AD189" s="299"/>
      <c r="AE189" s="299"/>
      <c r="AF189" s="299"/>
      <c r="AG189" s="299"/>
      <c r="AH189" s="299"/>
      <c r="AI189" s="299"/>
      <c r="AJ189" s="299"/>
      <c r="AK189" s="299"/>
      <c r="AL189" s="299"/>
      <c r="AM189" s="299"/>
      <c r="AN189" s="299"/>
      <c r="AO189" s="299"/>
      <c r="AP189" s="299"/>
      <c r="AQ189" s="299"/>
      <c r="AR189" s="299"/>
      <c r="AS189" s="299"/>
      <c r="AT189" s="299"/>
      <c r="AU189" s="299"/>
      <c r="AV189" s="299"/>
      <c r="AW189" s="299"/>
      <c r="AX189" s="299"/>
      <c r="AY189" s="299"/>
      <c r="AZ189" s="299"/>
      <c r="BA189" s="299"/>
      <c r="BB189" s="299"/>
      <c r="BC189" s="299"/>
      <c r="BD189" s="299"/>
      <c r="BE189" s="299"/>
      <c r="BF189" s="299"/>
      <c r="BG189" s="299"/>
      <c r="BH189" s="299"/>
      <c r="BI189" s="299"/>
      <c r="BJ189" s="299"/>
      <c r="BK189" s="299"/>
      <c r="BL189" s="299"/>
      <c r="BM189" s="299"/>
      <c r="BN189" s="299"/>
      <c r="BO189" s="299"/>
      <c r="BP189" s="299"/>
      <c r="BQ189" s="299"/>
      <c r="BR189" s="299"/>
      <c r="BS189" s="299"/>
      <c r="BT189" s="299"/>
      <c r="BU189" s="299"/>
      <c r="BV189" s="299"/>
      <c r="BW189" s="299"/>
      <c r="BX189" s="299"/>
      <c r="BY189" s="299"/>
      <c r="BZ189" s="299"/>
      <c r="CA189" s="299"/>
      <c r="CB189" s="299"/>
      <c r="CC189" s="299"/>
      <c r="CD189" s="299"/>
      <c r="CE189" s="299"/>
      <c r="CF189" s="299"/>
      <c r="CG189" s="299"/>
      <c r="CH189" s="299"/>
      <c r="CI189" s="299"/>
      <c r="CJ189" s="299"/>
      <c r="CK189" s="299"/>
      <c r="CL189" s="299"/>
      <c r="CM189" s="299"/>
      <c r="CN189" s="299"/>
      <c r="CO189" s="299"/>
      <c r="CP189" s="299"/>
      <c r="CQ189" s="299"/>
      <c r="CR189" s="299"/>
      <c r="CS189" s="299"/>
      <c r="CT189" s="299"/>
      <c r="CU189" s="299"/>
      <c r="CV189" s="299"/>
      <c r="CW189" s="299"/>
      <c r="CX189" s="299"/>
      <c r="CY189" s="299"/>
      <c r="CZ189" s="299"/>
      <c r="DA189" s="299"/>
      <c r="DB189" s="299"/>
      <c r="DC189" s="299"/>
      <c r="DD189" s="299"/>
      <c r="DE189" s="299"/>
      <c r="DF189" s="299"/>
      <c r="DG189" s="299"/>
      <c r="DH189" s="299"/>
      <c r="DI189" s="299"/>
      <c r="DJ189" s="299"/>
      <c r="DK189" s="299"/>
      <c r="DL189" s="299"/>
      <c r="DM189" s="299"/>
      <c r="DN189" s="299"/>
      <c r="DO189" s="299"/>
      <c r="DP189" s="299"/>
      <c r="DQ189" s="299"/>
      <c r="DR189" s="299"/>
      <c r="DS189" s="299"/>
      <c r="DT189" s="299"/>
      <c r="DU189" s="299"/>
      <c r="DV189" s="299"/>
      <c r="DW189" s="299"/>
      <c r="DX189" s="299"/>
      <c r="DY189" s="299"/>
      <c r="DZ189" s="299"/>
      <c r="EA189" s="299"/>
      <c r="EB189" s="299"/>
      <c r="EC189" s="299"/>
      <c r="ED189" s="299"/>
      <c r="EE189" s="299"/>
      <c r="EF189" s="299"/>
      <c r="EG189" s="299"/>
      <c r="EH189" s="299"/>
      <c r="EI189" s="299"/>
      <c r="EJ189" s="299"/>
      <c r="EK189" s="299"/>
      <c r="EL189" s="299"/>
      <c r="EM189" s="299"/>
      <c r="EN189" s="299"/>
      <c r="EO189" s="299"/>
      <c r="EP189" s="299"/>
      <c r="EQ189" s="299"/>
      <c r="ER189" s="299"/>
      <c r="ES189" s="299"/>
      <c r="ET189" s="299"/>
      <c r="EU189" s="299"/>
      <c r="EV189" s="299"/>
      <c r="EW189" s="299"/>
      <c r="EX189" s="299"/>
      <c r="EY189" s="299"/>
      <c r="EZ189" s="299"/>
      <c r="FA189" s="299"/>
      <c r="FB189" s="299"/>
      <c r="FC189" s="299"/>
      <c r="FD189" s="299"/>
      <c r="FE189" s="299"/>
      <c r="FF189" s="299"/>
      <c r="FG189" s="299"/>
      <c r="FH189" s="299"/>
      <c r="FI189" s="299"/>
      <c r="FJ189" s="299"/>
      <c r="FK189" s="299"/>
      <c r="FL189" s="299"/>
      <c r="FM189" s="299"/>
      <c r="FN189" s="299"/>
      <c r="FO189" s="299"/>
      <c r="FP189" s="299"/>
      <c r="FQ189" s="299"/>
      <c r="FR189" s="299"/>
      <c r="FS189" s="299"/>
      <c r="FT189" s="299"/>
      <c r="FU189" s="299"/>
      <c r="FV189" s="299"/>
      <c r="FW189" s="299"/>
      <c r="FX189" s="299"/>
      <c r="FY189" s="299"/>
      <c r="FZ189" s="299"/>
      <c r="GA189" s="299"/>
      <c r="GB189" s="299"/>
      <c r="GC189" s="299"/>
      <c r="GD189" s="299"/>
      <c r="GE189" s="299"/>
      <c r="GF189" s="299"/>
      <c r="GG189" s="299"/>
      <c r="GH189" s="299"/>
      <c r="GI189" s="299"/>
      <c r="GJ189" s="299"/>
      <c r="GK189" s="299"/>
      <c r="GL189" s="299"/>
      <c r="GM189" s="299"/>
      <c r="GN189" s="299"/>
      <c r="GO189" s="299"/>
      <c r="GP189" s="299"/>
      <c r="GQ189" s="299"/>
      <c r="GR189" s="299"/>
      <c r="GS189" s="299"/>
      <c r="GT189" s="299"/>
      <c r="GU189" s="299"/>
      <c r="GV189" s="299"/>
      <c r="GW189" s="299"/>
      <c r="GX189" s="299"/>
      <c r="GY189" s="299"/>
      <c r="GZ189" s="299"/>
      <c r="HA189" s="299"/>
      <c r="HB189" s="299"/>
      <c r="HC189" s="299"/>
      <c r="HD189" s="299"/>
      <c r="HE189" s="299"/>
      <c r="HF189" s="299"/>
      <c r="HG189" s="299"/>
      <c r="HH189" s="299"/>
      <c r="HI189" s="299"/>
      <c r="HJ189" s="299"/>
      <c r="HK189" s="299"/>
      <c r="HL189" s="299"/>
      <c r="HM189" s="299"/>
      <c r="HN189" s="299"/>
      <c r="HO189" s="299"/>
      <c r="HP189" s="299"/>
      <c r="HQ189" s="299"/>
      <c r="HR189" s="299"/>
      <c r="HS189" s="299"/>
      <c r="HT189" s="299"/>
      <c r="HU189" s="299"/>
      <c r="HV189" s="299"/>
      <c r="HW189" s="299"/>
      <c r="HX189" s="299"/>
      <c r="HY189" s="299"/>
      <c r="HZ189" s="299"/>
      <c r="IA189" s="299"/>
      <c r="IB189" s="299"/>
      <c r="IC189" s="299"/>
      <c r="ID189" s="299"/>
      <c r="IE189" s="299"/>
      <c r="IF189" s="299"/>
      <c r="IG189" s="299"/>
      <c r="IH189" s="299"/>
      <c r="II189" s="299"/>
      <c r="IJ189" s="299"/>
      <c r="IK189" s="299"/>
      <c r="IL189" s="299"/>
      <c r="IM189" s="299"/>
      <c r="IN189" s="299"/>
      <c r="IO189" s="299"/>
      <c r="IP189" s="299"/>
      <c r="IQ189" s="299"/>
      <c r="IR189" s="299"/>
      <c r="IS189" s="299"/>
      <c r="IT189" s="299"/>
      <c r="IU189" s="299"/>
      <c r="IV189" s="299"/>
      <c r="IW189" s="299"/>
      <c r="IX189" s="299"/>
      <c r="IY189" s="299"/>
      <c r="IZ189" s="299"/>
      <c r="JA189" s="299"/>
      <c r="JB189" s="299"/>
      <c r="JC189" s="299"/>
      <c r="JD189" s="299"/>
      <c r="JE189" s="299"/>
      <c r="JF189" s="299"/>
      <c r="JG189" s="299"/>
      <c r="JH189" s="299"/>
      <c r="JI189" s="299"/>
      <c r="JJ189" s="299"/>
      <c r="JK189" s="299"/>
      <c r="JL189" s="299"/>
      <c r="JM189" s="299"/>
      <c r="JN189" s="299"/>
      <c r="JO189" s="299"/>
      <c r="JP189" s="299"/>
      <c r="JQ189" s="299"/>
      <c r="JR189" s="299"/>
      <c r="JS189" s="299"/>
      <c r="JT189" s="299"/>
      <c r="JU189" s="299"/>
      <c r="JV189" s="298"/>
      <c r="JW189" s="299"/>
      <c r="JX189" s="299"/>
      <c r="JY189" s="299"/>
      <c r="JZ189" s="299"/>
      <c r="KA189" s="298"/>
      <c r="KB189" s="298"/>
      <c r="KC189" s="298"/>
      <c r="KD189" s="298"/>
      <c r="KE189" s="298"/>
      <c r="KF189" s="298"/>
      <c r="KG189" s="298"/>
      <c r="KH189" s="298"/>
      <c r="KI189" s="298"/>
      <c r="KJ189" s="298"/>
      <c r="KK189" s="298"/>
      <c r="KL189" s="298"/>
      <c r="KM189" s="298"/>
      <c r="KN189" s="298"/>
      <c r="KO189" s="298"/>
      <c r="KP189" s="298"/>
      <c r="KQ189" s="298"/>
      <c r="KR189" s="298"/>
      <c r="KS189" s="298"/>
      <c r="KT189" s="298"/>
      <c r="KU189" s="298"/>
      <c r="KV189" s="298"/>
      <c r="KW189" s="298"/>
      <c r="KX189" s="298"/>
      <c r="KY189" s="298"/>
      <c r="KZ189" s="298"/>
      <c r="LA189" s="298"/>
      <c r="LB189" s="298"/>
      <c r="LC189" s="298"/>
      <c r="LD189" s="298"/>
      <c r="LE189" s="298"/>
      <c r="LF189" s="298"/>
      <c r="LG189" s="299"/>
      <c r="LH189" s="299"/>
      <c r="LI189" s="299"/>
      <c r="LJ189" s="299"/>
      <c r="LK189" s="299"/>
      <c r="LL189" s="299"/>
      <c r="LM189" s="300"/>
      <c r="LN189" s="299"/>
      <c r="LO189" s="299"/>
      <c r="LP189" s="299"/>
      <c r="LQ189" s="299"/>
      <c r="LR189" s="299"/>
      <c r="LS189" s="299"/>
      <c r="LT189" s="299"/>
      <c r="LU189" s="299"/>
      <c r="LV189" s="299"/>
      <c r="LW189" s="299"/>
      <c r="LX189" s="299"/>
      <c r="LY189" s="299"/>
      <c r="LZ189" s="299"/>
      <c r="MA189" s="299"/>
      <c r="MB189" s="299"/>
      <c r="MC189" s="300"/>
      <c r="MD189" s="300"/>
      <c r="ME189" s="299"/>
      <c r="MF189" s="299"/>
      <c r="MG189" s="299"/>
      <c r="MH189" s="299"/>
      <c r="MI189" s="299"/>
      <c r="MJ189" s="299"/>
      <c r="MK189" s="299"/>
      <c r="ML189" s="299"/>
      <c r="MM189" s="299"/>
      <c r="MN189" s="299"/>
      <c r="MO189" s="299"/>
      <c r="MP189" s="299"/>
      <c r="MQ189" s="299"/>
      <c r="MR189" s="299"/>
      <c r="MS189" s="299"/>
      <c r="MT189" s="297"/>
      <c r="MU189" s="297"/>
      <c r="MV189" s="299"/>
      <c r="MW189" s="299"/>
      <c r="MX189" s="299"/>
      <c r="MY189" s="299"/>
      <c r="MZ189" s="299"/>
      <c r="NA189" s="299"/>
      <c r="NB189" s="299"/>
      <c r="NC189" s="299"/>
      <c r="ND189" s="299"/>
      <c r="NE189" s="299"/>
      <c r="NF189" s="299"/>
      <c r="NG189" s="299"/>
      <c r="NH189" s="299"/>
      <c r="NI189" s="299"/>
      <c r="NJ189" s="299"/>
      <c r="NK189" s="299"/>
      <c r="NL189" s="299"/>
    </row>
    <row r="190" spans="1:376" s="296" customFormat="1" ht="13.9" customHeight="1" x14ac:dyDescent="0.2">
      <c r="A190" s="550"/>
      <c r="B190" s="297"/>
      <c r="C190" s="297"/>
      <c r="D190" s="297"/>
      <c r="E190" s="297"/>
      <c r="F190" s="297"/>
      <c r="G190" s="297"/>
      <c r="H190" s="297"/>
      <c r="I190" s="297"/>
      <c r="J190" s="297"/>
      <c r="K190" s="297"/>
      <c r="L190" s="297"/>
      <c r="M190" s="297"/>
      <c r="N190" s="297"/>
      <c r="O190" s="297"/>
      <c r="W190" s="299"/>
      <c r="X190" s="299"/>
      <c r="Y190" s="299"/>
      <c r="Z190" s="299"/>
      <c r="AA190" s="299"/>
      <c r="AB190" s="299"/>
      <c r="AC190" s="299"/>
      <c r="AD190" s="299"/>
      <c r="AE190" s="299"/>
      <c r="AF190" s="299"/>
      <c r="AG190" s="299"/>
      <c r="AH190" s="299"/>
      <c r="AI190" s="299"/>
      <c r="AJ190" s="299"/>
      <c r="AK190" s="299"/>
      <c r="AL190" s="299"/>
      <c r="AM190" s="299"/>
      <c r="AN190" s="299"/>
      <c r="AO190" s="299"/>
      <c r="AP190" s="299"/>
      <c r="AQ190" s="299"/>
      <c r="AR190" s="299"/>
      <c r="AS190" s="299"/>
      <c r="AT190" s="299"/>
      <c r="AU190" s="299"/>
      <c r="AV190" s="299"/>
      <c r="AW190" s="299"/>
      <c r="AX190" s="299"/>
      <c r="AY190" s="299"/>
      <c r="AZ190" s="299"/>
      <c r="BA190" s="299"/>
      <c r="BB190" s="299"/>
      <c r="BC190" s="299"/>
      <c r="BD190" s="299"/>
      <c r="BE190" s="299"/>
      <c r="BF190" s="299"/>
      <c r="BG190" s="299"/>
      <c r="BH190" s="299"/>
      <c r="BI190" s="299"/>
      <c r="BJ190" s="299"/>
      <c r="BK190" s="299"/>
      <c r="BL190" s="299"/>
      <c r="BM190" s="299"/>
      <c r="BN190" s="299"/>
      <c r="BO190" s="299"/>
      <c r="BP190" s="299"/>
      <c r="BQ190" s="299"/>
      <c r="BR190" s="299"/>
      <c r="BS190" s="299"/>
      <c r="BT190" s="299"/>
      <c r="BU190" s="299"/>
      <c r="BV190" s="299"/>
      <c r="BW190" s="299"/>
      <c r="BX190" s="299"/>
      <c r="BY190" s="299"/>
      <c r="BZ190" s="299"/>
      <c r="CA190" s="299"/>
      <c r="CB190" s="299"/>
      <c r="CC190" s="299"/>
      <c r="CD190" s="299"/>
      <c r="CE190" s="299"/>
      <c r="CF190" s="299"/>
      <c r="CG190" s="299"/>
      <c r="CH190" s="299"/>
      <c r="CI190" s="299"/>
      <c r="CJ190" s="299"/>
      <c r="CK190" s="299"/>
      <c r="CL190" s="299"/>
      <c r="CM190" s="299"/>
      <c r="CN190" s="299"/>
      <c r="CO190" s="299"/>
      <c r="CP190" s="299"/>
      <c r="CQ190" s="299"/>
      <c r="CR190" s="299"/>
      <c r="CS190" s="299"/>
      <c r="CT190" s="299"/>
      <c r="CU190" s="299"/>
      <c r="CV190" s="299"/>
      <c r="CW190" s="299"/>
      <c r="CX190" s="299"/>
      <c r="CY190" s="299"/>
      <c r="CZ190" s="299"/>
      <c r="DA190" s="299"/>
      <c r="DB190" s="299"/>
      <c r="DC190" s="299"/>
      <c r="DD190" s="299"/>
      <c r="DE190" s="299"/>
      <c r="DF190" s="299"/>
      <c r="DG190" s="299"/>
      <c r="DH190" s="299"/>
      <c r="DI190" s="299"/>
      <c r="DJ190" s="299"/>
      <c r="DK190" s="299"/>
      <c r="DL190" s="299"/>
      <c r="DM190" s="299"/>
      <c r="DN190" s="299"/>
      <c r="DO190" s="299"/>
      <c r="DP190" s="299"/>
      <c r="DQ190" s="299"/>
      <c r="DR190" s="299"/>
      <c r="DS190" s="299"/>
      <c r="DT190" s="299"/>
      <c r="DU190" s="299"/>
      <c r="DV190" s="299"/>
      <c r="DW190" s="299"/>
      <c r="DX190" s="299"/>
      <c r="DY190" s="299"/>
      <c r="DZ190" s="299"/>
      <c r="EA190" s="299"/>
      <c r="EB190" s="299"/>
      <c r="EC190" s="299"/>
      <c r="ED190" s="299"/>
      <c r="EE190" s="299"/>
      <c r="EF190" s="299"/>
      <c r="EG190" s="299"/>
      <c r="EH190" s="299"/>
      <c r="EI190" s="299"/>
      <c r="EJ190" s="299"/>
      <c r="EK190" s="299"/>
      <c r="EL190" s="299"/>
      <c r="EM190" s="299"/>
      <c r="EN190" s="299"/>
      <c r="EO190" s="299"/>
      <c r="EP190" s="299"/>
      <c r="EQ190" s="299"/>
      <c r="ER190" s="299"/>
      <c r="ES190" s="299"/>
      <c r="ET190" s="299"/>
      <c r="EU190" s="299"/>
      <c r="EV190" s="299"/>
      <c r="EW190" s="299"/>
      <c r="EX190" s="299"/>
      <c r="EY190" s="299"/>
      <c r="EZ190" s="299"/>
      <c r="FA190" s="299"/>
      <c r="FB190" s="299"/>
      <c r="FC190" s="299"/>
      <c r="FD190" s="299"/>
      <c r="FE190" s="299"/>
      <c r="FF190" s="299"/>
      <c r="FG190" s="299"/>
      <c r="FH190" s="299"/>
      <c r="FI190" s="299"/>
      <c r="FJ190" s="299"/>
      <c r="FK190" s="299"/>
      <c r="FL190" s="299"/>
      <c r="FM190" s="299"/>
      <c r="FN190" s="299"/>
      <c r="FO190" s="299"/>
      <c r="FP190" s="299"/>
      <c r="FQ190" s="299"/>
      <c r="FR190" s="299"/>
      <c r="FS190" s="299"/>
      <c r="FT190" s="299"/>
      <c r="FU190" s="299"/>
      <c r="FV190" s="299"/>
      <c r="FW190" s="299"/>
      <c r="FX190" s="299"/>
      <c r="FY190" s="299"/>
      <c r="FZ190" s="299"/>
      <c r="GA190" s="299"/>
      <c r="GB190" s="299"/>
      <c r="GC190" s="299"/>
      <c r="GD190" s="299"/>
      <c r="GE190" s="299"/>
      <c r="GF190" s="299"/>
      <c r="GG190" s="299"/>
      <c r="GH190" s="299"/>
      <c r="GI190" s="299"/>
      <c r="GJ190" s="299"/>
      <c r="GK190" s="299"/>
      <c r="GL190" s="299"/>
      <c r="GM190" s="299"/>
      <c r="GN190" s="299"/>
      <c r="GO190" s="299"/>
      <c r="GP190" s="299"/>
      <c r="GQ190" s="299"/>
      <c r="GR190" s="299"/>
      <c r="GS190" s="299"/>
      <c r="GT190" s="299"/>
      <c r="GU190" s="299"/>
      <c r="GV190" s="299"/>
      <c r="GW190" s="299"/>
      <c r="GX190" s="299"/>
      <c r="GY190" s="299"/>
      <c r="GZ190" s="299"/>
      <c r="HA190" s="299"/>
      <c r="HB190" s="299"/>
      <c r="HC190" s="299"/>
      <c r="HD190" s="299"/>
      <c r="HE190" s="299"/>
      <c r="HF190" s="299"/>
      <c r="HG190" s="299"/>
      <c r="HH190" s="299"/>
      <c r="HI190" s="299"/>
      <c r="HJ190" s="299"/>
      <c r="HK190" s="299"/>
      <c r="HL190" s="299"/>
      <c r="HM190" s="299"/>
      <c r="HN190" s="299"/>
      <c r="HO190" s="299"/>
      <c r="HP190" s="299"/>
      <c r="HQ190" s="299"/>
      <c r="HR190" s="299"/>
      <c r="HS190" s="299"/>
      <c r="HT190" s="299"/>
      <c r="HU190" s="299"/>
      <c r="HV190" s="299"/>
      <c r="HW190" s="299"/>
      <c r="HX190" s="299"/>
      <c r="HY190" s="299"/>
      <c r="HZ190" s="299"/>
      <c r="IA190" s="299"/>
      <c r="IB190" s="299"/>
      <c r="IC190" s="299"/>
      <c r="ID190" s="299"/>
      <c r="IE190" s="299"/>
      <c r="IF190" s="299"/>
      <c r="IG190" s="299"/>
      <c r="IH190" s="299"/>
      <c r="II190" s="299"/>
      <c r="IJ190" s="299"/>
      <c r="IK190" s="299"/>
      <c r="IL190" s="299"/>
      <c r="IM190" s="299"/>
      <c r="IN190" s="299"/>
      <c r="IO190" s="299"/>
      <c r="IP190" s="299"/>
      <c r="IQ190" s="299"/>
      <c r="IR190" s="299"/>
      <c r="IS190" s="299"/>
      <c r="IT190" s="299"/>
      <c r="IU190" s="299"/>
      <c r="IV190" s="299"/>
      <c r="IW190" s="299"/>
      <c r="IX190" s="299"/>
      <c r="IY190" s="299"/>
      <c r="IZ190" s="299"/>
      <c r="JA190" s="299"/>
      <c r="JB190" s="299"/>
      <c r="JC190" s="299"/>
      <c r="JD190" s="299"/>
      <c r="JE190" s="299"/>
      <c r="JF190" s="299"/>
      <c r="JG190" s="299"/>
      <c r="JH190" s="299"/>
      <c r="JI190" s="299"/>
      <c r="JJ190" s="299"/>
      <c r="JK190" s="299"/>
      <c r="JL190" s="299"/>
      <c r="JM190" s="299"/>
      <c r="JN190" s="299"/>
      <c r="JO190" s="299"/>
      <c r="JP190" s="299"/>
      <c r="JQ190" s="299"/>
      <c r="JR190" s="299"/>
      <c r="JS190" s="299"/>
      <c r="JT190" s="299"/>
      <c r="JU190" s="299"/>
      <c r="JV190" s="298"/>
      <c r="JW190" s="299"/>
      <c r="JX190" s="299"/>
      <c r="JY190" s="299"/>
      <c r="JZ190" s="299"/>
      <c r="KA190" s="298"/>
      <c r="KB190" s="298"/>
      <c r="KC190" s="298"/>
      <c r="KD190" s="298"/>
      <c r="KE190" s="298"/>
      <c r="KF190" s="298"/>
      <c r="KG190" s="298"/>
      <c r="KH190" s="298"/>
      <c r="KI190" s="298"/>
      <c r="KJ190" s="298"/>
      <c r="KK190" s="298"/>
      <c r="KL190" s="298"/>
      <c r="KM190" s="298"/>
      <c r="KN190" s="298"/>
      <c r="KO190" s="298"/>
      <c r="KP190" s="298"/>
      <c r="KQ190" s="298"/>
      <c r="KR190" s="298"/>
      <c r="KS190" s="298"/>
      <c r="KT190" s="298"/>
      <c r="KU190" s="298"/>
      <c r="KV190" s="298"/>
      <c r="KW190" s="298"/>
      <c r="KX190" s="298"/>
      <c r="KY190" s="298"/>
      <c r="KZ190" s="298"/>
      <c r="LA190" s="298"/>
      <c r="LB190" s="298"/>
      <c r="LC190" s="298"/>
      <c r="LD190" s="298"/>
      <c r="LE190" s="298"/>
      <c r="LF190" s="298"/>
      <c r="LG190" s="299"/>
      <c r="LH190" s="299"/>
      <c r="LI190" s="299"/>
      <c r="LJ190" s="299"/>
      <c r="LK190" s="299"/>
      <c r="LL190" s="299"/>
      <c r="LM190" s="300"/>
      <c r="LN190" s="299"/>
      <c r="LO190" s="299"/>
      <c r="LP190" s="299"/>
      <c r="LQ190" s="299"/>
      <c r="LR190" s="299"/>
      <c r="LS190" s="299"/>
      <c r="LT190" s="299"/>
      <c r="LU190" s="299"/>
      <c r="LV190" s="299"/>
      <c r="LW190" s="299"/>
      <c r="LX190" s="299"/>
      <c r="LY190" s="299"/>
      <c r="LZ190" s="299"/>
      <c r="MA190" s="299"/>
      <c r="MB190" s="299"/>
      <c r="MC190" s="300"/>
      <c r="MD190" s="300"/>
      <c r="ME190" s="299"/>
      <c r="MF190" s="299"/>
      <c r="MG190" s="299"/>
      <c r="MH190" s="299"/>
      <c r="MI190" s="299"/>
      <c r="MJ190" s="299"/>
      <c r="MK190" s="299"/>
      <c r="ML190" s="299"/>
      <c r="MM190" s="299"/>
      <c r="MN190" s="299"/>
      <c r="MO190" s="299"/>
      <c r="MP190" s="299"/>
      <c r="MQ190" s="299"/>
      <c r="MR190" s="299"/>
      <c r="MS190" s="299"/>
      <c r="MT190" s="297"/>
      <c r="MU190" s="297"/>
      <c r="MV190" s="299"/>
      <c r="MW190" s="299"/>
      <c r="MX190" s="299"/>
      <c r="MY190" s="299"/>
      <c r="MZ190" s="299"/>
      <c r="NA190" s="299"/>
      <c r="NB190" s="299"/>
      <c r="NC190" s="299"/>
      <c r="ND190" s="299"/>
      <c r="NE190" s="299"/>
      <c r="NF190" s="299"/>
      <c r="NG190" s="299"/>
      <c r="NH190" s="299"/>
      <c r="NI190" s="299"/>
      <c r="NJ190" s="299"/>
      <c r="NK190" s="299"/>
      <c r="NL190" s="299"/>
    </row>
    <row r="191" spans="1:376" s="296" customFormat="1" ht="13.9" customHeight="1" x14ac:dyDescent="0.2">
      <c r="A191" s="320"/>
      <c r="B191" s="297"/>
      <c r="C191" s="297"/>
      <c r="D191" s="297"/>
      <c r="E191" s="297"/>
      <c r="F191" s="297"/>
      <c r="G191" s="297"/>
      <c r="H191" s="297"/>
      <c r="I191" s="297"/>
      <c r="J191" s="297"/>
      <c r="K191" s="297"/>
      <c r="L191" s="297"/>
      <c r="M191" s="297"/>
      <c r="N191" s="297"/>
      <c r="O191" s="297"/>
      <c r="W191" s="299"/>
      <c r="X191" s="299"/>
      <c r="Y191" s="299"/>
      <c r="Z191" s="299"/>
      <c r="AA191" s="299"/>
      <c r="AB191" s="299"/>
      <c r="AC191" s="299"/>
      <c r="AD191" s="299"/>
      <c r="AE191" s="299"/>
      <c r="AF191" s="299"/>
      <c r="AG191" s="299"/>
      <c r="AH191" s="299"/>
      <c r="AI191" s="299"/>
      <c r="AJ191" s="299"/>
      <c r="AK191" s="299"/>
      <c r="AL191" s="299"/>
      <c r="AM191" s="299"/>
      <c r="AN191" s="299"/>
      <c r="AO191" s="299"/>
      <c r="AP191" s="299"/>
      <c r="AQ191" s="299"/>
      <c r="AR191" s="299"/>
      <c r="AS191" s="299"/>
      <c r="AT191" s="299"/>
      <c r="AU191" s="299"/>
      <c r="AV191" s="299"/>
      <c r="AW191" s="299"/>
      <c r="AX191" s="299"/>
      <c r="AY191" s="299"/>
      <c r="AZ191" s="299"/>
      <c r="BA191" s="299"/>
      <c r="BB191" s="299"/>
      <c r="BC191" s="299"/>
      <c r="BD191" s="299"/>
      <c r="BE191" s="299"/>
      <c r="BF191" s="299"/>
      <c r="BG191" s="299"/>
      <c r="BH191" s="299"/>
      <c r="BI191" s="299"/>
      <c r="BJ191" s="299"/>
      <c r="BK191" s="299"/>
      <c r="BL191" s="299"/>
      <c r="BM191" s="299"/>
      <c r="BN191" s="299"/>
      <c r="BO191" s="299"/>
      <c r="BP191" s="299"/>
      <c r="BQ191" s="299"/>
      <c r="BR191" s="299"/>
      <c r="BS191" s="299"/>
      <c r="BT191" s="299"/>
      <c r="BU191" s="299"/>
      <c r="BV191" s="299"/>
      <c r="BW191" s="299"/>
      <c r="BX191" s="299"/>
      <c r="BY191" s="299"/>
      <c r="BZ191" s="299"/>
      <c r="CA191" s="299"/>
      <c r="CB191" s="299"/>
      <c r="CC191" s="299"/>
      <c r="CD191" s="299"/>
      <c r="CE191" s="299"/>
      <c r="CF191" s="299"/>
      <c r="CG191" s="299"/>
      <c r="CH191" s="299"/>
      <c r="CI191" s="299"/>
      <c r="CJ191" s="299"/>
      <c r="CK191" s="299"/>
      <c r="CL191" s="299"/>
      <c r="CM191" s="299"/>
      <c r="CN191" s="299"/>
      <c r="CO191" s="299"/>
      <c r="CP191" s="299"/>
      <c r="CQ191" s="299"/>
      <c r="CR191" s="299"/>
      <c r="CS191" s="299"/>
      <c r="CT191" s="299"/>
      <c r="CU191" s="299"/>
      <c r="CV191" s="299"/>
      <c r="CW191" s="299"/>
      <c r="CX191" s="299"/>
      <c r="CY191" s="299"/>
      <c r="CZ191" s="299"/>
      <c r="DA191" s="299"/>
      <c r="DB191" s="299"/>
      <c r="DC191" s="299"/>
      <c r="DD191" s="299"/>
      <c r="DE191" s="299"/>
      <c r="DF191" s="299"/>
      <c r="DG191" s="299"/>
      <c r="DH191" s="299"/>
      <c r="DI191" s="299"/>
      <c r="DJ191" s="299"/>
      <c r="DK191" s="299"/>
      <c r="DL191" s="299"/>
      <c r="DM191" s="299"/>
      <c r="DN191" s="299"/>
      <c r="DO191" s="299"/>
      <c r="DP191" s="299"/>
      <c r="DQ191" s="299"/>
      <c r="DR191" s="299"/>
      <c r="DS191" s="299"/>
      <c r="DT191" s="299"/>
      <c r="DU191" s="299"/>
      <c r="DV191" s="299"/>
      <c r="DW191" s="299"/>
      <c r="DX191" s="299"/>
      <c r="DY191" s="299"/>
      <c r="DZ191" s="299"/>
      <c r="EA191" s="299"/>
      <c r="EB191" s="299"/>
      <c r="EC191" s="299"/>
      <c r="ED191" s="299"/>
      <c r="EE191" s="299"/>
      <c r="EF191" s="299"/>
      <c r="EG191" s="299"/>
      <c r="EH191" s="299"/>
      <c r="EI191" s="299"/>
      <c r="EJ191" s="299"/>
      <c r="EK191" s="299"/>
      <c r="EL191" s="299"/>
      <c r="EM191" s="299"/>
      <c r="EN191" s="299"/>
      <c r="EO191" s="299"/>
      <c r="EP191" s="299"/>
      <c r="EQ191" s="299"/>
      <c r="ER191" s="299"/>
      <c r="ES191" s="299"/>
      <c r="ET191" s="299"/>
      <c r="EU191" s="299"/>
      <c r="EV191" s="299"/>
      <c r="EW191" s="299"/>
      <c r="EX191" s="299"/>
      <c r="EY191" s="299"/>
      <c r="EZ191" s="299"/>
      <c r="FA191" s="299"/>
      <c r="FB191" s="299"/>
      <c r="FC191" s="299"/>
      <c r="FD191" s="299"/>
      <c r="FE191" s="299"/>
      <c r="FF191" s="299"/>
      <c r="FG191" s="299"/>
      <c r="FH191" s="299"/>
      <c r="FI191" s="299"/>
      <c r="FJ191" s="299"/>
      <c r="FK191" s="299"/>
      <c r="FL191" s="299"/>
      <c r="FM191" s="299"/>
      <c r="FN191" s="299"/>
      <c r="FO191" s="299"/>
      <c r="FP191" s="299"/>
      <c r="FQ191" s="299"/>
      <c r="FR191" s="299"/>
      <c r="FS191" s="299"/>
      <c r="FT191" s="299"/>
      <c r="FU191" s="299"/>
      <c r="FV191" s="299"/>
      <c r="FW191" s="299"/>
      <c r="FX191" s="299"/>
      <c r="FY191" s="299"/>
      <c r="FZ191" s="299"/>
      <c r="GA191" s="299"/>
      <c r="GB191" s="299"/>
      <c r="GC191" s="299"/>
      <c r="GD191" s="299"/>
      <c r="GE191" s="299"/>
      <c r="GF191" s="299"/>
      <c r="GG191" s="299"/>
      <c r="GH191" s="299"/>
      <c r="GI191" s="299"/>
      <c r="GJ191" s="299"/>
      <c r="GK191" s="299"/>
      <c r="GL191" s="299"/>
      <c r="GM191" s="299"/>
      <c r="GN191" s="299"/>
      <c r="GO191" s="299"/>
      <c r="GP191" s="299"/>
      <c r="GQ191" s="299"/>
      <c r="GR191" s="299"/>
      <c r="GS191" s="299"/>
      <c r="GT191" s="299"/>
      <c r="GU191" s="299"/>
      <c r="GV191" s="299"/>
      <c r="GW191" s="299"/>
      <c r="GX191" s="299"/>
      <c r="GY191" s="299"/>
      <c r="GZ191" s="299"/>
      <c r="HA191" s="299"/>
      <c r="HB191" s="299"/>
      <c r="HC191" s="299"/>
      <c r="HD191" s="299"/>
      <c r="HE191" s="299"/>
      <c r="HF191" s="299"/>
      <c r="HG191" s="299"/>
      <c r="HH191" s="299"/>
      <c r="HI191" s="299"/>
      <c r="HJ191" s="299"/>
      <c r="HK191" s="299"/>
      <c r="HL191" s="299"/>
      <c r="HM191" s="299"/>
      <c r="HN191" s="299"/>
      <c r="HO191" s="299"/>
      <c r="HP191" s="299"/>
      <c r="HQ191" s="299"/>
      <c r="HR191" s="299"/>
      <c r="HS191" s="299"/>
      <c r="HT191" s="299"/>
      <c r="HU191" s="299"/>
      <c r="HV191" s="299"/>
      <c r="HW191" s="299"/>
      <c r="HX191" s="299"/>
      <c r="HY191" s="299"/>
      <c r="HZ191" s="299"/>
      <c r="IA191" s="299"/>
      <c r="IB191" s="299"/>
      <c r="IC191" s="299"/>
      <c r="ID191" s="299"/>
      <c r="IE191" s="299"/>
      <c r="IF191" s="299"/>
      <c r="IG191" s="299"/>
      <c r="IH191" s="299"/>
      <c r="II191" s="299"/>
      <c r="IJ191" s="299"/>
      <c r="IK191" s="299"/>
      <c r="IL191" s="299"/>
      <c r="IM191" s="299"/>
      <c r="IN191" s="299"/>
      <c r="IO191" s="299"/>
      <c r="IP191" s="299"/>
      <c r="IQ191" s="299"/>
      <c r="IR191" s="299"/>
      <c r="IS191" s="299"/>
      <c r="IT191" s="299"/>
      <c r="IU191" s="299"/>
      <c r="IV191" s="299"/>
      <c r="IW191" s="299"/>
      <c r="IX191" s="299"/>
      <c r="IY191" s="299"/>
      <c r="IZ191" s="299"/>
      <c r="JA191" s="299"/>
      <c r="JB191" s="299"/>
      <c r="JC191" s="299"/>
      <c r="JD191" s="299"/>
      <c r="JE191" s="299"/>
      <c r="JF191" s="299"/>
      <c r="JG191" s="299"/>
      <c r="JH191" s="299"/>
      <c r="JI191" s="299"/>
      <c r="JJ191" s="299"/>
      <c r="JK191" s="299"/>
      <c r="JL191" s="299"/>
      <c r="JM191" s="299"/>
      <c r="JN191" s="299"/>
      <c r="JO191" s="299"/>
      <c r="JP191" s="299"/>
      <c r="JQ191" s="299"/>
      <c r="JR191" s="299"/>
      <c r="JS191" s="299"/>
      <c r="JT191" s="299"/>
      <c r="JU191" s="299"/>
      <c r="JV191" s="298"/>
      <c r="JW191" s="299"/>
      <c r="JX191" s="299"/>
      <c r="JY191" s="299"/>
      <c r="JZ191" s="299"/>
      <c r="KA191" s="298"/>
      <c r="KB191" s="298"/>
      <c r="KC191" s="298"/>
      <c r="KD191" s="298"/>
      <c r="KE191" s="298"/>
      <c r="KF191" s="298"/>
      <c r="KG191" s="298"/>
      <c r="KH191" s="298"/>
      <c r="KI191" s="298"/>
      <c r="KJ191" s="298"/>
      <c r="KK191" s="298"/>
      <c r="KL191" s="298"/>
      <c r="KM191" s="298"/>
      <c r="KN191" s="298"/>
      <c r="KO191" s="298"/>
      <c r="KP191" s="298"/>
      <c r="KQ191" s="298"/>
      <c r="KR191" s="298"/>
      <c r="KS191" s="298"/>
      <c r="KT191" s="298"/>
      <c r="KU191" s="298"/>
      <c r="KV191" s="298"/>
      <c r="KW191" s="298"/>
      <c r="KX191" s="298"/>
      <c r="KY191" s="298"/>
      <c r="KZ191" s="298"/>
      <c r="LA191" s="298"/>
      <c r="LB191" s="298"/>
      <c r="LC191" s="298"/>
      <c r="LD191" s="298"/>
      <c r="LE191" s="298"/>
      <c r="LF191" s="298"/>
      <c r="LG191" s="299"/>
      <c r="LH191" s="299"/>
      <c r="LI191" s="299"/>
      <c r="LJ191" s="299"/>
      <c r="LK191" s="299"/>
      <c r="LL191" s="299"/>
      <c r="LM191" s="300"/>
      <c r="LN191" s="299"/>
      <c r="LO191" s="299"/>
      <c r="LP191" s="299"/>
      <c r="LQ191" s="299"/>
      <c r="LR191" s="299"/>
      <c r="LS191" s="299"/>
      <c r="LT191" s="299"/>
      <c r="LU191" s="299"/>
      <c r="LV191" s="299"/>
      <c r="LW191" s="299"/>
      <c r="LX191" s="299"/>
      <c r="LY191" s="299"/>
      <c r="LZ191" s="299"/>
      <c r="MA191" s="299"/>
      <c r="MB191" s="299"/>
      <c r="MC191" s="300"/>
      <c r="MD191" s="300"/>
      <c r="ME191" s="299"/>
      <c r="MF191" s="299"/>
      <c r="MG191" s="299"/>
      <c r="MH191" s="299"/>
      <c r="MI191" s="299"/>
      <c r="MJ191" s="299"/>
      <c r="MK191" s="299"/>
      <c r="ML191" s="299"/>
      <c r="MM191" s="299"/>
      <c r="MN191" s="299"/>
      <c r="MO191" s="299"/>
      <c r="MP191" s="299"/>
      <c r="MQ191" s="299"/>
      <c r="MR191" s="299"/>
      <c r="MS191" s="299"/>
      <c r="MT191" s="297"/>
      <c r="MU191" s="297"/>
      <c r="MV191" s="299"/>
      <c r="MW191" s="299"/>
      <c r="MX191" s="299"/>
      <c r="MY191" s="299"/>
      <c r="MZ191" s="299"/>
      <c r="NA191" s="299"/>
      <c r="NB191" s="299"/>
      <c r="NC191" s="299"/>
      <c r="ND191" s="299"/>
      <c r="NE191" s="299"/>
      <c r="NF191" s="299"/>
      <c r="NG191" s="299"/>
      <c r="NH191" s="299"/>
      <c r="NI191" s="299"/>
      <c r="NJ191" s="299"/>
      <c r="NK191" s="299"/>
      <c r="NL191" s="299"/>
    </row>
    <row r="192" spans="1:376" s="296" customFormat="1" ht="13.9" customHeight="1" x14ac:dyDescent="0.2">
      <c r="A192" s="297"/>
      <c r="B192" s="297"/>
      <c r="C192" s="297"/>
      <c r="D192" s="297"/>
      <c r="E192" s="297"/>
      <c r="F192" s="297"/>
      <c r="G192" s="297"/>
      <c r="H192" s="297"/>
      <c r="I192" s="297"/>
      <c r="J192" s="297"/>
      <c r="K192" s="297"/>
      <c r="L192" s="297"/>
      <c r="M192" s="297"/>
      <c r="N192" s="297"/>
      <c r="O192" s="297"/>
      <c r="W192" s="299"/>
      <c r="X192" s="299"/>
      <c r="Y192" s="299"/>
      <c r="Z192" s="299"/>
      <c r="AA192" s="299"/>
      <c r="AB192" s="299"/>
      <c r="AC192" s="299"/>
      <c r="AD192" s="299"/>
      <c r="AE192" s="299"/>
      <c r="AF192" s="299"/>
      <c r="AG192" s="299"/>
      <c r="AH192" s="299"/>
      <c r="AI192" s="299"/>
      <c r="AJ192" s="299"/>
      <c r="AK192" s="299"/>
      <c r="AL192" s="299"/>
      <c r="AM192" s="299"/>
      <c r="AN192" s="299"/>
      <c r="AO192" s="299"/>
      <c r="AP192" s="299"/>
      <c r="AQ192" s="299"/>
      <c r="AR192" s="299"/>
      <c r="AS192" s="299"/>
      <c r="AT192" s="299"/>
      <c r="AU192" s="299"/>
      <c r="AV192" s="299"/>
      <c r="AW192" s="299"/>
      <c r="AX192" s="299"/>
      <c r="AY192" s="299"/>
      <c r="AZ192" s="299"/>
      <c r="BA192" s="299"/>
      <c r="BB192" s="299"/>
      <c r="BC192" s="299"/>
      <c r="BD192" s="299"/>
      <c r="BE192" s="299"/>
      <c r="BF192" s="299"/>
      <c r="BG192" s="299"/>
      <c r="BH192" s="299"/>
      <c r="BI192" s="299"/>
      <c r="BJ192" s="299"/>
      <c r="BK192" s="299"/>
      <c r="BL192" s="299"/>
      <c r="BM192" s="299"/>
      <c r="BN192" s="299"/>
      <c r="BO192" s="299"/>
      <c r="BP192" s="299"/>
      <c r="BQ192" s="299"/>
      <c r="BR192" s="299"/>
      <c r="BS192" s="299"/>
      <c r="BT192" s="299"/>
      <c r="BU192" s="299"/>
      <c r="BV192" s="299"/>
      <c r="BW192" s="299"/>
      <c r="BX192" s="299"/>
      <c r="BY192" s="299"/>
      <c r="BZ192" s="299"/>
      <c r="CA192" s="299"/>
      <c r="CB192" s="299"/>
      <c r="CC192" s="299"/>
      <c r="CD192" s="299"/>
      <c r="CE192" s="299"/>
      <c r="CF192" s="299"/>
      <c r="CG192" s="299"/>
      <c r="CH192" s="299"/>
      <c r="CI192" s="299"/>
      <c r="CJ192" s="299"/>
      <c r="CK192" s="299"/>
      <c r="CL192" s="299"/>
      <c r="CM192" s="299"/>
      <c r="CN192" s="299"/>
      <c r="CO192" s="299"/>
      <c r="CP192" s="299"/>
      <c r="CQ192" s="299"/>
      <c r="CR192" s="299"/>
      <c r="CS192" s="299"/>
      <c r="CT192" s="299"/>
      <c r="CU192" s="299"/>
      <c r="CV192" s="299"/>
      <c r="CW192" s="299"/>
      <c r="CX192" s="299"/>
      <c r="CY192" s="299"/>
      <c r="CZ192" s="299"/>
      <c r="DA192" s="299"/>
      <c r="DB192" s="299"/>
      <c r="DC192" s="299"/>
      <c r="DD192" s="299"/>
      <c r="DE192" s="299"/>
      <c r="DF192" s="299"/>
      <c r="DG192" s="299"/>
      <c r="DH192" s="299"/>
      <c r="DI192" s="299"/>
      <c r="DJ192" s="299"/>
      <c r="DK192" s="299"/>
      <c r="DL192" s="299"/>
      <c r="DM192" s="299"/>
      <c r="DN192" s="299"/>
      <c r="DO192" s="299"/>
      <c r="DP192" s="299"/>
      <c r="DQ192" s="299"/>
      <c r="DR192" s="299"/>
      <c r="DS192" s="299"/>
      <c r="DT192" s="299"/>
      <c r="DU192" s="299"/>
      <c r="DV192" s="299"/>
      <c r="DW192" s="299"/>
      <c r="DX192" s="299"/>
      <c r="DY192" s="299"/>
      <c r="DZ192" s="299"/>
      <c r="EA192" s="299"/>
      <c r="EB192" s="299"/>
      <c r="EC192" s="299"/>
      <c r="ED192" s="299"/>
      <c r="EE192" s="299"/>
      <c r="EF192" s="299"/>
      <c r="EG192" s="299"/>
      <c r="EH192" s="299"/>
      <c r="EI192" s="299"/>
      <c r="EJ192" s="299"/>
      <c r="EK192" s="299"/>
      <c r="EL192" s="299"/>
      <c r="EM192" s="299"/>
      <c r="EN192" s="299"/>
      <c r="EO192" s="299"/>
      <c r="EP192" s="299"/>
      <c r="EQ192" s="299"/>
      <c r="ER192" s="299"/>
      <c r="ES192" s="299"/>
      <c r="ET192" s="299"/>
      <c r="EU192" s="299"/>
      <c r="EV192" s="299"/>
      <c r="EW192" s="299"/>
      <c r="EX192" s="299"/>
      <c r="EY192" s="299"/>
      <c r="EZ192" s="299"/>
      <c r="FA192" s="299"/>
      <c r="FB192" s="299"/>
      <c r="FC192" s="299"/>
      <c r="FD192" s="299"/>
      <c r="FE192" s="299"/>
      <c r="FF192" s="299"/>
      <c r="FG192" s="299"/>
      <c r="FH192" s="299"/>
      <c r="FI192" s="299"/>
      <c r="FJ192" s="299"/>
      <c r="FK192" s="299"/>
      <c r="FL192" s="299"/>
      <c r="FM192" s="299"/>
      <c r="FN192" s="299"/>
      <c r="FO192" s="299"/>
      <c r="FP192" s="299"/>
      <c r="FQ192" s="299"/>
      <c r="FR192" s="299"/>
      <c r="FS192" s="299"/>
      <c r="FT192" s="299"/>
      <c r="FU192" s="299"/>
      <c r="FV192" s="299"/>
      <c r="FW192" s="299"/>
      <c r="FX192" s="299"/>
      <c r="FY192" s="299"/>
      <c r="FZ192" s="299"/>
      <c r="GA192" s="299"/>
      <c r="GB192" s="299"/>
      <c r="GC192" s="299"/>
      <c r="GD192" s="299"/>
      <c r="GE192" s="299"/>
      <c r="GF192" s="299"/>
      <c r="GG192" s="299"/>
      <c r="GH192" s="299"/>
      <c r="GI192" s="299"/>
      <c r="GJ192" s="299"/>
      <c r="GK192" s="299"/>
      <c r="GL192" s="299"/>
      <c r="GM192" s="299"/>
      <c r="GN192" s="299"/>
      <c r="GO192" s="299"/>
      <c r="GP192" s="299"/>
      <c r="GQ192" s="299"/>
      <c r="GR192" s="299"/>
      <c r="GS192" s="299"/>
      <c r="GT192" s="299"/>
      <c r="GU192" s="299"/>
      <c r="GV192" s="299"/>
      <c r="GW192" s="299"/>
      <c r="GX192" s="299"/>
      <c r="GY192" s="299"/>
      <c r="GZ192" s="299"/>
      <c r="HA192" s="299"/>
      <c r="HB192" s="299"/>
      <c r="HC192" s="299"/>
      <c r="HD192" s="299"/>
      <c r="HE192" s="299"/>
      <c r="HF192" s="299"/>
      <c r="HG192" s="299"/>
      <c r="HH192" s="299"/>
      <c r="HI192" s="299"/>
      <c r="HJ192" s="299"/>
      <c r="HK192" s="299"/>
      <c r="HL192" s="299"/>
      <c r="HM192" s="299"/>
      <c r="HN192" s="299"/>
      <c r="HO192" s="299"/>
      <c r="HP192" s="299"/>
      <c r="HQ192" s="299"/>
      <c r="HR192" s="299"/>
      <c r="HS192" s="299"/>
      <c r="HT192" s="299"/>
      <c r="HU192" s="299"/>
      <c r="HV192" s="299"/>
      <c r="HW192" s="299"/>
      <c r="HX192" s="299"/>
      <c r="HY192" s="299"/>
      <c r="HZ192" s="299"/>
      <c r="IA192" s="299"/>
      <c r="IB192" s="299"/>
      <c r="IC192" s="299"/>
      <c r="ID192" s="299"/>
      <c r="IE192" s="299"/>
      <c r="IF192" s="299"/>
      <c r="IG192" s="299"/>
      <c r="IH192" s="299"/>
      <c r="II192" s="299"/>
      <c r="IJ192" s="299"/>
      <c r="IK192" s="299"/>
      <c r="IL192" s="299"/>
      <c r="IM192" s="299"/>
      <c r="IN192" s="299"/>
      <c r="IO192" s="299"/>
      <c r="IP192" s="299"/>
      <c r="IQ192" s="299"/>
      <c r="IR192" s="299"/>
      <c r="IS192" s="299"/>
      <c r="IT192" s="299"/>
      <c r="IU192" s="299"/>
      <c r="IV192" s="299"/>
      <c r="IW192" s="299"/>
      <c r="IX192" s="299"/>
      <c r="IY192" s="299"/>
      <c r="IZ192" s="299"/>
      <c r="JA192" s="299"/>
      <c r="JB192" s="299"/>
      <c r="JC192" s="299"/>
      <c r="JD192" s="299"/>
      <c r="JE192" s="299"/>
      <c r="JF192" s="299"/>
      <c r="JG192" s="299"/>
      <c r="JH192" s="299"/>
      <c r="JI192" s="299"/>
      <c r="JJ192" s="299"/>
      <c r="JK192" s="299"/>
      <c r="JL192" s="299"/>
      <c r="JM192" s="299"/>
      <c r="JN192" s="299"/>
      <c r="JO192" s="299"/>
      <c r="JP192" s="299"/>
      <c r="JQ192" s="299"/>
      <c r="JR192" s="299"/>
      <c r="JS192" s="299"/>
      <c r="JT192" s="299"/>
      <c r="JU192" s="299"/>
      <c r="JV192" s="298"/>
      <c r="JW192" s="299"/>
      <c r="JX192" s="299"/>
      <c r="JY192" s="299"/>
      <c r="JZ192" s="299"/>
      <c r="KA192" s="298"/>
      <c r="KB192" s="298"/>
      <c r="KC192" s="298"/>
      <c r="KD192" s="298"/>
      <c r="KE192" s="298"/>
      <c r="KF192" s="298"/>
      <c r="KG192" s="298"/>
      <c r="KH192" s="298"/>
      <c r="KI192" s="298"/>
      <c r="KJ192" s="298"/>
      <c r="KK192" s="298"/>
      <c r="KL192" s="298"/>
      <c r="KM192" s="298"/>
      <c r="KN192" s="298"/>
      <c r="KO192" s="298"/>
      <c r="KP192" s="298"/>
      <c r="KQ192" s="298"/>
      <c r="KR192" s="298"/>
      <c r="KS192" s="298"/>
      <c r="KT192" s="298"/>
      <c r="KU192" s="298"/>
      <c r="KV192" s="298"/>
      <c r="KW192" s="298"/>
      <c r="KX192" s="298"/>
      <c r="KY192" s="298"/>
      <c r="KZ192" s="298"/>
      <c r="LA192" s="298"/>
      <c r="LB192" s="298"/>
      <c r="LC192" s="298"/>
      <c r="LD192" s="298"/>
      <c r="LE192" s="298"/>
      <c r="LF192" s="298"/>
      <c r="LG192" s="299"/>
      <c r="LH192" s="299"/>
      <c r="LI192" s="299"/>
      <c r="LJ192" s="299"/>
      <c r="LK192" s="299"/>
      <c r="LL192" s="299"/>
      <c r="LM192" s="300"/>
      <c r="LN192" s="299"/>
      <c r="LO192" s="299"/>
      <c r="LP192" s="299"/>
      <c r="LQ192" s="299"/>
      <c r="LR192" s="299"/>
      <c r="LS192" s="299"/>
      <c r="LT192" s="299"/>
      <c r="LU192" s="299"/>
      <c r="LV192" s="299"/>
      <c r="LW192" s="299"/>
      <c r="LX192" s="299"/>
      <c r="LY192" s="299"/>
      <c r="LZ192" s="299"/>
      <c r="MA192" s="299"/>
      <c r="MB192" s="299"/>
      <c r="MC192" s="300"/>
      <c r="MD192" s="300"/>
      <c r="ME192" s="299"/>
      <c r="MF192" s="299"/>
      <c r="MG192" s="299"/>
      <c r="MH192" s="299"/>
      <c r="MI192" s="299"/>
      <c r="MJ192" s="299"/>
      <c r="MK192" s="299"/>
      <c r="ML192" s="299"/>
      <c r="MM192" s="299"/>
      <c r="MN192" s="299"/>
      <c r="MO192" s="299"/>
      <c r="MP192" s="299"/>
      <c r="MQ192" s="299"/>
      <c r="MR192" s="299"/>
      <c r="MS192" s="299"/>
      <c r="MT192" s="297"/>
      <c r="MU192" s="297"/>
      <c r="MV192" s="299"/>
      <c r="MW192" s="299"/>
      <c r="MX192" s="299"/>
      <c r="MY192" s="299"/>
      <c r="MZ192" s="299"/>
      <c r="NA192" s="299"/>
      <c r="NB192" s="299"/>
      <c r="NC192" s="299"/>
      <c r="ND192" s="299"/>
      <c r="NE192" s="299"/>
      <c r="NF192" s="299"/>
      <c r="NG192" s="299"/>
      <c r="NH192" s="299"/>
      <c r="NI192" s="299"/>
      <c r="NJ192" s="299"/>
      <c r="NK192" s="299"/>
      <c r="NL192" s="299"/>
    </row>
    <row r="193" spans="1:376" s="296" customFormat="1" ht="13.9" customHeight="1" x14ac:dyDescent="0.2">
      <c r="A193" s="297"/>
      <c r="B193" s="297"/>
      <c r="C193" s="297"/>
      <c r="D193" s="297"/>
      <c r="E193" s="297"/>
      <c r="F193" s="297"/>
      <c r="G193" s="297"/>
      <c r="H193" s="297"/>
      <c r="I193" s="297"/>
      <c r="J193" s="297"/>
      <c r="K193" s="297"/>
      <c r="L193" s="297"/>
      <c r="M193" s="297"/>
      <c r="N193" s="297"/>
      <c r="O193" s="297"/>
      <c r="W193" s="299"/>
      <c r="X193" s="299"/>
      <c r="Y193" s="299"/>
      <c r="Z193" s="299"/>
      <c r="AA193" s="299"/>
      <c r="AB193" s="299"/>
      <c r="AC193" s="299"/>
      <c r="AD193" s="299"/>
      <c r="AE193" s="299"/>
      <c r="AF193" s="299"/>
      <c r="AG193" s="299"/>
      <c r="AH193" s="299"/>
      <c r="AI193" s="299"/>
      <c r="AJ193" s="299"/>
      <c r="AK193" s="299"/>
      <c r="AL193" s="299"/>
      <c r="AM193" s="299"/>
      <c r="AN193" s="299"/>
      <c r="AO193" s="299"/>
      <c r="AP193" s="299"/>
      <c r="AQ193" s="299"/>
      <c r="AR193" s="299"/>
      <c r="AS193" s="299"/>
      <c r="AT193" s="299"/>
      <c r="AU193" s="299"/>
      <c r="AV193" s="299"/>
      <c r="AW193" s="299"/>
      <c r="AX193" s="299"/>
      <c r="AY193" s="299"/>
      <c r="AZ193" s="299"/>
      <c r="BA193" s="299"/>
      <c r="BB193" s="299"/>
      <c r="BC193" s="299"/>
      <c r="BD193" s="299"/>
      <c r="BE193" s="299"/>
      <c r="BF193" s="299"/>
      <c r="BG193" s="299"/>
      <c r="BH193" s="299"/>
      <c r="BI193" s="299"/>
      <c r="BJ193" s="299"/>
      <c r="BK193" s="299"/>
      <c r="BL193" s="299"/>
      <c r="BM193" s="299"/>
      <c r="BN193" s="299"/>
      <c r="BO193" s="299"/>
      <c r="BP193" s="299"/>
      <c r="BQ193" s="299"/>
      <c r="BR193" s="299"/>
      <c r="BS193" s="299"/>
      <c r="BT193" s="299"/>
      <c r="BU193" s="299"/>
      <c r="BV193" s="299"/>
      <c r="BW193" s="299"/>
      <c r="BX193" s="299"/>
      <c r="BY193" s="299"/>
      <c r="BZ193" s="299"/>
      <c r="CA193" s="299"/>
      <c r="CB193" s="299"/>
      <c r="CC193" s="299"/>
      <c r="CD193" s="299"/>
      <c r="CE193" s="299"/>
      <c r="CF193" s="299"/>
      <c r="CG193" s="299"/>
      <c r="CH193" s="299"/>
      <c r="CI193" s="299"/>
      <c r="CJ193" s="299"/>
      <c r="CK193" s="299"/>
      <c r="CL193" s="299"/>
      <c r="CM193" s="299"/>
      <c r="CN193" s="299"/>
      <c r="CO193" s="299"/>
      <c r="CP193" s="299"/>
      <c r="CQ193" s="299"/>
      <c r="CR193" s="299"/>
      <c r="CS193" s="299"/>
      <c r="CT193" s="299"/>
      <c r="CU193" s="299"/>
      <c r="CV193" s="299"/>
      <c r="CW193" s="299"/>
      <c r="CX193" s="299"/>
      <c r="CY193" s="299"/>
      <c r="CZ193" s="299"/>
      <c r="DA193" s="299"/>
      <c r="DB193" s="299"/>
      <c r="DC193" s="299"/>
      <c r="DD193" s="299"/>
      <c r="DE193" s="299"/>
      <c r="DF193" s="299"/>
      <c r="DG193" s="299"/>
      <c r="DH193" s="299"/>
      <c r="DI193" s="299"/>
      <c r="DJ193" s="299"/>
      <c r="DK193" s="299"/>
      <c r="DL193" s="299"/>
      <c r="DM193" s="299"/>
      <c r="DN193" s="299"/>
      <c r="DO193" s="299"/>
      <c r="DP193" s="299"/>
      <c r="DQ193" s="299"/>
      <c r="DR193" s="299"/>
      <c r="DS193" s="299"/>
      <c r="DT193" s="299"/>
      <c r="DU193" s="299"/>
      <c r="DV193" s="299"/>
      <c r="DW193" s="299"/>
      <c r="DX193" s="299"/>
      <c r="DY193" s="299"/>
      <c r="DZ193" s="299"/>
      <c r="EA193" s="299"/>
      <c r="EB193" s="299"/>
      <c r="EC193" s="299"/>
      <c r="ED193" s="299"/>
      <c r="EE193" s="299"/>
      <c r="EF193" s="299"/>
      <c r="EG193" s="299"/>
      <c r="EH193" s="299"/>
      <c r="EI193" s="299"/>
      <c r="EJ193" s="299"/>
      <c r="EK193" s="299"/>
      <c r="EL193" s="299"/>
      <c r="EM193" s="299"/>
      <c r="EN193" s="299"/>
      <c r="EO193" s="299"/>
      <c r="EP193" s="299"/>
      <c r="EQ193" s="299"/>
      <c r="ER193" s="299"/>
      <c r="ES193" s="299"/>
      <c r="ET193" s="299"/>
      <c r="EU193" s="299"/>
      <c r="EV193" s="299"/>
      <c r="EW193" s="299"/>
      <c r="EX193" s="299"/>
      <c r="EY193" s="299"/>
      <c r="EZ193" s="299"/>
      <c r="FA193" s="299"/>
      <c r="FB193" s="299"/>
      <c r="FC193" s="299"/>
      <c r="FD193" s="299"/>
      <c r="FE193" s="299"/>
      <c r="FF193" s="299"/>
      <c r="FG193" s="299"/>
      <c r="FH193" s="299"/>
      <c r="FI193" s="299"/>
      <c r="FJ193" s="299"/>
      <c r="FK193" s="299"/>
      <c r="FL193" s="299"/>
      <c r="FM193" s="299"/>
      <c r="FN193" s="299"/>
      <c r="FO193" s="299"/>
      <c r="FP193" s="299"/>
      <c r="FQ193" s="299"/>
      <c r="FR193" s="299"/>
      <c r="FS193" s="299"/>
      <c r="FT193" s="299"/>
      <c r="FU193" s="299"/>
      <c r="FV193" s="299"/>
      <c r="FW193" s="299"/>
      <c r="FX193" s="299"/>
      <c r="FY193" s="299"/>
      <c r="FZ193" s="299"/>
      <c r="GA193" s="299"/>
      <c r="GB193" s="299"/>
      <c r="GC193" s="299"/>
      <c r="GD193" s="299"/>
      <c r="GE193" s="299"/>
      <c r="GF193" s="299"/>
      <c r="GG193" s="299"/>
      <c r="GH193" s="299"/>
      <c r="GI193" s="299"/>
      <c r="GJ193" s="299"/>
      <c r="GK193" s="299"/>
      <c r="GL193" s="299"/>
      <c r="GM193" s="299"/>
      <c r="GN193" s="299"/>
      <c r="GO193" s="299"/>
      <c r="GP193" s="299"/>
      <c r="GQ193" s="299"/>
      <c r="GR193" s="299"/>
      <c r="GS193" s="299"/>
      <c r="GT193" s="299"/>
      <c r="GU193" s="299"/>
      <c r="GV193" s="299"/>
      <c r="GW193" s="299"/>
      <c r="GX193" s="299"/>
      <c r="GY193" s="299"/>
      <c r="GZ193" s="299"/>
      <c r="HA193" s="299"/>
      <c r="HB193" s="299"/>
      <c r="HC193" s="299"/>
      <c r="HD193" s="299"/>
      <c r="HE193" s="299"/>
      <c r="HF193" s="299"/>
      <c r="HG193" s="299"/>
      <c r="HH193" s="299"/>
      <c r="HI193" s="299"/>
      <c r="HJ193" s="299"/>
      <c r="HK193" s="299"/>
      <c r="HL193" s="299"/>
      <c r="HM193" s="299"/>
      <c r="HN193" s="299"/>
      <c r="HO193" s="299"/>
      <c r="HP193" s="299"/>
      <c r="HQ193" s="299"/>
      <c r="HR193" s="299"/>
      <c r="HS193" s="299"/>
      <c r="HT193" s="299"/>
      <c r="HU193" s="299"/>
      <c r="HV193" s="299"/>
      <c r="HW193" s="299"/>
      <c r="HX193" s="299"/>
      <c r="HY193" s="299"/>
      <c r="HZ193" s="299"/>
      <c r="IA193" s="299"/>
      <c r="IB193" s="299"/>
      <c r="IC193" s="299"/>
      <c r="ID193" s="299"/>
      <c r="IE193" s="299"/>
      <c r="IF193" s="299"/>
      <c r="IG193" s="299"/>
      <c r="IH193" s="299"/>
      <c r="II193" s="299"/>
      <c r="IJ193" s="299"/>
      <c r="IK193" s="299"/>
      <c r="IL193" s="299"/>
      <c r="IM193" s="299"/>
      <c r="IN193" s="299"/>
      <c r="IO193" s="299"/>
      <c r="IP193" s="299"/>
      <c r="IQ193" s="299"/>
      <c r="IR193" s="299"/>
      <c r="IS193" s="299"/>
      <c r="IT193" s="299"/>
      <c r="IU193" s="299"/>
      <c r="IV193" s="299"/>
      <c r="IW193" s="299"/>
      <c r="IX193" s="299"/>
      <c r="IY193" s="299"/>
      <c r="IZ193" s="299"/>
      <c r="JA193" s="299"/>
      <c r="JB193" s="299"/>
      <c r="JC193" s="299"/>
      <c r="JD193" s="299"/>
      <c r="JE193" s="299"/>
      <c r="JF193" s="299"/>
      <c r="JG193" s="299"/>
      <c r="JH193" s="299"/>
      <c r="JI193" s="299"/>
      <c r="JJ193" s="299"/>
      <c r="JK193" s="299"/>
      <c r="JL193" s="299"/>
      <c r="JM193" s="299"/>
      <c r="JN193" s="299"/>
      <c r="JO193" s="299"/>
      <c r="JP193" s="299"/>
      <c r="JQ193" s="299"/>
      <c r="JR193" s="299"/>
      <c r="JS193" s="299"/>
      <c r="JT193" s="299"/>
      <c r="JU193" s="299"/>
      <c r="JV193" s="298"/>
      <c r="JW193" s="299"/>
      <c r="JX193" s="299"/>
      <c r="JY193" s="299"/>
      <c r="JZ193" s="299"/>
      <c r="KA193" s="298"/>
      <c r="KB193" s="298"/>
      <c r="KC193" s="298"/>
      <c r="KD193" s="298"/>
      <c r="KE193" s="298"/>
      <c r="KF193" s="298"/>
      <c r="KG193" s="298"/>
      <c r="KH193" s="298"/>
      <c r="KI193" s="298"/>
      <c r="KJ193" s="298"/>
      <c r="KK193" s="298"/>
      <c r="KL193" s="298"/>
      <c r="KM193" s="298"/>
      <c r="KN193" s="298"/>
      <c r="KO193" s="298"/>
      <c r="KP193" s="298"/>
      <c r="KQ193" s="298"/>
      <c r="KR193" s="298"/>
      <c r="KS193" s="298"/>
      <c r="KT193" s="298"/>
      <c r="KU193" s="298"/>
      <c r="KV193" s="298"/>
      <c r="KW193" s="298"/>
      <c r="KX193" s="298"/>
      <c r="KY193" s="298"/>
      <c r="KZ193" s="298"/>
      <c r="LA193" s="298"/>
      <c r="LB193" s="298"/>
      <c r="LC193" s="298"/>
      <c r="LD193" s="298"/>
      <c r="LE193" s="298"/>
      <c r="LF193" s="298"/>
      <c r="LG193" s="299"/>
      <c r="LH193" s="299"/>
      <c r="LI193" s="299"/>
      <c r="LJ193" s="299"/>
      <c r="LK193" s="299"/>
      <c r="LL193" s="299"/>
      <c r="LM193" s="300"/>
      <c r="LN193" s="299"/>
      <c r="LO193" s="299"/>
      <c r="LP193" s="299"/>
      <c r="LQ193" s="299"/>
      <c r="LR193" s="299"/>
      <c r="LS193" s="299"/>
      <c r="LT193" s="299"/>
      <c r="LU193" s="299"/>
      <c r="LV193" s="299"/>
      <c r="LW193" s="299"/>
      <c r="LX193" s="299"/>
      <c r="LY193" s="299"/>
      <c r="LZ193" s="299"/>
      <c r="MA193" s="299"/>
      <c r="MB193" s="299"/>
      <c r="MC193" s="300"/>
      <c r="MD193" s="300"/>
      <c r="ME193" s="299"/>
      <c r="MF193" s="299"/>
      <c r="MG193" s="299"/>
      <c r="MH193" s="299"/>
      <c r="MI193" s="299"/>
      <c r="MJ193" s="299"/>
      <c r="MK193" s="299"/>
      <c r="ML193" s="299"/>
      <c r="MM193" s="299"/>
      <c r="MN193" s="299"/>
      <c r="MO193" s="299"/>
      <c r="MP193" s="299"/>
      <c r="MQ193" s="299"/>
      <c r="MR193" s="299"/>
      <c r="MS193" s="299"/>
      <c r="MT193" s="297"/>
      <c r="MU193" s="297"/>
      <c r="MV193" s="299"/>
      <c r="MW193" s="299"/>
      <c r="MX193" s="299"/>
      <c r="MY193" s="299"/>
      <c r="MZ193" s="299"/>
      <c r="NA193" s="299"/>
      <c r="NB193" s="299"/>
      <c r="NC193" s="299"/>
      <c r="ND193" s="299"/>
      <c r="NE193" s="299"/>
      <c r="NF193" s="299"/>
      <c r="NG193" s="299"/>
      <c r="NH193" s="299"/>
      <c r="NI193" s="299"/>
      <c r="NJ193" s="299"/>
      <c r="NK193" s="299"/>
      <c r="NL193" s="299"/>
    </row>
    <row r="194" spans="1:376" ht="13.9" customHeight="1" x14ac:dyDescent="0.2"/>
    <row r="195" spans="1:376" ht="13.9" customHeight="1" x14ac:dyDescent="0.2">
      <c r="A195" s="419"/>
    </row>
    <row r="196" spans="1:376" ht="13.9" customHeight="1" x14ac:dyDescent="0.2"/>
    <row r="197" spans="1:376" ht="13.9" customHeight="1" x14ac:dyDescent="0.2"/>
    <row r="198" spans="1:376" ht="13.9" customHeight="1" x14ac:dyDescent="0.2"/>
    <row r="199" spans="1:376" ht="13.9" customHeight="1" x14ac:dyDescent="0.2"/>
    <row r="200" spans="1:376" ht="13.9" customHeight="1" x14ac:dyDescent="0.2"/>
    <row r="201" spans="1:376" ht="13.9" customHeight="1" x14ac:dyDescent="0.2"/>
    <row r="202" spans="1:376" ht="13.9" customHeight="1" x14ac:dyDescent="0.2"/>
    <row r="203" spans="1:376" ht="13.9" customHeight="1" x14ac:dyDescent="0.2"/>
    <row r="204" spans="1:376" ht="13.9" customHeight="1" x14ac:dyDescent="0.2"/>
  </sheetData>
  <sheetProtection algorithmName="SHA-512" hashValue="Yq8rkw0Lpw8F8K62/g/KVkmta2baaWYQ9+URQT+YkUrTANQ4B2pXlD1ZtaFrm3wCtpBiOG3csLApXvgmRmCVRA==" saltValue="5i5IyIF004DzeiX5IJTBxA==" spinCount="100000" sheet="1" formatCells="0"/>
  <mergeCells count="481">
    <mergeCell ref="A1:P1"/>
    <mergeCell ref="U1:V1"/>
    <mergeCell ref="ME3:ME9"/>
    <mergeCell ref="MF3:MF9"/>
    <mergeCell ref="MG3:MG9"/>
    <mergeCell ref="MH3:MH9"/>
    <mergeCell ref="AE4:AE9"/>
    <mergeCell ref="AF4:AF9"/>
    <mergeCell ref="AG4:AG9"/>
    <mergeCell ref="AH4:AH9"/>
    <mergeCell ref="AI4:AI9"/>
    <mergeCell ref="AJ4:AJ9"/>
    <mergeCell ref="AK4:AK9"/>
    <mergeCell ref="AL4:AL9"/>
    <mergeCell ref="AM4:AM9"/>
    <mergeCell ref="AN4:AN9"/>
    <mergeCell ref="BI4:BI9"/>
    <mergeCell ref="BJ4:BJ9"/>
    <mergeCell ref="BK4:BK9"/>
    <mergeCell ref="BL4:BL9"/>
    <mergeCell ref="BA4:BA9"/>
    <mergeCell ref="BB4:BB9"/>
    <mergeCell ref="BC4:BC9"/>
    <mergeCell ref="BD4:BD9"/>
    <mergeCell ref="MI3:MI9"/>
    <mergeCell ref="P4:P9"/>
    <mergeCell ref="W4:W9"/>
    <mergeCell ref="X4:X9"/>
    <mergeCell ref="Y4:Y9"/>
    <mergeCell ref="Z4:Z9"/>
    <mergeCell ref="AA4:AA9"/>
    <mergeCell ref="AB4:AB9"/>
    <mergeCell ref="AC4:AC9"/>
    <mergeCell ref="AD4:AD9"/>
    <mergeCell ref="AU4:AU9"/>
    <mergeCell ref="AV4:AV9"/>
    <mergeCell ref="AW4:AW9"/>
    <mergeCell ref="AX4:AX9"/>
    <mergeCell ref="AY4:AY9"/>
    <mergeCell ref="AZ4:AZ9"/>
    <mergeCell ref="AO4:AO9"/>
    <mergeCell ref="AP4:AP9"/>
    <mergeCell ref="AQ4:AQ9"/>
    <mergeCell ref="AR4:AR9"/>
    <mergeCell ref="AS4:AS9"/>
    <mergeCell ref="AT4:AT9"/>
    <mergeCell ref="BG4:BG9"/>
    <mergeCell ref="BH4:BH9"/>
    <mergeCell ref="BE4:BE9"/>
    <mergeCell ref="BF4:BF9"/>
    <mergeCell ref="BS4:BS9"/>
    <mergeCell ref="BT4:BT9"/>
    <mergeCell ref="BU4:BU9"/>
    <mergeCell ref="BV4:BV9"/>
    <mergeCell ref="BW4:BW9"/>
    <mergeCell ref="BX4:BX9"/>
    <mergeCell ref="BM4:BM9"/>
    <mergeCell ref="BN4:BN9"/>
    <mergeCell ref="BO4:BO9"/>
    <mergeCell ref="BP4:BP9"/>
    <mergeCell ref="BQ4:BQ9"/>
    <mergeCell ref="BR4:BR9"/>
    <mergeCell ref="CE4:CE9"/>
    <mergeCell ref="CF4:CF9"/>
    <mergeCell ref="CG4:CG9"/>
    <mergeCell ref="CH4:CH9"/>
    <mergeCell ref="CI4:CI9"/>
    <mergeCell ref="CJ4:CJ9"/>
    <mergeCell ref="BY4:BY9"/>
    <mergeCell ref="BZ4:BZ9"/>
    <mergeCell ref="CA4:CA9"/>
    <mergeCell ref="CB4:CB9"/>
    <mergeCell ref="CC4:CC9"/>
    <mergeCell ref="CD4:CD9"/>
    <mergeCell ref="CQ4:CQ9"/>
    <mergeCell ref="CR4:CR9"/>
    <mergeCell ref="CS4:CS9"/>
    <mergeCell ref="CT4:CT9"/>
    <mergeCell ref="CU4:CU9"/>
    <mergeCell ref="CV4:CV9"/>
    <mergeCell ref="CK4:CK9"/>
    <mergeCell ref="CL4:CL9"/>
    <mergeCell ref="CM4:CM9"/>
    <mergeCell ref="CN4:CN9"/>
    <mergeCell ref="CO4:CO9"/>
    <mergeCell ref="CP4:CP9"/>
    <mergeCell ref="DC4:DC9"/>
    <mergeCell ref="DD4:DD9"/>
    <mergeCell ref="DE4:DE9"/>
    <mergeCell ref="DF4:DF9"/>
    <mergeCell ref="DG4:DG9"/>
    <mergeCell ref="DH4:DH9"/>
    <mergeCell ref="CW4:CW9"/>
    <mergeCell ref="CX4:CX9"/>
    <mergeCell ref="CY4:CY9"/>
    <mergeCell ref="CZ4:CZ9"/>
    <mergeCell ref="DA4:DA9"/>
    <mergeCell ref="DB4:DB9"/>
    <mergeCell ref="DO4:DO9"/>
    <mergeCell ref="DP4:DP9"/>
    <mergeCell ref="DQ4:DQ9"/>
    <mergeCell ref="DR4:DR9"/>
    <mergeCell ref="DS4:DS9"/>
    <mergeCell ref="DT4:DT9"/>
    <mergeCell ref="DI4:DI9"/>
    <mergeCell ref="DJ4:DJ9"/>
    <mergeCell ref="DK4:DK9"/>
    <mergeCell ref="DL4:DL9"/>
    <mergeCell ref="DM4:DM9"/>
    <mergeCell ref="DN4:DN9"/>
    <mergeCell ref="EA4:EA9"/>
    <mergeCell ref="EB4:EB9"/>
    <mergeCell ref="EC4:EC9"/>
    <mergeCell ref="ED4:ED9"/>
    <mergeCell ref="EE4:EE9"/>
    <mergeCell ref="EF4:EF9"/>
    <mergeCell ref="DU4:DU9"/>
    <mergeCell ref="DV4:DV9"/>
    <mergeCell ref="DW4:DW9"/>
    <mergeCell ref="DX4:DX9"/>
    <mergeCell ref="DY4:DY9"/>
    <mergeCell ref="DZ4:DZ9"/>
    <mergeCell ref="EM4:EM9"/>
    <mergeCell ref="EN4:EN9"/>
    <mergeCell ref="EO4:EO9"/>
    <mergeCell ref="EP4:EP9"/>
    <mergeCell ref="EQ4:EQ9"/>
    <mergeCell ref="ER4:ER9"/>
    <mergeCell ref="EG4:EG9"/>
    <mergeCell ref="EH4:EH9"/>
    <mergeCell ref="EI4:EI9"/>
    <mergeCell ref="EJ4:EJ9"/>
    <mergeCell ref="EK4:EK9"/>
    <mergeCell ref="EL4:EL9"/>
    <mergeCell ref="EY4:EY9"/>
    <mergeCell ref="EZ4:EZ9"/>
    <mergeCell ref="FA4:FA9"/>
    <mergeCell ref="FB4:FB9"/>
    <mergeCell ref="FC4:FC9"/>
    <mergeCell ref="FD4:FD9"/>
    <mergeCell ref="ES4:ES9"/>
    <mergeCell ref="ET4:ET9"/>
    <mergeCell ref="EU4:EU9"/>
    <mergeCell ref="EV4:EV9"/>
    <mergeCell ref="EW4:EW9"/>
    <mergeCell ref="EX4:EX9"/>
    <mergeCell ref="FK4:FK9"/>
    <mergeCell ref="FL4:FL9"/>
    <mergeCell ref="FM4:FM9"/>
    <mergeCell ref="FN4:FN9"/>
    <mergeCell ref="FO4:FO9"/>
    <mergeCell ref="FP4:FP9"/>
    <mergeCell ref="FE4:FE9"/>
    <mergeCell ref="FF4:FF9"/>
    <mergeCell ref="FG4:FG9"/>
    <mergeCell ref="FH4:FH9"/>
    <mergeCell ref="FI4:FI9"/>
    <mergeCell ref="FJ4:FJ9"/>
    <mergeCell ref="FW4:FW9"/>
    <mergeCell ref="FX4:FX9"/>
    <mergeCell ref="FY4:FY9"/>
    <mergeCell ref="FZ4:FZ9"/>
    <mergeCell ref="GA4:GA9"/>
    <mergeCell ref="GB4:GB9"/>
    <mergeCell ref="FQ4:FQ9"/>
    <mergeCell ref="FR4:FR9"/>
    <mergeCell ref="FS4:FS9"/>
    <mergeCell ref="FT4:FT9"/>
    <mergeCell ref="FU4:FU9"/>
    <mergeCell ref="FV4:FV9"/>
    <mergeCell ref="GI4:GI9"/>
    <mergeCell ref="GJ4:GJ9"/>
    <mergeCell ref="GK4:GK9"/>
    <mergeCell ref="GL4:GL9"/>
    <mergeCell ref="GM4:GM9"/>
    <mergeCell ref="GN4:GN9"/>
    <mergeCell ref="GC4:GC9"/>
    <mergeCell ref="GD4:GD9"/>
    <mergeCell ref="GE4:GE9"/>
    <mergeCell ref="GF4:GF9"/>
    <mergeCell ref="GG4:GG9"/>
    <mergeCell ref="GH4:GH9"/>
    <mergeCell ref="GU4:GU9"/>
    <mergeCell ref="GV4:GV9"/>
    <mergeCell ref="GW4:GW9"/>
    <mergeCell ref="GX4:GX9"/>
    <mergeCell ref="GY4:GY9"/>
    <mergeCell ref="GZ4:GZ9"/>
    <mergeCell ref="GO4:GO9"/>
    <mergeCell ref="GP4:GP9"/>
    <mergeCell ref="GQ4:GQ9"/>
    <mergeCell ref="GR4:GR9"/>
    <mergeCell ref="GS4:GS9"/>
    <mergeCell ref="GT4:GT9"/>
    <mergeCell ref="HG4:HG9"/>
    <mergeCell ref="HH4:HH9"/>
    <mergeCell ref="HI4:HI9"/>
    <mergeCell ref="HJ4:HJ9"/>
    <mergeCell ref="HK4:HK9"/>
    <mergeCell ref="HL4:HL9"/>
    <mergeCell ref="HA4:HA9"/>
    <mergeCell ref="HB4:HB9"/>
    <mergeCell ref="HC4:HC9"/>
    <mergeCell ref="HD4:HD9"/>
    <mergeCell ref="HE4:HE9"/>
    <mergeCell ref="HF4:HF9"/>
    <mergeCell ref="LJ4:LJ9"/>
    <mergeCell ref="LK4:LK9"/>
    <mergeCell ref="HS4:HS9"/>
    <mergeCell ref="HT4:HT9"/>
    <mergeCell ref="HU4:HU9"/>
    <mergeCell ref="HV4:HV9"/>
    <mergeCell ref="HW4:HW9"/>
    <mergeCell ref="HX4:HX9"/>
    <mergeCell ref="HM4:HM9"/>
    <mergeCell ref="HN4:HN9"/>
    <mergeCell ref="HO4:HO9"/>
    <mergeCell ref="HP4:HP9"/>
    <mergeCell ref="HQ4:HQ9"/>
    <mergeCell ref="HR4:HR9"/>
    <mergeCell ref="IZ8:IZ9"/>
    <mergeCell ref="JA8:JA9"/>
    <mergeCell ref="JB8:JB9"/>
    <mergeCell ref="JC8:JC9"/>
    <mergeCell ref="JD8:JD9"/>
    <mergeCell ref="JE8:JE9"/>
    <mergeCell ref="IJ8:IJ9"/>
    <mergeCell ref="IK8:IK9"/>
    <mergeCell ref="IL8:IL9"/>
    <mergeCell ref="IM8:IM9"/>
    <mergeCell ref="A5:A9"/>
    <mergeCell ref="K6:L7"/>
    <mergeCell ref="MJ5:MJ9"/>
    <mergeCell ref="MK5:MK9"/>
    <mergeCell ref="ML5:ML9"/>
    <mergeCell ref="IF8:IF9"/>
    <mergeCell ref="IG8:IG9"/>
    <mergeCell ref="IH8:IH9"/>
    <mergeCell ref="II8:II9"/>
    <mergeCell ref="LX4:LX9"/>
    <mergeCell ref="LY4:LY9"/>
    <mergeCell ref="LZ4:LZ9"/>
    <mergeCell ref="MA4:MA9"/>
    <mergeCell ref="MB4:MB9"/>
    <mergeCell ref="MC4:MC9"/>
    <mergeCell ref="LR4:LR9"/>
    <mergeCell ref="LS4:LS9"/>
    <mergeCell ref="LT4:LT9"/>
    <mergeCell ref="LU4:LU9"/>
    <mergeCell ref="LV4:LV9"/>
    <mergeCell ref="LW4:LW9"/>
    <mergeCell ref="LL4:LL9"/>
    <mergeCell ref="LM4:LM9"/>
    <mergeCell ref="LN4:LN9"/>
    <mergeCell ref="MS5:MS9"/>
    <mergeCell ref="H6:H7"/>
    <mergeCell ref="M6:N7"/>
    <mergeCell ref="S6:T6"/>
    <mergeCell ref="I7:I9"/>
    <mergeCell ref="K8:L8"/>
    <mergeCell ref="Q8:R8"/>
    <mergeCell ref="HY8:HY9"/>
    <mergeCell ref="ID8:ID9"/>
    <mergeCell ref="IE8:IE9"/>
    <mergeCell ref="MM5:MM9"/>
    <mergeCell ref="MN5:MN9"/>
    <mergeCell ref="MO5:MO9"/>
    <mergeCell ref="MP5:MP9"/>
    <mergeCell ref="MQ5:MQ9"/>
    <mergeCell ref="MR5:MR9"/>
    <mergeCell ref="MD4:MD9"/>
    <mergeCell ref="LO4:LO9"/>
    <mergeCell ref="LP4:LP9"/>
    <mergeCell ref="LQ4:LQ9"/>
    <mergeCell ref="LF4:LF9"/>
    <mergeCell ref="LG4:LG9"/>
    <mergeCell ref="LH4:LH9"/>
    <mergeCell ref="LI4:LI9"/>
    <mergeCell ref="IX8:IX9"/>
    <mergeCell ref="IY8:IY9"/>
    <mergeCell ref="JL8:JL9"/>
    <mergeCell ref="JM8:JM9"/>
    <mergeCell ref="JN8:JN9"/>
    <mergeCell ref="JO8:JO9"/>
    <mergeCell ref="JP8:JP9"/>
    <mergeCell ref="JQ8:JQ9"/>
    <mergeCell ref="JF8:JF9"/>
    <mergeCell ref="JG8:JG9"/>
    <mergeCell ref="JH8:JH9"/>
    <mergeCell ref="JI8:JI9"/>
    <mergeCell ref="JJ8:JJ9"/>
    <mergeCell ref="JK8:JK9"/>
    <mergeCell ref="LE8:LE9"/>
    <mergeCell ref="U9:V9"/>
    <mergeCell ref="U10:V10"/>
    <mergeCell ref="KV8:KV9"/>
    <mergeCell ref="KW8:KW9"/>
    <mergeCell ref="KX8:KX9"/>
    <mergeCell ref="KY8:KY9"/>
    <mergeCell ref="KZ8:KZ9"/>
    <mergeCell ref="LA8:LA9"/>
    <mergeCell ref="KP8:KP9"/>
    <mergeCell ref="KQ8:KQ9"/>
    <mergeCell ref="KR8:KR9"/>
    <mergeCell ref="KS8:KS9"/>
    <mergeCell ref="KT8:KT9"/>
    <mergeCell ref="KU8:KU9"/>
    <mergeCell ref="KJ8:KJ9"/>
    <mergeCell ref="KK8:KK9"/>
    <mergeCell ref="KL8:KL9"/>
    <mergeCell ref="KM8:KM9"/>
    <mergeCell ref="KN8:KN9"/>
    <mergeCell ref="KO8:KO9"/>
    <mergeCell ref="KD8:KD9"/>
    <mergeCell ref="KE8:KE9"/>
    <mergeCell ref="KF8:KF9"/>
    <mergeCell ref="U11:V11"/>
    <mergeCell ref="U12:V12"/>
    <mergeCell ref="U13:V13"/>
    <mergeCell ref="U14:V14"/>
    <mergeCell ref="U15:V15"/>
    <mergeCell ref="U16:V16"/>
    <mergeCell ref="LB8:LB9"/>
    <mergeCell ref="LC8:LC9"/>
    <mergeCell ref="LD8:LD9"/>
    <mergeCell ref="KG8:KG9"/>
    <mergeCell ref="KH8:KH9"/>
    <mergeCell ref="KI8:KI9"/>
    <mergeCell ref="JX8:JX9"/>
    <mergeCell ref="JY8:JY9"/>
    <mergeCell ref="JZ8:JZ9"/>
    <mergeCell ref="KA8:KA9"/>
    <mergeCell ref="KB8:KB9"/>
    <mergeCell ref="KC8:KC9"/>
    <mergeCell ref="JR8:JR9"/>
    <mergeCell ref="JS8:JS9"/>
    <mergeCell ref="JT8:JT9"/>
    <mergeCell ref="JU8:JU9"/>
    <mergeCell ref="JV8:JV9"/>
    <mergeCell ref="JW8:JW9"/>
    <mergeCell ref="U23:V23"/>
    <mergeCell ref="U24:V24"/>
    <mergeCell ref="U25:V25"/>
    <mergeCell ref="U26:V26"/>
    <mergeCell ref="U27:V27"/>
    <mergeCell ref="U28:V28"/>
    <mergeCell ref="U17:V17"/>
    <mergeCell ref="U18:V18"/>
    <mergeCell ref="U19:V19"/>
    <mergeCell ref="U20:V20"/>
    <mergeCell ref="U21:V21"/>
    <mergeCell ref="U22:V22"/>
    <mergeCell ref="U35:V35"/>
    <mergeCell ref="U36:V36"/>
    <mergeCell ref="U37:V37"/>
    <mergeCell ref="U38:V38"/>
    <mergeCell ref="U39:V39"/>
    <mergeCell ref="U40:V40"/>
    <mergeCell ref="U29:V29"/>
    <mergeCell ref="U30:V30"/>
    <mergeCell ref="U31:V31"/>
    <mergeCell ref="U32:V32"/>
    <mergeCell ref="U33:V33"/>
    <mergeCell ref="U34:V34"/>
    <mergeCell ref="U47:V47"/>
    <mergeCell ref="B48:C48"/>
    <mergeCell ref="G48:G49"/>
    <mergeCell ref="B49:C49"/>
    <mergeCell ref="A51:P52"/>
    <mergeCell ref="K53:N53"/>
    <mergeCell ref="R53:U53"/>
    <mergeCell ref="U41:V41"/>
    <mergeCell ref="U42:V42"/>
    <mergeCell ref="U43:V43"/>
    <mergeCell ref="U44:V44"/>
    <mergeCell ref="U45:V45"/>
    <mergeCell ref="U46:V46"/>
    <mergeCell ref="R64:V64"/>
    <mergeCell ref="R65:V65"/>
    <mergeCell ref="R66:V66"/>
    <mergeCell ref="R67:V67"/>
    <mergeCell ref="C69:F71"/>
    <mergeCell ref="R69:V69"/>
    <mergeCell ref="R70:V70"/>
    <mergeCell ref="R71:V71"/>
    <mergeCell ref="A56:B73"/>
    <mergeCell ref="P56:P63"/>
    <mergeCell ref="R56:V56"/>
    <mergeCell ref="R57:V57"/>
    <mergeCell ref="R58:V58"/>
    <mergeCell ref="R59:V59"/>
    <mergeCell ref="R60:V60"/>
    <mergeCell ref="R61:V61"/>
    <mergeCell ref="R62:V62"/>
    <mergeCell ref="R63:V63"/>
    <mergeCell ref="R77:V77"/>
    <mergeCell ref="R80:V80"/>
    <mergeCell ref="R81:V81"/>
    <mergeCell ref="R82:V82"/>
    <mergeCell ref="R83:V83"/>
    <mergeCell ref="R72:V72"/>
    <mergeCell ref="R73:V73"/>
    <mergeCell ref="R74:V74"/>
    <mergeCell ref="R75:V75"/>
    <mergeCell ref="R76:V76"/>
    <mergeCell ref="R91:V91"/>
    <mergeCell ref="R92:V92"/>
    <mergeCell ref="R93:V93"/>
    <mergeCell ref="R94:V94"/>
    <mergeCell ref="R95:V95"/>
    <mergeCell ref="R96:V96"/>
    <mergeCell ref="R84:V84"/>
    <mergeCell ref="R85:V85"/>
    <mergeCell ref="R86:V86"/>
    <mergeCell ref="R87:V87"/>
    <mergeCell ref="R89:V89"/>
    <mergeCell ref="R90:V90"/>
    <mergeCell ref="E106:F107"/>
    <mergeCell ref="R106:V106"/>
    <mergeCell ref="R107:V107"/>
    <mergeCell ref="R108:V108"/>
    <mergeCell ref="R109:V109"/>
    <mergeCell ref="A110:D110"/>
    <mergeCell ref="R110:V110"/>
    <mergeCell ref="K98:N98"/>
    <mergeCell ref="R98:U98"/>
    <mergeCell ref="C100:D105"/>
    <mergeCell ref="R100:V100"/>
    <mergeCell ref="R101:V101"/>
    <mergeCell ref="R102:V102"/>
    <mergeCell ref="R103:V103"/>
    <mergeCell ref="R104:V104"/>
    <mergeCell ref="R105:V105"/>
    <mergeCell ref="R121:V121"/>
    <mergeCell ref="R122:V122"/>
    <mergeCell ref="R123:V123"/>
    <mergeCell ref="R124:V124"/>
    <mergeCell ref="R125:V125"/>
    <mergeCell ref="R126:V126"/>
    <mergeCell ref="R111:V111"/>
    <mergeCell ref="R112:V112"/>
    <mergeCell ref="C114:D122"/>
    <mergeCell ref="R114:V114"/>
    <mergeCell ref="R115:V115"/>
    <mergeCell ref="R116:V116"/>
    <mergeCell ref="R117:V117"/>
    <mergeCell ref="R118:V118"/>
    <mergeCell ref="R119:V119"/>
    <mergeCell ref="R120:V120"/>
    <mergeCell ref="K141:N141"/>
    <mergeCell ref="P141:P143"/>
    <mergeCell ref="R141:U141"/>
    <mergeCell ref="R143:T143"/>
    <mergeCell ref="R127:V127"/>
    <mergeCell ref="R128:V128"/>
    <mergeCell ref="R129:V129"/>
    <mergeCell ref="R130:V130"/>
    <mergeCell ref="C132:D138"/>
    <mergeCell ref="R132:V132"/>
    <mergeCell ref="R133:V133"/>
    <mergeCell ref="R134:V134"/>
    <mergeCell ref="R135:V135"/>
    <mergeCell ref="R136:V136"/>
    <mergeCell ref="R144:V144"/>
    <mergeCell ref="R145:V145"/>
    <mergeCell ref="R146:V146"/>
    <mergeCell ref="R147:V147"/>
    <mergeCell ref="R148:V148"/>
    <mergeCell ref="R149:V149"/>
    <mergeCell ref="R137:V137"/>
    <mergeCell ref="R138:V138"/>
    <mergeCell ref="R139:V139"/>
    <mergeCell ref="A161:L161"/>
    <mergeCell ref="M161:P161"/>
    <mergeCell ref="Q161:T161"/>
    <mergeCell ref="R150:V150"/>
    <mergeCell ref="R151:V151"/>
    <mergeCell ref="R152:V152"/>
    <mergeCell ref="R153:V153"/>
    <mergeCell ref="R154:V154"/>
    <mergeCell ref="R155:V155"/>
  </mergeCells>
  <conditionalFormatting sqref="H10">
    <cfRule type="expression" priority="16" stopIfTrue="1">
      <formula>AND($B10="PHA", $H10&gt;0)</formula>
    </cfRule>
  </conditionalFormatting>
  <conditionalFormatting sqref="T113 T68 T88 T97 T78:T79">
    <cfRule type="cellIs" dxfId="24" priority="17" stopIfTrue="1" operator="greaterThan">
      <formula>0</formula>
    </cfRule>
  </conditionalFormatting>
  <conditionalFormatting sqref="A10:A47">
    <cfRule type="cellIs" dxfId="23" priority="18" stopIfTrue="1" operator="equal">
      <formula>1</formula>
    </cfRule>
  </conditionalFormatting>
  <conditionalFormatting sqref="I10:I47">
    <cfRule type="expression" priority="15" stopIfTrue="1">
      <formula>AND($B10="PHA", $H10&gt;0)</formula>
    </cfRule>
  </conditionalFormatting>
  <conditionalFormatting sqref="P10:P47">
    <cfRule type="expression" dxfId="22" priority="13">
      <formula>AND($O$10="New Construction",$P$10="Yes")</formula>
    </cfRule>
  </conditionalFormatting>
  <conditionalFormatting sqref="J70:O76">
    <cfRule type="cellIs" dxfId="21" priority="12" stopIfTrue="1" operator="equal">
      <formula>0</formula>
    </cfRule>
  </conditionalFormatting>
  <conditionalFormatting sqref="J56:O67 J80:O97 J100:O139 J143:O155">
    <cfRule type="cellIs" dxfId="20" priority="11" operator="equal">
      <formula>0</formula>
    </cfRule>
  </conditionalFormatting>
  <conditionalFormatting sqref="B49:C49">
    <cfRule type="cellIs" dxfId="19" priority="7" operator="greaterThan">
      <formula>60.0000001</formula>
    </cfRule>
  </conditionalFormatting>
  <conditionalFormatting sqref="K53:N53">
    <cfRule type="containsText" dxfId="18" priority="6" operator="containsText" text="&lt;&lt; Select Election or Income Averaging &gt;&gt;">
      <formula>NOT(ISERROR(SEARCH("&lt;&lt; Select Election or Income Averaging &gt;&gt;",K53)))</formula>
    </cfRule>
  </conditionalFormatting>
  <conditionalFormatting sqref="T140">
    <cfRule type="cellIs" dxfId="17" priority="5" stopIfTrue="1" operator="greaterThan">
      <formula>0</formula>
    </cfRule>
  </conditionalFormatting>
  <conditionalFormatting sqref="J140:O140">
    <cfRule type="cellIs" dxfId="16" priority="4" operator="equal">
      <formula>0</formula>
    </cfRule>
  </conditionalFormatting>
  <conditionalFormatting sqref="K98:N98">
    <cfRule type="containsText" dxfId="15" priority="3" operator="containsText" text="&lt;&lt; Select Election or Income Averaging &gt;&gt;">
      <formula>NOT(ISERROR(SEARCH("&lt;&lt; Select Election or Income Averaging &gt;&gt;",K98)))</formula>
    </cfRule>
  </conditionalFormatting>
  <conditionalFormatting sqref="K141:N141">
    <cfRule type="containsText" dxfId="14" priority="1" operator="containsText" text="&lt;&lt; Select Election or Income Averaging &gt;&gt;">
      <formula>NOT(ISERROR(SEARCH("&lt;&lt; Select Election or Income Averaging &gt;&gt;",K141)))</formula>
    </cfRule>
  </conditionalFormatting>
  <dataValidations count="11">
    <dataValidation type="list" allowBlank="1" showInputMessage="1" showErrorMessage="1" sqref="B17:B47" xr:uid="{BC24C6AA-D67B-4BA7-8F75-C02DEF99B4CC}">
      <formula1>"20, 30, 40, 50, 60, 70, 80"</formula1>
    </dataValidation>
    <dataValidation type="list" allowBlank="1" showInputMessage="1" showErrorMessage="1" sqref="B10:B16" xr:uid="{3C96B212-1E93-4BCF-9EFD-6248E1ACD371}">
      <formula1>"Select Mkt/CS, Unrestricted, N/A-CS"</formula1>
    </dataValidation>
    <dataValidation type="list" allowBlank="1" showInputMessage="1" showErrorMessage="1" sqref="F6" xr:uid="{E57F6508-3B3E-41B1-96F2-D15736065B54}">
      <formula1>"&lt;Select&gt;,Yes, No"</formula1>
    </dataValidation>
    <dataValidation type="list" allowBlank="1" showInputMessage="1" showErrorMessage="1" errorTitle="Invalid Entry" error="Please select from the choices provided." promptTitle="Historic Designation" prompt="Indicate &quot;Yes&quot; if the unit(s) on this row will be included in that part of the project for which scoring points will be requested under Historic Preservation.  However, the Type of Activity selected on this row must not be &quot;New Construction&quot;." sqref="P10:P47" xr:uid="{F1685379-345B-47B9-8AF9-2E9E89C1F67E}">
      <formula1>"Yes, No"</formula1>
    </dataValidation>
    <dataValidation type="list" allowBlank="1" showInputMessage="1" showErrorMessage="1" errorTitle="Invalid Entry" error="Please select from the choices provided." sqref="O10:O47" xr:uid="{8E9E8705-BD17-4CE0-B2D8-4F963677BEE7}">
      <formula1>"New Construction, Rehabilitation, Acquisition/Rehab"</formula1>
    </dataValidation>
    <dataValidation type="list" allowBlank="1" showInputMessage="1" showErrorMessage="1" sqref="D10:D47" xr:uid="{F7809528-56CF-4BC0-B1EF-657C876BAE7E}">
      <formula1>"0, 1.0, 1.5, 2.0, 2.5, 3.0, 3.5, 4.0"</formula1>
    </dataValidation>
    <dataValidation type="list" allowBlank="1" showInputMessage="1" showErrorMessage="1" sqref="C10:C47" xr:uid="{07E8D7FF-3398-4110-9FC4-0BC34F2842C7}">
      <formula1>"Efficiency, 1, 2, 3, 4"</formula1>
    </dataValidation>
    <dataValidation type="list" allowBlank="1" showInputMessage="1" showErrorMessage="1" sqref="N10:N47" xr:uid="{677BFD75-87C1-426D-A48B-F25B9FCAAD30}">
      <formula1>"SF Detached, Mfd Home, Duplex, Townhome, 1-Story, 2-Story, 2-Story Walkup, 3+ Story"</formula1>
    </dataValidation>
    <dataValidation type="list" allowBlank="1" showErrorMessage="1" sqref="M10:M47" xr:uid="{686CD2CB-F00D-4F77-BB5F-4220390505CF}">
      <formula1>"No, Common Space, Residential"</formula1>
    </dataValidation>
    <dataValidation type="list" allowBlank="1" showInputMessage="1" showErrorMessage="1" sqref="J10:J47" xr:uid="{466B1797-ED59-4236-941B-0FB8C8325D1B}">
      <formula1>"HUD, PHA PBRA, USDA, Other Govt,RAD,  PHA Oper Sub"</formula1>
    </dataValidation>
    <dataValidation type="list" allowBlank="1" showInputMessage="1" showErrorMessage="1" sqref="G5" xr:uid="{6EE4E71D-962B-4104-A48E-9BEF692F020E}">
      <formula1>"&lt;Select&gt;,Fixed, Floating"</formula1>
    </dataValidation>
  </dataValidations>
  <printOptions horizontalCentered="1"/>
  <pageMargins left="0.25" right="0.25" top="0.5" bottom="0.5" header="0.25" footer="0.25"/>
  <pageSetup scale="90" fitToHeight="0" orientation="landscape" horizontalDpi="1200" verticalDpi="1200" r:id="rId1"/>
  <headerFooter alignWithMargins="0">
    <oddHeader>&amp;LGeorgia Department of Community Affairs&amp;C 2019 Pre-Application&amp;RHousing Finance and Development Division</oddHeader>
    <oddFooter>&amp;L&amp;G &amp;9&amp;F&amp;C&amp;9&amp;A&amp;R&amp;9&amp;P of &amp;N</oddFooter>
  </headerFooter>
  <rowBreaks count="3" manualBreakCount="3">
    <brk id="52" max="16383" man="1"/>
    <brk id="96" max="16383" man="1"/>
    <brk id="139" max="16383" man="1"/>
  </rowBreaks>
  <ignoredErrors>
    <ignoredError sqref="J66:N66"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104"/>
  <sheetViews>
    <sheetView showGridLines="0" zoomScaleNormal="100" zoomScaleSheetLayoutView="145" workbookViewId="0">
      <selection activeCell="Q22" sqref="Q22"/>
    </sheetView>
  </sheetViews>
  <sheetFormatPr defaultColWidth="9" defaultRowHeight="12.75" x14ac:dyDescent="0.2"/>
  <cols>
    <col min="1" max="1" width="0.75" style="137" customWidth="1"/>
    <col min="2" max="2" width="3.25" style="137" customWidth="1"/>
    <col min="3" max="3" width="2" style="137" customWidth="1"/>
    <col min="4" max="4" width="3.875" style="137" customWidth="1"/>
    <col min="5" max="7" width="3.25" style="137" customWidth="1"/>
    <col min="8" max="15" width="4.875" style="137" customWidth="1"/>
    <col min="16" max="16" width="7.875" style="137" customWidth="1"/>
    <col min="17" max="18" width="4.25" style="137" customWidth="1"/>
    <col min="19" max="19" width="5.25" style="137" customWidth="1"/>
    <col min="20" max="20" width="5" style="137" customWidth="1"/>
    <col min="21" max="21" width="4.25" style="137" customWidth="1"/>
    <col min="22" max="22" width="4.5" style="137" customWidth="1"/>
    <col min="23" max="23" width="7.875" style="137" customWidth="1"/>
    <col min="24" max="16384" width="9" style="137"/>
  </cols>
  <sheetData>
    <row r="1" spans="1:24" ht="18" x14ac:dyDescent="0.25">
      <c r="B1" s="1073" t="s">
        <v>330</v>
      </c>
      <c r="C1" s="1073"/>
      <c r="D1" s="1073"/>
      <c r="E1" s="1073"/>
      <c r="F1" s="1073"/>
      <c r="G1" s="1073"/>
      <c r="H1" s="1073"/>
      <c r="I1" s="1073"/>
      <c r="J1" s="1073"/>
      <c r="K1" s="1073"/>
      <c r="L1" s="1073"/>
      <c r="M1" s="1073"/>
      <c r="N1" s="1073"/>
      <c r="O1" s="1073"/>
      <c r="P1" s="1073"/>
      <c r="Q1" s="1073"/>
      <c r="R1" s="1073"/>
      <c r="S1" s="1073"/>
      <c r="T1" s="1073"/>
      <c r="U1" s="1073"/>
      <c r="V1" s="1073"/>
      <c r="W1" s="1073"/>
    </row>
    <row r="2" spans="1:24" ht="8.25" customHeight="1" x14ac:dyDescent="0.2">
      <c r="B2" s="138"/>
      <c r="C2" s="138"/>
      <c r="D2" s="138"/>
      <c r="E2" s="138"/>
      <c r="F2" s="138"/>
      <c r="G2" s="138"/>
      <c r="H2" s="138"/>
      <c r="I2" s="138"/>
      <c r="J2" s="138"/>
      <c r="K2" s="138"/>
      <c r="L2" s="138"/>
      <c r="M2" s="138"/>
      <c r="N2" s="138"/>
      <c r="O2" s="138"/>
      <c r="P2" s="138"/>
      <c r="Q2" s="138"/>
      <c r="R2" s="138"/>
      <c r="S2" s="138"/>
      <c r="T2" s="138"/>
      <c r="U2" s="138"/>
      <c r="V2" s="138"/>
      <c r="W2" s="138"/>
    </row>
    <row r="3" spans="1:24" ht="54" customHeight="1" x14ac:dyDescent="0.2">
      <c r="B3" s="1074" t="s">
        <v>331</v>
      </c>
      <c r="C3" s="1074"/>
      <c r="D3" s="1074"/>
      <c r="E3" s="1074"/>
      <c r="F3" s="1074"/>
      <c r="G3" s="1074"/>
      <c r="H3" s="1074"/>
      <c r="I3" s="1074"/>
      <c r="J3" s="1074"/>
      <c r="K3" s="1074"/>
      <c r="L3" s="1074"/>
      <c r="M3" s="1074"/>
      <c r="N3" s="1074"/>
      <c r="O3" s="1074"/>
      <c r="P3" s="1074"/>
      <c r="Q3" s="1074"/>
      <c r="R3" s="1074"/>
      <c r="S3" s="1074"/>
      <c r="T3" s="1074"/>
      <c r="U3" s="1074"/>
      <c r="V3" s="1074"/>
      <c r="W3" s="1074"/>
    </row>
    <row r="4" spans="1:24" s="62" customFormat="1" ht="9" customHeight="1" x14ac:dyDescent="0.2">
      <c r="A4" s="588"/>
      <c r="B4" s="588"/>
      <c r="C4" s="588"/>
      <c r="D4" s="588"/>
      <c r="J4" s="588"/>
      <c r="K4" s="588"/>
      <c r="L4" s="588"/>
      <c r="M4" s="588"/>
      <c r="N4" s="588"/>
      <c r="O4" s="588"/>
      <c r="P4" s="588"/>
      <c r="Q4" s="588"/>
      <c r="U4" s="61" t="s">
        <v>231</v>
      </c>
      <c r="V4" s="1026" t="str">
        <f>'Submission Form and Checklist'!$P$2</f>
        <v>2019PA-0##</v>
      </c>
      <c r="W4" s="1026"/>
    </row>
    <row r="5" spans="1:24" s="62" customFormat="1" ht="13.5" customHeight="1" x14ac:dyDescent="0.25">
      <c r="A5" s="63" t="s">
        <v>216</v>
      </c>
      <c r="B5" s="64"/>
      <c r="C5" s="64"/>
      <c r="H5" s="1027" t="str">
        <f>'Submission Form and Checklist'!$D$6</f>
        <v>&lt;&lt;Select DCA Funding&gt;&gt;</v>
      </c>
      <c r="I5" s="1028"/>
      <c r="J5" s="1028"/>
      <c r="K5" s="1028"/>
      <c r="L5" s="1028"/>
      <c r="O5" s="65" t="s">
        <v>215</v>
      </c>
      <c r="Q5" s="1028" t="str">
        <f>'Submission Form and Checklist'!$K$6</f>
        <v>&lt;&lt; Select request purpose &gt;&gt;</v>
      </c>
      <c r="R5" s="1028"/>
      <c r="S5" s="1028"/>
      <c r="T5" s="1028"/>
      <c r="U5" s="1028"/>
      <c r="V5" s="1024" t="s">
        <v>755</v>
      </c>
      <c r="W5" s="1024"/>
    </row>
    <row r="6" spans="1:24" s="62" customFormat="1" ht="13.5" customHeight="1" x14ac:dyDescent="0.25">
      <c r="A6" s="598" t="s">
        <v>751</v>
      </c>
      <c r="D6" s="63"/>
      <c r="E6" s="63"/>
      <c r="F6" s="63"/>
      <c r="G6" s="63"/>
      <c r="H6" s="63"/>
      <c r="I6" s="63"/>
      <c r="Q6" s="1025">
        <f>'Submission Form and Checklist'!$L$7</f>
        <v>0</v>
      </c>
      <c r="R6" s="1025"/>
      <c r="S6" s="1025"/>
      <c r="V6" s="1023" t="str">
        <f>'Submission Form and Checklist'!$O$6</f>
        <v>&lt;Select Applicable QAP&gt;</v>
      </c>
      <c r="W6" s="1023"/>
    </row>
    <row r="7" spans="1:24" ht="9" customHeight="1" x14ac:dyDescent="0.2">
      <c r="B7" s="138"/>
      <c r="C7" s="138"/>
      <c r="D7" s="138"/>
      <c r="E7" s="138"/>
      <c r="F7" s="138"/>
      <c r="G7" s="138"/>
      <c r="H7" s="138"/>
      <c r="I7" s="138"/>
      <c r="J7" s="138"/>
      <c r="K7" s="138"/>
      <c r="L7" s="138"/>
      <c r="M7" s="138"/>
      <c r="N7" s="138"/>
      <c r="O7" s="138"/>
      <c r="P7" s="138"/>
      <c r="Q7" s="138"/>
      <c r="R7" s="138"/>
      <c r="S7" s="138"/>
      <c r="T7" s="138"/>
      <c r="U7" s="138"/>
      <c r="V7" s="138"/>
      <c r="W7" s="138"/>
    </row>
    <row r="8" spans="1:24" ht="14.25" customHeight="1" x14ac:dyDescent="0.3">
      <c r="B8" s="1075" t="s">
        <v>184</v>
      </c>
      <c r="C8" s="1075"/>
      <c r="D8" s="1075"/>
      <c r="E8" s="1075"/>
      <c r="F8" s="1075"/>
      <c r="G8" s="1075"/>
      <c r="H8" s="1075"/>
      <c r="I8" s="1075"/>
      <c r="J8" s="1075"/>
      <c r="K8" s="1075"/>
      <c r="L8" s="1075"/>
      <c r="M8" s="1075"/>
      <c r="N8" s="1075"/>
      <c r="O8" s="1075"/>
      <c r="P8" s="1075"/>
      <c r="Q8" s="1075"/>
      <c r="R8" s="1075"/>
      <c r="S8" s="1075"/>
      <c r="T8" s="1075"/>
      <c r="U8" s="1075"/>
      <c r="V8" s="1075"/>
      <c r="W8" s="1075"/>
    </row>
    <row r="9" spans="1:24" ht="3" customHeight="1" x14ac:dyDescent="0.2">
      <c r="B9" s="138"/>
      <c r="C9" s="138"/>
      <c r="D9" s="138"/>
      <c r="E9" s="138"/>
      <c r="F9" s="138"/>
      <c r="G9" s="138"/>
      <c r="H9" s="138"/>
      <c r="I9" s="138"/>
      <c r="J9" s="138"/>
      <c r="K9" s="138"/>
      <c r="L9" s="138"/>
      <c r="M9" s="138"/>
      <c r="N9" s="138"/>
      <c r="O9" s="138"/>
      <c r="P9" s="138"/>
      <c r="Q9" s="138"/>
      <c r="R9" s="138"/>
      <c r="S9" s="138"/>
      <c r="T9" s="138"/>
      <c r="U9" s="138"/>
      <c r="V9" s="138"/>
      <c r="W9" s="138"/>
    </row>
    <row r="10" spans="1:24" s="68" customFormat="1" ht="13.5" customHeight="1" x14ac:dyDescent="0.2">
      <c r="B10" s="68" t="s">
        <v>26</v>
      </c>
      <c r="H10" s="1042" t="str">
        <f>'Submission Form and Checklist'!$C$10</f>
        <v>(Enter Project Name to be used on full app)</v>
      </c>
      <c r="I10" s="1042"/>
      <c r="J10" s="1042"/>
      <c r="K10" s="1042"/>
      <c r="L10" s="1042"/>
      <c r="M10" s="1042"/>
      <c r="O10" s="68" t="s">
        <v>27</v>
      </c>
      <c r="Q10" s="1042">
        <f>'Submission Form and Checklist'!$K$10</f>
        <v>0</v>
      </c>
      <c r="R10" s="1042"/>
      <c r="S10" s="1042"/>
      <c r="T10" s="139" t="s">
        <v>48</v>
      </c>
      <c r="U10" s="35">
        <f>'Submission Form and Checklist'!O10</f>
        <v>0</v>
      </c>
    </row>
    <row r="11" spans="1:24" s="68" customFormat="1" ht="13.5" customHeight="1" x14ac:dyDescent="0.2">
      <c r="B11" s="73" t="s">
        <v>298</v>
      </c>
      <c r="H11" s="1040">
        <f>'Submission Form and Checklist'!$C$11</f>
        <v>0</v>
      </c>
      <c r="I11" s="1040"/>
      <c r="J11" s="1040"/>
      <c r="K11" s="1040"/>
      <c r="L11" s="1040"/>
      <c r="M11" s="1040"/>
      <c r="O11" s="74" t="s">
        <v>23</v>
      </c>
      <c r="Q11" s="1040">
        <f>'Submission Form and Checklist'!$K$11</f>
        <v>0</v>
      </c>
      <c r="R11" s="1040"/>
      <c r="S11" s="1040"/>
      <c r="T11" s="290" t="s">
        <v>28</v>
      </c>
      <c r="U11" s="290" t="s">
        <v>24</v>
      </c>
      <c r="V11" s="1079">
        <f>'Submission Form and Checklist'!$P$11</f>
        <v>0</v>
      </c>
      <c r="W11" s="1079"/>
    </row>
    <row r="12" spans="1:24" s="68" customFormat="1" ht="13.5" customHeight="1" x14ac:dyDescent="0.2">
      <c r="B12" s="1" t="s">
        <v>299</v>
      </c>
      <c r="H12" s="1040">
        <f>'Submission Form and Checklist'!$C$12</f>
        <v>0</v>
      </c>
      <c r="I12" s="1040"/>
      <c r="J12" s="1040"/>
      <c r="K12" s="1040"/>
      <c r="L12" s="1040"/>
      <c r="M12" s="1040"/>
      <c r="O12" s="931" t="s">
        <v>348</v>
      </c>
      <c r="P12" s="935"/>
      <c r="Q12" s="1041" t="str">
        <f>'Submission Form and Checklist'!$K$12</f>
        <v>&lt;Select Pool&gt;</v>
      </c>
      <c r="R12" s="1082"/>
      <c r="S12" s="291" t="s">
        <v>54</v>
      </c>
      <c r="T12" s="584" t="str">
        <f>'Submission Form and Checklist'!$N$12</f>
        <v>&lt;&lt;Select&gt;&gt;</v>
      </c>
      <c r="U12" s="151" t="s">
        <v>200</v>
      </c>
      <c r="V12" s="1080" t="str">
        <f>'Submission Form and Checklist'!P12</f>
        <v>&lt;Select&gt;</v>
      </c>
      <c r="W12" s="1081"/>
    </row>
    <row r="13" spans="1:24" s="68" customFormat="1" ht="13.5" customHeight="1" x14ac:dyDescent="0.2">
      <c r="B13" s="75" t="s">
        <v>199</v>
      </c>
      <c r="H13" s="1083" t="str">
        <f>'Submission Form and Checklist'!C13</f>
        <v>(Latitude)</v>
      </c>
      <c r="I13" s="1083"/>
      <c r="J13" s="1084"/>
      <c r="K13" s="1085" t="str">
        <f>'Submission Form and Checklist'!F13</f>
        <v>(Longitude)</v>
      </c>
      <c r="L13" s="1086"/>
      <c r="M13" s="1086"/>
      <c r="O13" s="92" t="s">
        <v>339</v>
      </c>
      <c r="P13" s="95"/>
      <c r="Q13" s="1087" t="str">
        <f>'Submission Form and Checklist'!$K$13</f>
        <v>&lt;&lt; Select LIHTC Election &gt;&gt;</v>
      </c>
      <c r="R13" s="1087"/>
      <c r="S13" s="1088"/>
      <c r="T13" s="278" t="s">
        <v>740</v>
      </c>
      <c r="U13" s="1041" t="str">
        <f>'Submission Form and Checklist'!$O$13</f>
        <v>&lt;&lt;Select Set Aside&gt;&gt;</v>
      </c>
      <c r="V13" s="1042"/>
      <c r="W13" s="1043"/>
    </row>
    <row r="14" spans="1:24" s="68" customFormat="1" ht="13.5" customHeight="1" x14ac:dyDescent="0.2">
      <c r="B14" s="147" t="s">
        <v>181</v>
      </c>
      <c r="C14" s="578"/>
      <c r="D14" s="578"/>
      <c r="E14" s="578"/>
      <c r="F14" s="578"/>
      <c r="G14" s="579"/>
      <c r="H14" s="579"/>
      <c r="I14" s="579"/>
      <c r="J14" s="69"/>
      <c r="K14" s="815" t="s">
        <v>191</v>
      </c>
      <c r="L14" s="580" t="s">
        <v>744</v>
      </c>
      <c r="M14" s="581"/>
      <c r="N14" s="1048" t="str">
        <f>'Submission Form and Checklist'!D14</f>
        <v>&lt;&lt;Select Construction Activity&gt;&gt;</v>
      </c>
      <c r="O14" s="1049"/>
      <c r="P14" s="1050"/>
      <c r="Q14" s="922" t="s">
        <v>206</v>
      </c>
      <c r="R14" s="922"/>
      <c r="S14" s="922"/>
      <c r="T14" s="922"/>
      <c r="U14" s="922"/>
      <c r="V14" s="922"/>
      <c r="W14" s="922"/>
    </row>
    <row r="15" spans="1:24" s="68" customFormat="1" ht="13.5" customHeight="1" thickBot="1" x14ac:dyDescent="0.25">
      <c r="B15" s="152" t="s">
        <v>53</v>
      </c>
      <c r="H15" s="1051" t="str">
        <f>'Submission Form and Checklist'!$D$15</f>
        <v>(Name as it will appear on all legal docs)</v>
      </c>
      <c r="I15" s="1051"/>
      <c r="J15" s="1051"/>
      <c r="K15" s="1051"/>
      <c r="L15" s="1051"/>
      <c r="M15" s="1051"/>
      <c r="O15" s="76" t="s">
        <v>41</v>
      </c>
      <c r="Q15" s="77" t="s">
        <v>44</v>
      </c>
      <c r="R15" s="276" t="s">
        <v>46</v>
      </c>
      <c r="S15" s="77" t="s">
        <v>45</v>
      </c>
      <c r="T15" s="275" t="s">
        <v>42</v>
      </c>
      <c r="U15" s="80" t="s">
        <v>47</v>
      </c>
      <c r="V15" s="921" t="s">
        <v>59</v>
      </c>
      <c r="W15" s="921"/>
    </row>
    <row r="16" spans="1:24" s="68" customFormat="1" ht="13.5" customHeight="1" x14ac:dyDescent="0.2">
      <c r="B16" s="577" t="s">
        <v>741</v>
      </c>
      <c r="H16" s="1040" t="str">
        <f>'Submission Form and Checklist'!$D$16</f>
        <v>&lt;&lt;Select Org Type&gt;&gt;</v>
      </c>
      <c r="I16" s="1040"/>
      <c r="J16" s="1040"/>
      <c r="K16" s="1040"/>
      <c r="L16" s="1040"/>
      <c r="M16" s="1040"/>
      <c r="O16" s="83" t="s">
        <v>43</v>
      </c>
      <c r="Q16" s="556">
        <f>'Rent Schedule and Summary'!$O$100</f>
        <v>0</v>
      </c>
      <c r="R16" s="557">
        <f>'Rent Schedule and Summary'!$O$103</f>
        <v>0</v>
      </c>
      <c r="S16" s="558">
        <f>'Rent Schedule and Summary'!$O$106</f>
        <v>0</v>
      </c>
      <c r="T16" s="84">
        <f>SUM(Q16:S16)</f>
        <v>0</v>
      </c>
      <c r="U16" s="582">
        <f>'Submission Form and Checklist'!O16</f>
        <v>0</v>
      </c>
      <c r="V16" s="1044">
        <f>'Submission Form and Checklist'!P16</f>
        <v>0</v>
      </c>
      <c r="W16" s="1045"/>
      <c r="X16" s="74"/>
    </row>
    <row r="17" spans="1:35" s="68" customFormat="1" ht="13.5" customHeight="1" x14ac:dyDescent="0.2">
      <c r="B17" s="554" t="s">
        <v>49</v>
      </c>
      <c r="H17" s="1040">
        <f>'Submission Form and Checklist'!$D$17</f>
        <v>0</v>
      </c>
      <c r="I17" s="1040"/>
      <c r="J17" s="1040"/>
      <c r="K17" s="1040"/>
      <c r="L17" s="1040"/>
      <c r="M17" s="1040"/>
      <c r="O17" s="85" t="s">
        <v>57</v>
      </c>
      <c r="Q17" s="559">
        <f>'Rent Schedule and Summary'!$O$101</f>
        <v>0</v>
      </c>
      <c r="R17" s="560">
        <f>'Rent Schedule and Summary'!$O$104</f>
        <v>0</v>
      </c>
      <c r="S17" s="561">
        <f>'Rent Schedule and Summary'!$O$107</f>
        <v>0</v>
      </c>
      <c r="T17" s="86">
        <f>SUM(Q17:S17)</f>
        <v>0</v>
      </c>
      <c r="U17" s="583">
        <f>'Submission Form and Checklist'!O17</f>
        <v>0</v>
      </c>
      <c r="V17" s="1046">
        <f>'Submission Form and Checklist'!P17</f>
        <v>0</v>
      </c>
      <c r="W17" s="1047"/>
    </row>
    <row r="18" spans="1:35" s="95" customFormat="1" ht="13.5" customHeight="1" thickBot="1" x14ac:dyDescent="0.25">
      <c r="B18" s="294" t="s">
        <v>350</v>
      </c>
      <c r="H18" s="1040">
        <f>'Submission Form and Checklist'!$C$18</f>
        <v>0</v>
      </c>
      <c r="I18" s="1040"/>
      <c r="J18" s="1040"/>
      <c r="K18" s="1040"/>
      <c r="L18" s="1040"/>
      <c r="M18" s="1040"/>
      <c r="O18" s="89" t="s">
        <v>58</v>
      </c>
      <c r="P18" s="68"/>
      <c r="Q18" s="562">
        <f>'Rent Schedule and Summary'!$O$102-'Rent Schedule and Summary'!$O$101-'Rent Schedule and Summary'!$O$100</f>
        <v>0</v>
      </c>
      <c r="R18" s="563">
        <f>'Rent Schedule and Summary'!$O$105-'Rent Schedule and Summary'!$O$104-'Rent Schedule and Summary'!$O$103</f>
        <v>0</v>
      </c>
      <c r="S18" s="564">
        <f>'Rent Schedule and Summary'!$O$108-'Rent Schedule and Summary'!$O$107-'Rent Schedule and Summary'!$O$106</f>
        <v>0</v>
      </c>
      <c r="T18" s="90">
        <f>SUM(Q18:S18)</f>
        <v>0</v>
      </c>
      <c r="U18" s="562">
        <f>'Submission Form and Checklist'!O18</f>
        <v>0</v>
      </c>
      <c r="V18" s="1036">
        <f>'Submission Form and Checklist'!P18</f>
        <v>0</v>
      </c>
      <c r="W18" s="1037"/>
    </row>
    <row r="19" spans="1:35" s="68" customFormat="1" ht="13.5" customHeight="1" thickBot="1" x14ac:dyDescent="0.25">
      <c r="B19" s="295" t="s">
        <v>351</v>
      </c>
      <c r="H19" s="1039">
        <f>'Submission Form and Checklist'!C19</f>
        <v>0</v>
      </c>
      <c r="I19" s="1039"/>
      <c r="J19" s="1039"/>
      <c r="K19" s="1039"/>
      <c r="L19" s="1039"/>
      <c r="M19" s="1039"/>
      <c r="O19" s="92" t="s">
        <v>42</v>
      </c>
      <c r="P19" s="277"/>
      <c r="Q19" s="2">
        <f>SUM(Q16:Q18)</f>
        <v>0</v>
      </c>
      <c r="R19" s="3">
        <f>SUM(R16:R18)</f>
        <v>0</v>
      </c>
      <c r="S19" s="3">
        <f>SUM(S16:S18)</f>
        <v>0</v>
      </c>
      <c r="T19" s="94">
        <f>SUM(T16:T18)</f>
        <v>0</v>
      </c>
      <c r="U19" s="274">
        <f>SUM(U16:U18)</f>
        <v>0</v>
      </c>
      <c r="V19" s="945">
        <f>SUM(W16:W18)</f>
        <v>0</v>
      </c>
      <c r="W19" s="946"/>
    </row>
    <row r="20" spans="1:35" s="68" customFormat="1" ht="13.5" customHeight="1" x14ac:dyDescent="0.2">
      <c r="B20" s="74" t="s">
        <v>23</v>
      </c>
      <c r="H20" s="1031">
        <f>'Submission Form and Checklist'!B20</f>
        <v>0</v>
      </c>
      <c r="I20" s="1031"/>
      <c r="J20" s="1031"/>
      <c r="K20" s="292" t="s">
        <v>337</v>
      </c>
      <c r="L20" s="51">
        <f>'Submission Form and Checklist'!F20</f>
        <v>0</v>
      </c>
      <c r="M20" s="1030">
        <f>'Submission Form and Checklist'!G20</f>
        <v>0</v>
      </c>
      <c r="N20" s="1030"/>
      <c r="P20" s="159" t="s">
        <v>175</v>
      </c>
      <c r="Q20" s="160"/>
      <c r="R20" s="160"/>
      <c r="S20" s="1034">
        <f>IFERROR(T17/T19,0)</f>
        <v>0</v>
      </c>
      <c r="T20" s="1035"/>
      <c r="U20" s="1032" t="s">
        <v>246</v>
      </c>
      <c r="V20" s="1033"/>
      <c r="W20" s="161">
        <f>T16+T17</f>
        <v>0</v>
      </c>
    </row>
    <row r="21" spans="1:35" s="68" customFormat="1" ht="13.5" customHeight="1" x14ac:dyDescent="0.2">
      <c r="B21" s="93" t="s">
        <v>38</v>
      </c>
      <c r="C21" s="74"/>
      <c r="D21" s="74"/>
      <c r="E21" s="74"/>
      <c r="F21" s="74"/>
      <c r="G21" s="74"/>
      <c r="H21" s="1029">
        <f>'Submission Form and Checklist'!$B$21</f>
        <v>0</v>
      </c>
      <c r="I21" s="1029"/>
      <c r="J21" s="1029"/>
      <c r="K21" s="585" t="s">
        <v>50</v>
      </c>
      <c r="L21" s="82"/>
      <c r="M21" s="1029">
        <f>'Submission Form and Checklist'!$G$21</f>
        <v>0</v>
      </c>
      <c r="N21" s="1029"/>
      <c r="O21" s="899" t="s">
        <v>349</v>
      </c>
      <c r="P21" s="899"/>
      <c r="Q21" s="96">
        <v>0</v>
      </c>
      <c r="R21" s="96">
        <v>1</v>
      </c>
      <c r="S21" s="96">
        <v>2</v>
      </c>
      <c r="T21" s="96">
        <v>3</v>
      </c>
      <c r="U21" s="96">
        <v>4</v>
      </c>
      <c r="V21" s="1038" t="s">
        <v>42</v>
      </c>
      <c r="W21" s="903"/>
    </row>
    <row r="22" spans="1:35" s="68" customFormat="1" ht="13.5" customHeight="1" x14ac:dyDescent="0.2">
      <c r="A22" s="69"/>
      <c r="B22" s="265"/>
      <c r="C22" s="69"/>
      <c r="D22" s="69"/>
      <c r="E22" s="69"/>
      <c r="F22" s="69"/>
      <c r="G22" s="69"/>
      <c r="H22" s="586"/>
      <c r="I22" s="586"/>
      <c r="J22" s="586"/>
      <c r="K22" s="265"/>
      <c r="L22" s="69"/>
      <c r="M22" s="586"/>
      <c r="N22" s="586"/>
      <c r="O22" s="900"/>
      <c r="P22" s="900"/>
      <c r="Q22" s="565">
        <f>'Rent Schedule and Summary'!J67</f>
        <v>0</v>
      </c>
      <c r="R22" s="565">
        <f>'Rent Schedule and Summary'!K67</f>
        <v>0</v>
      </c>
      <c r="S22" s="565">
        <f>'Rent Schedule and Summary'!L67</f>
        <v>0</v>
      </c>
      <c r="T22" s="565">
        <f>'Rent Schedule and Summary'!M67</f>
        <v>0</v>
      </c>
      <c r="U22" s="565">
        <f>'Rent Schedule and Summary'!N67</f>
        <v>0</v>
      </c>
      <c r="V22" s="901">
        <f>SUM(Q22:U22)</f>
        <v>0</v>
      </c>
      <c r="W22" s="902"/>
    </row>
    <row r="23" spans="1:35" ht="9" customHeight="1" x14ac:dyDescent="0.2">
      <c r="R23" s="162"/>
      <c r="U23" s="163"/>
      <c r="V23" s="163"/>
      <c r="W23" s="163"/>
      <c r="AF23" s="95"/>
      <c r="AG23" s="95"/>
      <c r="AH23" s="95"/>
      <c r="AI23" s="95"/>
    </row>
    <row r="24" spans="1:35" ht="14.25" customHeight="1" x14ac:dyDescent="0.3">
      <c r="B24" s="1075" t="s">
        <v>174</v>
      </c>
      <c r="C24" s="1075"/>
      <c r="D24" s="1075"/>
      <c r="E24" s="1075"/>
      <c r="F24" s="1075"/>
      <c r="G24" s="1075"/>
      <c r="H24" s="1075"/>
      <c r="I24" s="1075"/>
      <c r="J24" s="1075"/>
      <c r="K24" s="1075"/>
      <c r="L24" s="1075"/>
      <c r="M24" s="1075"/>
      <c r="N24" s="1075"/>
      <c r="O24" s="1075"/>
      <c r="P24" s="1075"/>
      <c r="Q24" s="1075"/>
      <c r="R24" s="1075"/>
      <c r="S24" s="1075"/>
      <c r="T24" s="1075"/>
      <c r="U24" s="1075"/>
      <c r="V24" s="1075"/>
      <c r="W24" s="1075"/>
      <c r="AF24" s="68"/>
    </row>
    <row r="25" spans="1:35" ht="7.5" customHeight="1" x14ac:dyDescent="0.2">
      <c r="B25" s="164"/>
      <c r="C25" s="164"/>
      <c r="D25" s="164"/>
      <c r="E25" s="164"/>
      <c r="F25" s="164"/>
      <c r="G25" s="164"/>
      <c r="H25" s="165"/>
      <c r="I25" s="165"/>
      <c r="J25" s="165"/>
      <c r="K25" s="165"/>
      <c r="L25" s="165"/>
      <c r="M25" s="165"/>
      <c r="N25" s="165"/>
      <c r="O25" s="165"/>
      <c r="P25" s="165"/>
      <c r="Q25" s="165"/>
      <c r="R25" s="165"/>
      <c r="S25" s="165"/>
      <c r="T25" s="165"/>
      <c r="U25" s="165"/>
      <c r="V25" s="165"/>
      <c r="W25" s="138"/>
      <c r="AF25" s="68"/>
    </row>
    <row r="26" spans="1:35" ht="39.75" customHeight="1" x14ac:dyDescent="0.2">
      <c r="B26" s="1076" t="s">
        <v>173</v>
      </c>
      <c r="C26" s="1077"/>
      <c r="D26" s="1077"/>
      <c r="E26" s="1077"/>
      <c r="F26" s="1077"/>
      <c r="G26" s="1077"/>
      <c r="H26" s="1077"/>
      <c r="I26" s="1077"/>
      <c r="J26" s="1077"/>
      <c r="K26" s="1077"/>
      <c r="L26" s="1077"/>
      <c r="M26" s="1077"/>
      <c r="N26" s="1077"/>
      <c r="O26" s="1077"/>
      <c r="P26" s="1077"/>
      <c r="Q26" s="1077"/>
      <c r="R26" s="1077"/>
      <c r="S26" s="1077"/>
      <c r="T26" s="1077"/>
      <c r="U26" s="1077"/>
      <c r="V26" s="1077"/>
      <c r="W26" s="1078"/>
    </row>
    <row r="27" spans="1:35" ht="9" customHeight="1" thickBot="1" x14ac:dyDescent="0.25">
      <c r="B27" s="138"/>
      <c r="C27" s="138"/>
      <c r="D27" s="138"/>
      <c r="E27" s="138"/>
      <c r="F27" s="138"/>
      <c r="G27" s="138"/>
      <c r="H27" s="138"/>
      <c r="I27" s="138"/>
      <c r="J27" s="138"/>
      <c r="K27" s="138"/>
      <c r="L27" s="138"/>
      <c r="M27" s="138"/>
      <c r="N27" s="138"/>
      <c r="O27" s="138"/>
      <c r="P27" s="138"/>
      <c r="Q27" s="138"/>
      <c r="R27" s="138"/>
      <c r="S27" s="138"/>
      <c r="T27" s="138"/>
      <c r="U27" s="138"/>
      <c r="V27" s="138"/>
      <c r="W27" s="138"/>
    </row>
    <row r="28" spans="1:35" ht="18.75" thickBot="1" x14ac:dyDescent="0.3">
      <c r="B28" s="138"/>
      <c r="C28" s="138"/>
      <c r="D28" s="138"/>
      <c r="E28" s="138"/>
      <c r="H28" s="166" t="s">
        <v>172</v>
      </c>
      <c r="L28" s="138"/>
      <c r="M28" s="138"/>
      <c r="N28" s="138"/>
      <c r="O28" s="138"/>
      <c r="P28" s="167" t="s">
        <v>171</v>
      </c>
      <c r="Q28" s="1068"/>
      <c r="R28" s="1069"/>
      <c r="S28" s="1069"/>
      <c r="T28" s="1069"/>
      <c r="U28" s="1069"/>
      <c r="V28" s="1070"/>
      <c r="W28" s="138"/>
    </row>
    <row r="29" spans="1:35" ht="9" customHeight="1" x14ac:dyDescent="0.2">
      <c r="B29" s="138"/>
      <c r="C29" s="138"/>
      <c r="D29" s="138"/>
      <c r="E29" s="138"/>
      <c r="F29" s="138"/>
      <c r="G29" s="138"/>
      <c r="H29" s="138"/>
      <c r="I29" s="138"/>
      <c r="J29" s="138"/>
      <c r="K29" s="138"/>
      <c r="L29" s="138"/>
      <c r="M29" s="138"/>
      <c r="N29" s="138"/>
      <c r="O29" s="138"/>
      <c r="P29" s="138"/>
      <c r="Q29" s="138"/>
      <c r="R29" s="138"/>
      <c r="S29" s="138"/>
      <c r="T29" s="138"/>
      <c r="U29" s="138"/>
      <c r="V29" s="138"/>
      <c r="W29" s="138"/>
    </row>
    <row r="30" spans="1:35" ht="15.75" customHeight="1" x14ac:dyDescent="0.25">
      <c r="B30" s="24"/>
      <c r="C30" s="168" t="s">
        <v>90</v>
      </c>
      <c r="D30" s="1066" t="s">
        <v>170</v>
      </c>
      <c r="E30" s="1066"/>
      <c r="F30" s="1066"/>
      <c r="G30" s="1066"/>
      <c r="H30" s="1066"/>
      <c r="I30" s="1066"/>
      <c r="J30" s="1066"/>
      <c r="K30" s="1066"/>
      <c r="L30" s="1066"/>
      <c r="M30" s="1066"/>
      <c r="N30" s="1066"/>
      <c r="O30" s="1066"/>
      <c r="P30" s="1066"/>
      <c r="Q30" s="1066"/>
      <c r="R30" s="1066"/>
      <c r="S30" s="1066"/>
      <c r="T30" s="1066"/>
      <c r="U30" s="1066"/>
      <c r="V30" s="1066"/>
      <c r="W30" s="1066"/>
      <c r="Y30" s="169"/>
    </row>
    <row r="31" spans="1:35" x14ac:dyDescent="0.2">
      <c r="B31" s="138"/>
      <c r="C31" s="138"/>
      <c r="D31" s="1066"/>
      <c r="E31" s="1066"/>
      <c r="F31" s="1066"/>
      <c r="G31" s="1066"/>
      <c r="H31" s="1066"/>
      <c r="I31" s="1066"/>
      <c r="J31" s="1066"/>
      <c r="K31" s="1066"/>
      <c r="L31" s="1066"/>
      <c r="M31" s="1066"/>
      <c r="N31" s="1066"/>
      <c r="O31" s="1066"/>
      <c r="P31" s="1066"/>
      <c r="Q31" s="1066"/>
      <c r="R31" s="1066"/>
      <c r="S31" s="1066"/>
      <c r="T31" s="1066"/>
      <c r="U31" s="1066"/>
      <c r="V31" s="1066"/>
      <c r="W31" s="1066"/>
    </row>
    <row r="32" spans="1:35" ht="12.75" customHeight="1" x14ac:dyDescent="0.2">
      <c r="B32" s="138"/>
      <c r="C32" s="138"/>
      <c r="D32" s="170" t="s">
        <v>169</v>
      </c>
      <c r="F32" s="171"/>
      <c r="G32" s="171"/>
      <c r="H32" s="170"/>
      <c r="I32" s="170"/>
      <c r="J32" s="170"/>
      <c r="K32" s="170"/>
      <c r="L32" s="170"/>
      <c r="M32" s="170"/>
      <c r="N32" s="170"/>
      <c r="O32" s="170"/>
      <c r="P32" s="170"/>
      <c r="Q32" s="1071"/>
      <c r="R32" s="1071"/>
      <c r="S32" s="1071"/>
      <c r="T32" s="1071"/>
      <c r="U32" s="1071"/>
      <c r="V32" s="1071"/>
    </row>
    <row r="33" spans="2:23" ht="9" customHeight="1" x14ac:dyDescent="0.2">
      <c r="B33" s="138"/>
      <c r="C33" s="138"/>
      <c r="D33" s="172"/>
      <c r="F33" s="173"/>
      <c r="G33" s="174"/>
      <c r="H33" s="174"/>
      <c r="I33" s="174"/>
      <c r="J33" s="174"/>
      <c r="K33" s="174"/>
      <c r="L33" s="174"/>
      <c r="M33" s="174"/>
      <c r="N33" s="174"/>
      <c r="O33" s="174"/>
      <c r="P33" s="174"/>
      <c r="Q33" s="174"/>
      <c r="R33" s="174"/>
      <c r="S33" s="174"/>
      <c r="T33" s="138"/>
      <c r="U33" s="138"/>
      <c r="V33" s="138"/>
      <c r="W33" s="138"/>
    </row>
    <row r="34" spans="2:23" ht="12.75" customHeight="1" x14ac:dyDescent="0.2">
      <c r="B34" s="138"/>
      <c r="C34" s="138"/>
      <c r="D34" s="175" t="s">
        <v>211</v>
      </c>
      <c r="F34" s="173"/>
      <c r="G34" s="176"/>
      <c r="H34" s="176"/>
      <c r="I34" s="176"/>
      <c r="J34" s="176"/>
      <c r="K34" s="176"/>
      <c r="L34" s="176"/>
      <c r="M34" s="176"/>
      <c r="N34" s="176"/>
      <c r="O34" s="176"/>
      <c r="P34" s="176"/>
      <c r="Q34" s="176"/>
      <c r="R34" s="176"/>
      <c r="S34" s="176"/>
      <c r="T34" s="138"/>
      <c r="U34" s="138"/>
      <c r="V34" s="138"/>
      <c r="W34" s="138"/>
    </row>
    <row r="35" spans="2:23" ht="12.75" customHeight="1" x14ac:dyDescent="0.2">
      <c r="B35" s="138"/>
      <c r="C35" s="138"/>
      <c r="D35" s="138"/>
      <c r="E35" s="175" t="s">
        <v>212</v>
      </c>
      <c r="G35" s="177"/>
      <c r="H35" s="177"/>
      <c r="I35" s="177"/>
      <c r="J35" s="177"/>
      <c r="K35" s="177"/>
      <c r="L35" s="177"/>
      <c r="M35" s="177"/>
      <c r="N35" s="177"/>
      <c r="O35" s="177"/>
      <c r="P35" s="177"/>
      <c r="Q35" s="177"/>
      <c r="R35" s="177"/>
      <c r="S35" s="177"/>
      <c r="T35" s="138"/>
      <c r="U35" s="138"/>
      <c r="V35" s="138"/>
      <c r="W35" s="138"/>
    </row>
    <row r="36" spans="2:23" x14ac:dyDescent="0.2">
      <c r="B36" s="138"/>
      <c r="C36" s="138"/>
      <c r="D36" s="177"/>
      <c r="E36" s="175" t="s">
        <v>332</v>
      </c>
      <c r="F36" s="177"/>
      <c r="G36" s="177"/>
      <c r="H36" s="177"/>
      <c r="I36" s="177"/>
      <c r="J36" s="177"/>
      <c r="K36" s="177"/>
      <c r="L36" s="177"/>
      <c r="M36" s="177"/>
      <c r="N36" s="177"/>
      <c r="O36" s="177"/>
      <c r="P36" s="177"/>
      <c r="Q36" s="177"/>
      <c r="R36" s="177"/>
      <c r="S36" s="177"/>
      <c r="T36" s="138"/>
      <c r="U36" s="138"/>
      <c r="V36" s="138"/>
      <c r="W36" s="138"/>
    </row>
    <row r="37" spans="2:23" x14ac:dyDescent="0.2">
      <c r="B37" s="138"/>
      <c r="C37" s="138"/>
      <c r="D37" s="177"/>
      <c r="E37" s="175" t="s">
        <v>168</v>
      </c>
      <c r="F37" s="177"/>
      <c r="G37" s="177"/>
      <c r="H37" s="177"/>
      <c r="I37" s="177"/>
      <c r="J37" s="177"/>
      <c r="K37" s="177"/>
      <c r="L37" s="177"/>
      <c r="M37" s="177"/>
      <c r="N37" s="177"/>
      <c r="O37" s="177"/>
      <c r="P37" s="177"/>
      <c r="Q37" s="177"/>
      <c r="R37" s="177"/>
      <c r="S37" s="177"/>
      <c r="T37" s="138"/>
      <c r="U37" s="138"/>
      <c r="V37" s="138"/>
      <c r="W37" s="138"/>
    </row>
    <row r="38" spans="2:23" x14ac:dyDescent="0.2">
      <c r="B38" s="138"/>
      <c r="C38" s="138"/>
      <c r="D38" s="177"/>
      <c r="E38" s="175" t="s">
        <v>167</v>
      </c>
      <c r="F38" s="177"/>
      <c r="G38" s="177"/>
      <c r="H38" s="177"/>
      <c r="I38" s="177"/>
      <c r="J38" s="177"/>
      <c r="K38" s="177"/>
      <c r="L38" s="177"/>
      <c r="M38" s="177"/>
      <c r="N38" s="177"/>
      <c r="O38" s="177"/>
      <c r="P38" s="177"/>
      <c r="Q38" s="177"/>
      <c r="R38" s="177"/>
      <c r="S38" s="177"/>
      <c r="T38" s="138"/>
      <c r="U38" s="138"/>
      <c r="V38" s="138"/>
      <c r="W38" s="138"/>
    </row>
    <row r="39" spans="2:23" ht="6" customHeight="1" x14ac:dyDescent="0.2">
      <c r="B39" s="138"/>
      <c r="C39" s="138"/>
      <c r="D39" s="138"/>
      <c r="F39" s="138"/>
      <c r="G39" s="138"/>
      <c r="H39" s="138"/>
      <c r="I39" s="138"/>
      <c r="J39" s="138"/>
      <c r="K39" s="138"/>
      <c r="L39" s="138"/>
      <c r="M39" s="138"/>
      <c r="N39" s="138"/>
      <c r="O39" s="138"/>
      <c r="P39" s="138"/>
      <c r="Q39" s="138"/>
      <c r="R39" s="138"/>
      <c r="S39" s="138"/>
      <c r="T39" s="138"/>
      <c r="U39" s="138"/>
      <c r="V39" s="138"/>
      <c r="W39" s="138"/>
    </row>
    <row r="40" spans="2:23" ht="12.75" customHeight="1" x14ac:dyDescent="0.2">
      <c r="B40" s="24"/>
      <c r="C40" s="168" t="s">
        <v>92</v>
      </c>
      <c r="D40" s="1066" t="s">
        <v>166</v>
      </c>
      <c r="E40" s="1066"/>
      <c r="F40" s="1066"/>
      <c r="G40" s="1066"/>
      <c r="H40" s="1066"/>
      <c r="I40" s="1066"/>
      <c r="J40" s="1066"/>
      <c r="K40" s="1066"/>
      <c r="L40" s="1066"/>
      <c r="M40" s="1066"/>
      <c r="N40" s="1066"/>
      <c r="O40" s="1066"/>
      <c r="P40" s="1066"/>
      <c r="Q40" s="1066"/>
      <c r="R40" s="1066"/>
      <c r="S40" s="1066"/>
      <c r="T40" s="1066"/>
      <c r="U40" s="1066"/>
      <c r="V40" s="1066"/>
      <c r="W40" s="1066"/>
    </row>
    <row r="41" spans="2:23" x14ac:dyDescent="0.2">
      <c r="B41" s="138"/>
      <c r="C41" s="138"/>
      <c r="D41" s="1066"/>
      <c r="E41" s="1066"/>
      <c r="F41" s="1066"/>
      <c r="G41" s="1066"/>
      <c r="H41" s="1066"/>
      <c r="I41" s="1066"/>
      <c r="J41" s="1066"/>
      <c r="K41" s="1066"/>
      <c r="L41" s="1066"/>
      <c r="M41" s="1066"/>
      <c r="N41" s="1066"/>
      <c r="O41" s="1066"/>
      <c r="P41" s="1066"/>
      <c r="Q41" s="1066"/>
      <c r="R41" s="1066"/>
      <c r="S41" s="1066"/>
      <c r="T41" s="1066"/>
      <c r="U41" s="1066"/>
      <c r="V41" s="1066"/>
      <c r="W41" s="1066"/>
    </row>
    <row r="42" spans="2:23" ht="6" customHeight="1" x14ac:dyDescent="0.2">
      <c r="B42" s="138"/>
      <c r="C42" s="138"/>
      <c r="D42" s="138"/>
      <c r="F42" s="138"/>
      <c r="G42" s="138"/>
      <c r="H42" s="138"/>
      <c r="I42" s="138"/>
      <c r="J42" s="138"/>
      <c r="K42" s="138"/>
      <c r="L42" s="138"/>
      <c r="M42" s="138"/>
      <c r="N42" s="138"/>
      <c r="O42" s="138"/>
      <c r="P42" s="138"/>
      <c r="Q42" s="138"/>
      <c r="R42" s="138"/>
      <c r="S42" s="138"/>
      <c r="T42" s="138"/>
      <c r="U42" s="138"/>
      <c r="V42" s="138"/>
      <c r="W42" s="138"/>
    </row>
    <row r="43" spans="2:23" ht="12.75" customHeight="1" x14ac:dyDescent="0.2">
      <c r="B43" s="24"/>
      <c r="C43" s="168" t="s">
        <v>94</v>
      </c>
      <c r="D43" s="1065" t="s">
        <v>165</v>
      </c>
      <c r="E43" s="1065"/>
      <c r="F43" s="1065"/>
      <c r="G43" s="1065"/>
      <c r="H43" s="1065"/>
      <c r="I43" s="1065"/>
      <c r="J43" s="1065"/>
      <c r="K43" s="1065"/>
      <c r="L43" s="1065"/>
      <c r="M43" s="1065"/>
      <c r="N43" s="1065"/>
      <c r="O43" s="1065"/>
      <c r="P43" s="1065"/>
      <c r="Q43" s="1065"/>
      <c r="R43" s="1065"/>
      <c r="S43" s="1065"/>
      <c r="T43" s="1065"/>
      <c r="U43" s="1065"/>
      <c r="V43" s="1065"/>
      <c r="W43" s="1065"/>
    </row>
    <row r="44" spans="2:23" x14ac:dyDescent="0.2">
      <c r="B44" s="138"/>
      <c r="C44" s="138"/>
      <c r="D44" s="1065"/>
      <c r="E44" s="1065"/>
      <c r="F44" s="1065"/>
      <c r="G44" s="1065"/>
      <c r="H44" s="1065"/>
      <c r="I44" s="1065"/>
      <c r="J44" s="1065"/>
      <c r="K44" s="1065"/>
      <c r="L44" s="1065"/>
      <c r="M44" s="1065"/>
      <c r="N44" s="1065"/>
      <c r="O44" s="1065"/>
      <c r="P44" s="1065"/>
      <c r="Q44" s="1065"/>
      <c r="R44" s="1065"/>
      <c r="S44" s="1065"/>
      <c r="T44" s="1065"/>
      <c r="U44" s="1065"/>
      <c r="V44" s="1065"/>
      <c r="W44" s="1065"/>
    </row>
    <row r="45" spans="2:23" x14ac:dyDescent="0.2">
      <c r="B45" s="138"/>
      <c r="C45" s="138"/>
      <c r="D45" s="178" t="s">
        <v>164</v>
      </c>
      <c r="E45" s="179"/>
      <c r="G45" s="179"/>
      <c r="H45" s="179"/>
      <c r="I45" s="179"/>
      <c r="Q45" s="1072" t="s">
        <v>163</v>
      </c>
      <c r="R45" s="1072"/>
      <c r="S45" s="1072"/>
      <c r="T45" s="1072"/>
      <c r="U45" s="1072"/>
      <c r="V45" s="1072"/>
      <c r="W45" s="138"/>
    </row>
    <row r="46" spans="2:23" ht="6" customHeight="1" x14ac:dyDescent="0.2">
      <c r="B46" s="138"/>
      <c r="C46" s="138"/>
      <c r="E46" s="138"/>
      <c r="F46" s="138"/>
      <c r="G46" s="138"/>
      <c r="H46" s="138"/>
      <c r="I46" s="138"/>
      <c r="J46" s="138"/>
      <c r="K46" s="138"/>
      <c r="L46" s="138"/>
      <c r="M46" s="138"/>
      <c r="N46" s="138"/>
      <c r="U46" s="138"/>
      <c r="V46" s="138"/>
      <c r="W46" s="138"/>
    </row>
    <row r="47" spans="2:23" ht="12.75" customHeight="1" x14ac:dyDescent="0.2">
      <c r="B47" s="24"/>
      <c r="C47" s="168" t="s">
        <v>106</v>
      </c>
      <c r="D47" s="175" t="s">
        <v>162</v>
      </c>
      <c r="F47" s="175"/>
      <c r="G47" s="175"/>
      <c r="H47" s="175"/>
      <c r="I47" s="175"/>
      <c r="J47" s="175"/>
      <c r="K47" s="175"/>
      <c r="L47" s="25" t="s">
        <v>161</v>
      </c>
      <c r="M47" s="175"/>
      <c r="N47" s="175"/>
      <c r="O47" s="175"/>
      <c r="Q47" s="1063"/>
      <c r="R47" s="1063"/>
      <c r="S47" s="1063"/>
      <c r="T47" s="1063"/>
      <c r="U47" s="1063"/>
      <c r="V47" s="1063"/>
    </row>
    <row r="48" spans="2:23" ht="9.75" customHeight="1" x14ac:dyDescent="0.2">
      <c r="B48" s="138"/>
      <c r="C48" s="138"/>
      <c r="D48" s="177"/>
      <c r="E48" s="177"/>
      <c r="F48" s="177"/>
      <c r="G48" s="177"/>
      <c r="H48" s="177"/>
      <c r="I48" s="177"/>
      <c r="J48" s="177"/>
      <c r="K48" s="177"/>
      <c r="L48" s="177"/>
      <c r="M48" s="177"/>
      <c r="N48" s="177"/>
      <c r="O48" s="177"/>
      <c r="P48" s="177"/>
      <c r="Q48" s="177"/>
    </row>
    <row r="49" spans="2:23" x14ac:dyDescent="0.2">
      <c r="B49" s="180"/>
      <c r="C49" s="181"/>
      <c r="D49" s="178" t="s">
        <v>333</v>
      </c>
      <c r="G49" s="179"/>
      <c r="H49" s="179"/>
      <c r="I49" s="179"/>
      <c r="J49" s="179"/>
      <c r="K49" s="179"/>
      <c r="L49" s="179"/>
      <c r="M49" s="179"/>
      <c r="N49" s="179"/>
      <c r="Q49" s="1064" t="s">
        <v>160</v>
      </c>
      <c r="R49" s="1064"/>
      <c r="S49" s="1064"/>
      <c r="T49" s="179"/>
      <c r="U49" s="179"/>
      <c r="V49" s="179"/>
      <c r="W49" s="138"/>
    </row>
    <row r="50" spans="2:23" ht="6" customHeight="1" x14ac:dyDescent="0.2">
      <c r="B50" s="138"/>
      <c r="C50" s="138"/>
      <c r="D50" s="138"/>
      <c r="F50" s="138"/>
      <c r="G50" s="138"/>
      <c r="H50" s="138"/>
      <c r="I50" s="138"/>
      <c r="J50" s="138"/>
      <c r="K50" s="138"/>
      <c r="L50" s="138"/>
      <c r="M50" s="138"/>
      <c r="N50" s="138"/>
      <c r="O50" s="138"/>
      <c r="P50" s="138"/>
      <c r="Q50" s="138"/>
      <c r="R50" s="138"/>
      <c r="S50" s="138"/>
      <c r="T50" s="138"/>
      <c r="U50" s="138"/>
      <c r="V50" s="138"/>
      <c r="W50" s="138"/>
    </row>
    <row r="51" spans="2:23" ht="12.75" customHeight="1" x14ac:dyDescent="0.2">
      <c r="B51" s="24"/>
      <c r="C51" s="168" t="s">
        <v>108</v>
      </c>
      <c r="D51" s="175" t="s">
        <v>159</v>
      </c>
      <c r="F51" s="175"/>
      <c r="G51" s="175"/>
      <c r="H51" s="175"/>
      <c r="I51" s="175"/>
      <c r="J51" s="175"/>
      <c r="K51" s="175"/>
      <c r="L51" s="175"/>
      <c r="M51" s="175"/>
      <c r="N51" s="175"/>
      <c r="O51" s="175"/>
      <c r="P51" s="175"/>
      <c r="Q51" s="175"/>
      <c r="R51" s="175"/>
      <c r="S51" s="175"/>
      <c r="T51" s="175"/>
      <c r="U51" s="175"/>
      <c r="V51" s="175"/>
      <c r="W51" s="138"/>
    </row>
    <row r="52" spans="2:23" ht="6" customHeight="1" x14ac:dyDescent="0.2">
      <c r="B52" s="138"/>
      <c r="C52" s="138"/>
      <c r="D52" s="138"/>
      <c r="F52" s="138"/>
      <c r="G52" s="138"/>
      <c r="H52" s="138"/>
      <c r="I52" s="138"/>
      <c r="J52" s="138"/>
      <c r="K52" s="138"/>
      <c r="L52" s="138"/>
      <c r="M52" s="138"/>
      <c r="N52" s="138"/>
      <c r="O52" s="138"/>
      <c r="P52" s="138"/>
      <c r="Q52" s="138"/>
      <c r="R52" s="138"/>
      <c r="S52" s="138"/>
      <c r="T52" s="138"/>
      <c r="U52" s="138"/>
      <c r="V52" s="138"/>
      <c r="W52" s="138"/>
    </row>
    <row r="53" spans="2:23" ht="12.75" customHeight="1" x14ac:dyDescent="0.2">
      <c r="B53" s="24"/>
      <c r="C53" s="168" t="s">
        <v>116</v>
      </c>
      <c r="D53" s="175" t="s">
        <v>158</v>
      </c>
      <c r="F53" s="175"/>
      <c r="G53" s="175"/>
      <c r="H53" s="175"/>
      <c r="I53" s="175"/>
      <c r="J53" s="175"/>
      <c r="K53" s="175"/>
      <c r="L53" s="175"/>
      <c r="M53" s="175"/>
      <c r="N53" s="175"/>
      <c r="O53" s="175"/>
      <c r="P53" s="175"/>
      <c r="Q53" s="175"/>
      <c r="R53" s="175"/>
      <c r="S53" s="175"/>
      <c r="T53" s="175"/>
      <c r="U53" s="175"/>
      <c r="V53" s="175"/>
      <c r="W53" s="138"/>
    </row>
    <row r="54" spans="2:23" ht="6" customHeight="1" x14ac:dyDescent="0.2">
      <c r="B54" s="138"/>
      <c r="C54" s="138"/>
      <c r="E54" s="138"/>
      <c r="F54" s="138"/>
      <c r="G54" s="138"/>
      <c r="H54" s="138"/>
      <c r="I54" s="138"/>
      <c r="J54" s="138"/>
      <c r="K54" s="138"/>
      <c r="L54" s="138"/>
      <c r="M54" s="138"/>
      <c r="N54" s="138"/>
      <c r="O54" s="138"/>
      <c r="P54" s="138"/>
      <c r="Q54" s="138"/>
      <c r="R54" s="138"/>
      <c r="S54" s="138"/>
      <c r="T54" s="138"/>
      <c r="U54" s="138"/>
      <c r="V54" s="138"/>
      <c r="W54" s="138"/>
    </row>
    <row r="55" spans="2:23" ht="12.75" customHeight="1" x14ac:dyDescent="0.2">
      <c r="B55" s="24"/>
      <c r="C55" s="168" t="s">
        <v>157</v>
      </c>
      <c r="D55" s="1066" t="s">
        <v>156</v>
      </c>
      <c r="E55" s="1066"/>
      <c r="F55" s="1066"/>
      <c r="G55" s="1066"/>
      <c r="H55" s="1066"/>
      <c r="I55" s="1066"/>
      <c r="J55" s="1066"/>
      <c r="K55" s="1066"/>
      <c r="L55" s="1066"/>
      <c r="M55" s="1066"/>
      <c r="N55" s="1066"/>
      <c r="O55" s="1066"/>
      <c r="P55" s="1066"/>
      <c r="Q55" s="1066"/>
      <c r="R55" s="1066"/>
      <c r="S55" s="1066"/>
      <c r="T55" s="1066"/>
      <c r="U55" s="1066"/>
      <c r="V55" s="1066"/>
      <c r="W55" s="1066"/>
    </row>
    <row r="56" spans="2:23" x14ac:dyDescent="0.2">
      <c r="B56" s="138"/>
      <c r="C56" s="138"/>
      <c r="D56" s="1066"/>
      <c r="E56" s="1066"/>
      <c r="F56" s="1066"/>
      <c r="G56" s="1066"/>
      <c r="H56" s="1066"/>
      <c r="I56" s="1066"/>
      <c r="J56" s="1066"/>
      <c r="K56" s="1066"/>
      <c r="L56" s="1066"/>
      <c r="M56" s="1066"/>
      <c r="N56" s="1066"/>
      <c r="O56" s="1066"/>
      <c r="P56" s="1066"/>
      <c r="Q56" s="1066"/>
      <c r="R56" s="1066"/>
      <c r="S56" s="1066"/>
      <c r="T56" s="1066"/>
      <c r="U56" s="1066"/>
      <c r="V56" s="1066"/>
      <c r="W56" s="1066"/>
    </row>
    <row r="57" spans="2:23" ht="6" customHeight="1" x14ac:dyDescent="0.2">
      <c r="B57" s="138"/>
      <c r="C57" s="138"/>
      <c r="E57" s="138"/>
      <c r="F57" s="138"/>
      <c r="G57" s="138"/>
      <c r="H57" s="138"/>
      <c r="I57" s="138"/>
      <c r="J57" s="138"/>
      <c r="K57" s="138"/>
      <c r="L57" s="138"/>
      <c r="M57" s="138"/>
      <c r="N57" s="138"/>
      <c r="O57" s="138"/>
      <c r="P57" s="138"/>
      <c r="Q57" s="138"/>
      <c r="R57" s="138"/>
      <c r="S57" s="138"/>
      <c r="T57" s="138"/>
      <c r="U57" s="138"/>
      <c r="V57" s="138"/>
      <c r="W57" s="138"/>
    </row>
    <row r="58" spans="2:23" x14ac:dyDescent="0.2">
      <c r="B58" s="24"/>
      <c r="C58" s="168" t="s">
        <v>155</v>
      </c>
      <c r="D58" s="182" t="s">
        <v>154</v>
      </c>
      <c r="F58" s="179"/>
      <c r="G58" s="179"/>
      <c r="H58" s="179"/>
      <c r="L58" s="179"/>
      <c r="M58" s="179"/>
      <c r="N58" s="179"/>
      <c r="Q58" s="1067"/>
      <c r="R58" s="1067"/>
      <c r="S58" s="1067"/>
      <c r="T58" s="1067"/>
      <c r="U58" s="1067"/>
      <c r="V58" s="179" t="s">
        <v>153</v>
      </c>
      <c r="W58" s="138"/>
    </row>
    <row r="59" spans="2:23" ht="9" customHeight="1" x14ac:dyDescent="0.2">
      <c r="B59" s="138"/>
      <c r="D59" s="138"/>
      <c r="F59" s="138"/>
      <c r="G59" s="138"/>
      <c r="H59" s="138"/>
      <c r="I59" s="138"/>
      <c r="J59" s="138"/>
      <c r="K59" s="138"/>
      <c r="L59" s="138"/>
      <c r="M59" s="138"/>
      <c r="N59" s="138"/>
      <c r="O59" s="138"/>
      <c r="P59" s="138"/>
      <c r="Q59" s="138"/>
      <c r="R59" s="138"/>
      <c r="S59" s="138"/>
      <c r="T59" s="138"/>
      <c r="U59" s="138"/>
      <c r="V59" s="138"/>
      <c r="W59" s="138"/>
    </row>
    <row r="60" spans="2:23" ht="12.75" customHeight="1" x14ac:dyDescent="0.2">
      <c r="B60" s="183" t="s">
        <v>152</v>
      </c>
      <c r="D60" s="184"/>
      <c r="F60" s="184"/>
      <c r="G60" s="184"/>
      <c r="H60" s="184"/>
      <c r="I60" s="184"/>
      <c r="J60" s="184"/>
      <c r="K60" s="184"/>
      <c r="L60" s="184"/>
      <c r="M60" s="184"/>
      <c r="N60" s="184"/>
      <c r="O60" s="184"/>
      <c r="P60" s="184"/>
      <c r="Q60" s="184"/>
      <c r="R60" s="184"/>
      <c r="S60" s="184"/>
      <c r="T60" s="184"/>
      <c r="U60" s="184"/>
      <c r="V60" s="184"/>
      <c r="W60" s="185"/>
    </row>
    <row r="61" spans="2:23" ht="9" customHeight="1" x14ac:dyDescent="0.2">
      <c r="B61" s="180"/>
      <c r="D61" s="179"/>
      <c r="F61" s="179"/>
      <c r="G61" s="179"/>
      <c r="H61" s="179"/>
      <c r="I61" s="179"/>
      <c r="J61" s="179"/>
      <c r="K61" s="179"/>
      <c r="L61" s="179"/>
      <c r="M61" s="179"/>
      <c r="N61" s="179"/>
      <c r="O61" s="179"/>
      <c r="P61" s="179"/>
      <c r="Q61" s="179"/>
      <c r="R61" s="179"/>
      <c r="S61" s="179"/>
      <c r="T61" s="179"/>
      <c r="U61" s="179"/>
      <c r="V61" s="179"/>
      <c r="W61" s="138"/>
    </row>
    <row r="62" spans="2:23" ht="12.75" customHeight="1" x14ac:dyDescent="0.2">
      <c r="B62" s="24"/>
      <c r="C62" s="168" t="s">
        <v>90</v>
      </c>
      <c r="D62" s="175" t="s">
        <v>334</v>
      </c>
      <c r="F62" s="175"/>
      <c r="G62" s="175"/>
      <c r="H62" s="175"/>
      <c r="I62" s="175"/>
      <c r="J62" s="175"/>
      <c r="K62" s="175"/>
      <c r="L62" s="175"/>
      <c r="M62" s="175"/>
      <c r="N62" s="175"/>
      <c r="O62" s="175"/>
      <c r="P62" s="175"/>
      <c r="Q62" s="175"/>
      <c r="R62" s="175"/>
      <c r="S62" s="175"/>
      <c r="T62" s="175"/>
      <c r="U62" s="175"/>
      <c r="V62" s="175"/>
      <c r="W62" s="138"/>
    </row>
    <row r="63" spans="2:23" ht="6" customHeight="1" x14ac:dyDescent="0.2">
      <c r="B63" s="180"/>
      <c r="C63" s="181"/>
      <c r="D63" s="179"/>
      <c r="F63" s="179"/>
      <c r="G63" s="179"/>
      <c r="H63" s="179"/>
      <c r="I63" s="179"/>
      <c r="J63" s="179"/>
      <c r="K63" s="179"/>
      <c r="L63" s="179"/>
      <c r="M63" s="179"/>
      <c r="N63" s="179"/>
      <c r="O63" s="179"/>
      <c r="P63" s="179"/>
      <c r="Q63" s="179"/>
      <c r="R63" s="179"/>
      <c r="S63" s="179"/>
      <c r="T63" s="179"/>
      <c r="U63" s="179"/>
      <c r="V63" s="179"/>
      <c r="W63" s="138"/>
    </row>
    <row r="64" spans="2:23" ht="12.75" customHeight="1" x14ac:dyDescent="0.2">
      <c r="B64" s="24"/>
      <c r="C64" s="168" t="s">
        <v>92</v>
      </c>
      <c r="D64" s="175" t="s">
        <v>151</v>
      </c>
      <c r="F64" s="175"/>
      <c r="G64" s="175"/>
      <c r="H64" s="175"/>
      <c r="I64" s="175"/>
      <c r="J64" s="175"/>
      <c r="K64" s="175"/>
      <c r="L64" s="175"/>
      <c r="M64" s="175"/>
      <c r="N64" s="175"/>
      <c r="P64" s="186" t="s">
        <v>202</v>
      </c>
      <c r="Q64" s="175" t="s">
        <v>150</v>
      </c>
      <c r="R64" s="175"/>
      <c r="S64" s="175"/>
      <c r="T64" s="175"/>
      <c r="U64" s="175"/>
      <c r="V64" s="175"/>
      <c r="W64" s="138"/>
    </row>
    <row r="65" spans="1:23" ht="12.75" customHeight="1" x14ac:dyDescent="0.2">
      <c r="B65" s="138"/>
      <c r="C65" s="138"/>
      <c r="E65" s="177"/>
      <c r="G65" s="177"/>
      <c r="H65" s="177"/>
      <c r="I65" s="177"/>
      <c r="J65" s="177"/>
      <c r="K65" s="177"/>
      <c r="L65" s="177"/>
      <c r="M65" s="177"/>
      <c r="N65" s="177"/>
      <c r="P65" s="186" t="s">
        <v>203</v>
      </c>
      <c r="Q65" s="182" t="s">
        <v>149</v>
      </c>
      <c r="R65" s="177"/>
      <c r="S65" s="177"/>
      <c r="T65" s="177"/>
      <c r="U65" s="177"/>
      <c r="V65" s="177"/>
      <c r="W65" s="138"/>
    </row>
    <row r="66" spans="1:23" ht="12.75" customHeight="1" x14ac:dyDescent="0.2">
      <c r="B66" s="180"/>
      <c r="C66" s="181"/>
      <c r="E66" s="179"/>
      <c r="G66" s="179"/>
      <c r="H66" s="179"/>
      <c r="I66" s="179"/>
      <c r="J66" s="179"/>
      <c r="K66" s="179"/>
      <c r="L66" s="179"/>
      <c r="M66" s="179"/>
      <c r="N66" s="179"/>
      <c r="P66" s="186" t="s">
        <v>204</v>
      </c>
      <c r="Q66" s="182" t="s">
        <v>148</v>
      </c>
      <c r="R66" s="179"/>
      <c r="S66" s="179"/>
      <c r="T66" s="179"/>
      <c r="U66" s="179"/>
      <c r="V66" s="179"/>
      <c r="W66" s="138"/>
    </row>
    <row r="67" spans="1:23" ht="12.75" customHeight="1" x14ac:dyDescent="0.2">
      <c r="B67" s="180"/>
      <c r="C67" s="181"/>
      <c r="E67" s="179"/>
      <c r="G67" s="179"/>
      <c r="H67" s="179"/>
      <c r="I67" s="179"/>
      <c r="J67" s="179"/>
      <c r="K67" s="179"/>
      <c r="L67" s="179"/>
      <c r="M67" s="179"/>
      <c r="N67" s="179"/>
      <c r="P67" s="186" t="s">
        <v>205</v>
      </c>
      <c r="Q67" s="182" t="s">
        <v>147</v>
      </c>
      <c r="R67" s="179"/>
      <c r="S67" s="179"/>
      <c r="T67" s="179"/>
      <c r="U67" s="179"/>
      <c r="V67" s="179"/>
      <c r="W67" s="138"/>
    </row>
    <row r="68" spans="1:23" ht="6" customHeight="1" x14ac:dyDescent="0.2">
      <c r="B68" s="180"/>
      <c r="C68" s="181"/>
      <c r="E68" s="179"/>
      <c r="F68" s="182"/>
      <c r="G68" s="179"/>
      <c r="H68" s="179"/>
      <c r="I68" s="179"/>
      <c r="J68" s="179"/>
      <c r="K68" s="179"/>
      <c r="L68" s="179"/>
      <c r="M68" s="179"/>
      <c r="N68" s="179"/>
      <c r="O68" s="179"/>
      <c r="P68" s="179"/>
      <c r="Q68" s="179"/>
      <c r="R68" s="179"/>
      <c r="S68" s="179"/>
      <c r="T68" s="179"/>
      <c r="U68" s="179"/>
      <c r="V68" s="179"/>
      <c r="W68" s="138"/>
    </row>
    <row r="69" spans="1:23" ht="12.75" customHeight="1" x14ac:dyDescent="0.2">
      <c r="B69" s="24"/>
      <c r="C69" s="168" t="s">
        <v>94</v>
      </c>
      <c r="D69" s="175" t="s">
        <v>146</v>
      </c>
      <c r="F69" s="175"/>
      <c r="G69" s="175"/>
      <c r="H69" s="175"/>
      <c r="I69" s="175"/>
      <c r="J69" s="175"/>
      <c r="K69" s="175"/>
      <c r="L69" s="175"/>
      <c r="M69" s="175"/>
      <c r="N69" s="175"/>
      <c r="P69" s="178" t="s">
        <v>213</v>
      </c>
      <c r="R69" s="175"/>
      <c r="S69" s="175"/>
      <c r="T69" s="175"/>
      <c r="U69" s="175"/>
      <c r="V69" s="175"/>
      <c r="W69" s="138"/>
    </row>
    <row r="70" spans="1:23" ht="15" customHeight="1" x14ac:dyDescent="0.2">
      <c r="A70" s="1059" t="s">
        <v>214</v>
      </c>
      <c r="B70" s="1059"/>
      <c r="C70" s="1059"/>
      <c r="D70" s="1059"/>
      <c r="E70" s="1059"/>
      <c r="F70" s="1059"/>
      <c r="G70" s="1059"/>
      <c r="H70" s="1059"/>
      <c r="I70" s="1059"/>
      <c r="J70" s="1059"/>
      <c r="K70" s="1059"/>
      <c r="L70" s="1059"/>
      <c r="M70" s="1059"/>
      <c r="N70" s="1059"/>
      <c r="O70" s="1059"/>
      <c r="P70" s="1059"/>
      <c r="Q70" s="1059"/>
      <c r="R70" s="1059"/>
      <c r="S70" s="1059"/>
      <c r="T70" s="1059"/>
      <c r="U70" s="1059"/>
      <c r="V70" s="1059"/>
      <c r="W70" s="1059"/>
    </row>
    <row r="71" spans="1:23" ht="202.5" customHeight="1" x14ac:dyDescent="0.2">
      <c r="A71" s="1060"/>
      <c r="B71" s="1061"/>
      <c r="C71" s="1061"/>
      <c r="D71" s="1061"/>
      <c r="E71" s="1061"/>
      <c r="F71" s="1061"/>
      <c r="G71" s="1061"/>
      <c r="H71" s="1061"/>
      <c r="I71" s="1061"/>
      <c r="J71" s="1061"/>
      <c r="K71" s="1061"/>
      <c r="L71" s="1061"/>
      <c r="M71" s="1061"/>
      <c r="N71" s="1061"/>
      <c r="O71" s="1061"/>
      <c r="P71" s="1061"/>
      <c r="Q71" s="1061"/>
      <c r="R71" s="1061"/>
      <c r="S71" s="1061"/>
      <c r="T71" s="1061"/>
      <c r="U71" s="1061"/>
      <c r="V71" s="1061"/>
      <c r="W71" s="1062"/>
    </row>
    <row r="72" spans="1:23" ht="12" customHeight="1" x14ac:dyDescent="0.25">
      <c r="B72" s="138"/>
      <c r="C72" s="187"/>
      <c r="D72" s="187"/>
      <c r="E72" s="187"/>
      <c r="F72" s="187"/>
      <c r="G72" s="187"/>
      <c r="H72" s="187"/>
      <c r="I72" s="187"/>
      <c r="J72" s="187"/>
      <c r="K72" s="187"/>
      <c r="L72" s="187"/>
      <c r="M72" s="187"/>
      <c r="N72" s="187"/>
      <c r="O72" s="187"/>
      <c r="P72" s="187"/>
      <c r="Q72" s="187"/>
      <c r="R72" s="187"/>
      <c r="S72" s="187"/>
      <c r="T72" s="187"/>
      <c r="U72" s="187"/>
      <c r="V72" s="187"/>
      <c r="W72" s="187"/>
    </row>
    <row r="73" spans="1:23" ht="13.5" customHeight="1" x14ac:dyDescent="0.2">
      <c r="A73" s="1059" t="s">
        <v>145</v>
      </c>
      <c r="B73" s="1059"/>
      <c r="C73" s="1059"/>
      <c r="D73" s="1059"/>
      <c r="E73" s="1059"/>
      <c r="F73" s="1059"/>
      <c r="G73" s="1059"/>
      <c r="H73" s="1059"/>
      <c r="I73" s="1059"/>
      <c r="J73" s="1059"/>
      <c r="K73" s="1059"/>
      <c r="L73" s="1059"/>
      <c r="M73" s="1059"/>
      <c r="N73" s="1059"/>
      <c r="O73" s="1059"/>
      <c r="P73" s="1059"/>
      <c r="Q73" s="1059"/>
      <c r="R73" s="1059"/>
      <c r="S73" s="1059"/>
      <c r="T73" s="1059"/>
      <c r="U73" s="1059"/>
      <c r="V73" s="1059"/>
      <c r="W73" s="1059"/>
    </row>
    <row r="74" spans="1:23" ht="4.5" customHeight="1" x14ac:dyDescent="0.25">
      <c r="B74" s="138"/>
      <c r="C74" s="187"/>
      <c r="D74" s="187"/>
      <c r="E74" s="187"/>
      <c r="F74" s="187"/>
      <c r="G74" s="187"/>
      <c r="H74" s="187"/>
      <c r="I74" s="187"/>
      <c r="J74" s="187"/>
      <c r="K74" s="187"/>
      <c r="L74" s="187"/>
      <c r="M74" s="187"/>
      <c r="N74" s="187"/>
      <c r="O74" s="187"/>
      <c r="P74" s="187"/>
      <c r="Q74" s="187"/>
      <c r="R74" s="187"/>
      <c r="S74" s="187"/>
      <c r="T74" s="187"/>
      <c r="U74" s="187"/>
      <c r="V74" s="187"/>
      <c r="W74" s="187"/>
    </row>
    <row r="75" spans="1:23" ht="16.5" x14ac:dyDescent="0.3">
      <c r="A75" s="188" t="s">
        <v>217</v>
      </c>
      <c r="B75" s="188"/>
      <c r="C75" s="188"/>
      <c r="D75" s="188"/>
      <c r="E75" s="188"/>
      <c r="F75" s="188"/>
      <c r="G75" s="188"/>
      <c r="H75" s="188"/>
      <c r="I75" s="188"/>
      <c r="J75" s="188"/>
      <c r="K75" s="188"/>
      <c r="L75" s="188"/>
      <c r="M75" s="188"/>
      <c r="N75" s="188"/>
      <c r="O75" s="188"/>
      <c r="P75" s="188"/>
      <c r="Q75" s="188"/>
      <c r="R75" s="188"/>
      <c r="S75" s="188"/>
      <c r="T75" s="188"/>
      <c r="U75" s="188"/>
      <c r="V75" s="189"/>
      <c r="W75" s="189"/>
    </row>
    <row r="76" spans="1:23" ht="3.75" customHeight="1" x14ac:dyDescent="0.3">
      <c r="A76" s="188"/>
      <c r="B76" s="188"/>
      <c r="C76" s="188"/>
      <c r="D76" s="188"/>
      <c r="E76" s="188"/>
      <c r="F76" s="188"/>
      <c r="G76" s="188"/>
      <c r="H76" s="188"/>
      <c r="I76" s="188"/>
      <c r="J76" s="188"/>
      <c r="K76" s="188"/>
      <c r="L76" s="188"/>
      <c r="M76" s="188"/>
      <c r="N76" s="188"/>
      <c r="O76" s="188"/>
      <c r="P76" s="188"/>
      <c r="Q76" s="188"/>
      <c r="R76" s="188"/>
      <c r="S76" s="188"/>
      <c r="T76" s="188"/>
      <c r="U76" s="188"/>
      <c r="V76" s="189"/>
      <c r="W76" s="189"/>
    </row>
    <row r="77" spans="1:23" ht="16.5" x14ac:dyDescent="0.3">
      <c r="A77" s="188" t="s">
        <v>335</v>
      </c>
      <c r="B77" s="188"/>
      <c r="C77" s="188"/>
      <c r="D77" s="188"/>
      <c r="E77" s="188"/>
      <c r="F77" s="188"/>
      <c r="G77" s="188"/>
      <c r="H77" s="188"/>
      <c r="I77" s="188"/>
      <c r="J77" s="188"/>
      <c r="K77" s="188"/>
      <c r="L77" s="188"/>
      <c r="M77" s="188"/>
      <c r="N77" s="188"/>
      <c r="O77" s="188"/>
      <c r="P77" s="188"/>
      <c r="Q77" s="188"/>
      <c r="R77" s="188"/>
      <c r="S77" s="188"/>
      <c r="T77" s="188"/>
      <c r="U77" s="188"/>
      <c r="V77" s="189"/>
      <c r="W77" s="189"/>
    </row>
    <row r="78" spans="1:23" ht="3.75" customHeight="1" x14ac:dyDescent="0.3">
      <c r="A78" s="188"/>
      <c r="B78" s="188"/>
      <c r="C78" s="188"/>
      <c r="D78" s="188"/>
      <c r="E78" s="188"/>
      <c r="F78" s="188"/>
      <c r="G78" s="188"/>
      <c r="H78" s="188"/>
      <c r="I78" s="188"/>
      <c r="J78" s="188"/>
      <c r="K78" s="188"/>
      <c r="L78" s="188"/>
      <c r="M78" s="188"/>
      <c r="N78" s="188"/>
      <c r="O78" s="188"/>
      <c r="P78" s="188"/>
      <c r="Q78" s="188"/>
      <c r="R78" s="188"/>
      <c r="S78" s="188"/>
      <c r="T78" s="188"/>
      <c r="U78" s="188"/>
      <c r="V78" s="189"/>
      <c r="W78" s="189"/>
    </row>
    <row r="79" spans="1:23" ht="81" customHeight="1" x14ac:dyDescent="0.2">
      <c r="A79" s="1052" t="s">
        <v>144</v>
      </c>
      <c r="B79" s="1052"/>
      <c r="C79" s="1052"/>
      <c r="D79" s="1052"/>
      <c r="E79" s="1052"/>
      <c r="F79" s="1052"/>
      <c r="G79" s="1052"/>
      <c r="H79" s="1052"/>
      <c r="I79" s="1052"/>
      <c r="J79" s="1052"/>
      <c r="K79" s="1052"/>
      <c r="L79" s="1052"/>
      <c r="M79" s="1052"/>
      <c r="N79" s="1052"/>
      <c r="O79" s="1052"/>
      <c r="P79" s="1052"/>
      <c r="Q79" s="1052"/>
      <c r="R79" s="1052"/>
      <c r="S79" s="1052"/>
      <c r="T79" s="1052"/>
      <c r="U79" s="1052"/>
      <c r="V79" s="1052"/>
      <c r="W79" s="1052"/>
    </row>
    <row r="80" spans="1:23" ht="3.75" customHeight="1" x14ac:dyDescent="0.3">
      <c r="A80" s="190"/>
      <c r="B80" s="190"/>
      <c r="C80" s="190"/>
      <c r="D80" s="190"/>
      <c r="E80" s="190"/>
      <c r="F80" s="190"/>
      <c r="G80" s="190"/>
      <c r="H80" s="190"/>
      <c r="I80" s="190"/>
      <c r="J80" s="190"/>
      <c r="K80" s="190"/>
      <c r="L80" s="190"/>
      <c r="M80" s="190"/>
      <c r="N80" s="190"/>
      <c r="O80" s="190"/>
      <c r="P80" s="190"/>
      <c r="Q80" s="190"/>
      <c r="R80" s="190"/>
      <c r="S80" s="190"/>
      <c r="T80" s="190"/>
      <c r="U80" s="190"/>
      <c r="V80" s="191"/>
      <c r="W80" s="191"/>
    </row>
    <row r="81" spans="1:23" ht="31.5" customHeight="1" x14ac:dyDescent="0.2">
      <c r="A81" s="1052" t="s">
        <v>336</v>
      </c>
      <c r="B81" s="1052"/>
      <c r="C81" s="1052"/>
      <c r="D81" s="1052"/>
      <c r="E81" s="1052"/>
      <c r="F81" s="1052"/>
      <c r="G81" s="1052"/>
      <c r="H81" s="1052"/>
      <c r="I81" s="1052"/>
      <c r="J81" s="1052"/>
      <c r="K81" s="1052"/>
      <c r="L81" s="1052"/>
      <c r="M81" s="1052"/>
      <c r="N81" s="1052"/>
      <c r="O81" s="1052"/>
      <c r="P81" s="1052"/>
      <c r="Q81" s="1052"/>
      <c r="R81" s="1052"/>
      <c r="S81" s="1052"/>
      <c r="T81" s="1052"/>
      <c r="U81" s="1052"/>
      <c r="V81" s="1052"/>
      <c r="W81" s="1052"/>
    </row>
    <row r="82" spans="1:23" ht="3.75" customHeight="1" x14ac:dyDescent="0.3">
      <c r="A82" s="190"/>
      <c r="B82" s="190"/>
      <c r="C82" s="190"/>
      <c r="D82" s="190"/>
      <c r="E82" s="190"/>
      <c r="F82" s="190"/>
      <c r="G82" s="190"/>
      <c r="H82" s="190"/>
      <c r="I82" s="190"/>
      <c r="J82" s="190"/>
      <c r="K82" s="190"/>
      <c r="L82" s="190"/>
      <c r="M82" s="190"/>
      <c r="N82" s="190"/>
      <c r="O82" s="190"/>
      <c r="P82" s="190"/>
      <c r="Q82" s="190"/>
      <c r="R82" s="190"/>
      <c r="S82" s="190"/>
      <c r="T82" s="190"/>
      <c r="U82" s="190"/>
      <c r="V82" s="191"/>
      <c r="W82" s="191"/>
    </row>
    <row r="83" spans="1:23" ht="48" customHeight="1" x14ac:dyDescent="0.2">
      <c r="A83" s="1052" t="s">
        <v>143</v>
      </c>
      <c r="B83" s="1052"/>
      <c r="C83" s="1052"/>
      <c r="D83" s="1052"/>
      <c r="E83" s="1052"/>
      <c r="F83" s="1052"/>
      <c r="G83" s="1052"/>
      <c r="H83" s="1052"/>
      <c r="I83" s="1052"/>
      <c r="J83" s="1052"/>
      <c r="K83" s="1052"/>
      <c r="L83" s="1052"/>
      <c r="M83" s="1052"/>
      <c r="N83" s="1052"/>
      <c r="O83" s="1052"/>
      <c r="P83" s="1052"/>
      <c r="Q83" s="1052"/>
      <c r="R83" s="1052"/>
      <c r="S83" s="1052"/>
      <c r="T83" s="1052"/>
      <c r="U83" s="1052"/>
      <c r="V83" s="1052"/>
      <c r="W83" s="1052"/>
    </row>
    <row r="84" spans="1:23" ht="3.75" customHeight="1" x14ac:dyDescent="0.3">
      <c r="A84" s="190"/>
      <c r="B84" s="190"/>
      <c r="C84" s="190"/>
      <c r="D84" s="190"/>
      <c r="E84" s="190"/>
      <c r="F84" s="190"/>
      <c r="G84" s="190"/>
      <c r="H84" s="190"/>
      <c r="I84" s="190"/>
      <c r="J84" s="190"/>
      <c r="K84" s="190"/>
      <c r="L84" s="190"/>
      <c r="M84" s="190"/>
      <c r="N84" s="190"/>
      <c r="O84" s="190"/>
      <c r="P84" s="190"/>
      <c r="Q84" s="190"/>
      <c r="R84" s="190"/>
      <c r="S84" s="190"/>
      <c r="T84" s="190"/>
      <c r="U84" s="190"/>
      <c r="V84" s="191"/>
      <c r="W84" s="191"/>
    </row>
    <row r="85" spans="1:23" ht="47.25" customHeight="1" x14ac:dyDescent="0.2">
      <c r="A85" s="1052" t="s">
        <v>223</v>
      </c>
      <c r="B85" s="1052"/>
      <c r="C85" s="1052"/>
      <c r="D85" s="1052"/>
      <c r="E85" s="1052"/>
      <c r="F85" s="1052"/>
      <c r="G85" s="1052"/>
      <c r="H85" s="1052"/>
      <c r="I85" s="1052"/>
      <c r="J85" s="1052"/>
      <c r="K85" s="1052"/>
      <c r="L85" s="1052"/>
      <c r="M85" s="1052"/>
      <c r="N85" s="1052"/>
      <c r="O85" s="1052"/>
      <c r="P85" s="1052"/>
      <c r="Q85" s="1052"/>
      <c r="R85" s="1052"/>
      <c r="S85" s="1052"/>
      <c r="T85" s="1052"/>
      <c r="U85" s="1052"/>
      <c r="V85" s="1052"/>
      <c r="W85" s="1052"/>
    </row>
    <row r="86" spans="1:23" ht="4.5" customHeight="1" x14ac:dyDescent="0.3">
      <c r="A86" s="192"/>
      <c r="B86" s="190"/>
      <c r="C86" s="190"/>
      <c r="D86" s="190"/>
      <c r="E86" s="190"/>
      <c r="F86" s="190"/>
      <c r="G86" s="190"/>
      <c r="H86" s="190"/>
      <c r="I86" s="190"/>
      <c r="J86" s="190"/>
      <c r="K86" s="190"/>
      <c r="L86" s="190"/>
      <c r="M86" s="190"/>
      <c r="N86" s="190"/>
      <c r="O86" s="190"/>
      <c r="P86" s="190"/>
      <c r="Q86" s="190"/>
      <c r="R86" s="190"/>
      <c r="S86" s="190"/>
      <c r="T86" s="190"/>
      <c r="U86" s="190"/>
      <c r="V86" s="191"/>
      <c r="W86" s="191"/>
    </row>
    <row r="87" spans="1:23" ht="47.25" customHeight="1" x14ac:dyDescent="0.2">
      <c r="A87" s="1052" t="s">
        <v>228</v>
      </c>
      <c r="B87" s="1052"/>
      <c r="C87" s="1052"/>
      <c r="D87" s="1052"/>
      <c r="E87" s="1052"/>
      <c r="F87" s="1052"/>
      <c r="G87" s="1052"/>
      <c r="H87" s="1052"/>
      <c r="I87" s="1052"/>
      <c r="J87" s="1052"/>
      <c r="K87" s="1052"/>
      <c r="L87" s="1052"/>
      <c r="M87" s="1052"/>
      <c r="N87" s="1052"/>
      <c r="O87" s="1052"/>
      <c r="P87" s="1052"/>
      <c r="Q87" s="1052"/>
      <c r="R87" s="1052"/>
      <c r="S87" s="1052"/>
      <c r="T87" s="1052"/>
      <c r="U87" s="1052"/>
      <c r="V87" s="1052"/>
      <c r="W87" s="1052"/>
    </row>
    <row r="88" spans="1:23" ht="4.5" customHeight="1" x14ac:dyDescent="0.3">
      <c r="A88" s="192"/>
      <c r="B88" s="190"/>
      <c r="C88" s="190"/>
      <c r="D88" s="190"/>
      <c r="E88" s="190"/>
      <c r="F88" s="190"/>
      <c r="G88" s="190"/>
      <c r="H88" s="190"/>
      <c r="I88" s="190"/>
      <c r="J88" s="190"/>
      <c r="K88" s="190"/>
      <c r="L88" s="190"/>
      <c r="M88" s="190"/>
      <c r="N88" s="190"/>
      <c r="O88" s="190"/>
      <c r="P88" s="190"/>
      <c r="Q88" s="190"/>
      <c r="R88" s="190"/>
      <c r="S88" s="190"/>
      <c r="T88" s="190"/>
      <c r="U88" s="190"/>
      <c r="V88" s="191"/>
      <c r="W88" s="191"/>
    </row>
    <row r="89" spans="1:23" ht="83.25" customHeight="1" x14ac:dyDescent="0.2">
      <c r="A89" s="1052" t="s">
        <v>338</v>
      </c>
      <c r="B89" s="1052"/>
      <c r="C89" s="1052"/>
      <c r="D89" s="1052"/>
      <c r="E89" s="1052"/>
      <c r="F89" s="1052"/>
      <c r="G89" s="1052"/>
      <c r="H89" s="1052"/>
      <c r="I89" s="1052"/>
      <c r="J89" s="1052"/>
      <c r="K89" s="1052"/>
      <c r="L89" s="1052"/>
      <c r="M89" s="1052"/>
      <c r="N89" s="1052"/>
      <c r="O89" s="1052"/>
      <c r="P89" s="1052"/>
      <c r="Q89" s="1052"/>
      <c r="R89" s="1052"/>
      <c r="S89" s="1052"/>
      <c r="T89" s="1052"/>
      <c r="U89" s="1052"/>
      <c r="V89" s="1052"/>
      <c r="W89" s="1052"/>
    </row>
    <row r="90" spans="1:23" ht="4.5" customHeight="1" x14ac:dyDescent="0.3">
      <c r="A90" s="192"/>
      <c r="B90" s="190"/>
      <c r="C90" s="190"/>
      <c r="D90" s="190"/>
      <c r="E90" s="190"/>
      <c r="F90" s="190"/>
      <c r="G90" s="190"/>
      <c r="H90" s="190"/>
      <c r="I90" s="190"/>
      <c r="J90" s="190"/>
      <c r="K90" s="190"/>
      <c r="L90" s="190"/>
      <c r="M90" s="190"/>
      <c r="N90" s="190"/>
      <c r="O90" s="190"/>
      <c r="P90" s="190"/>
      <c r="Q90" s="190"/>
      <c r="R90" s="190"/>
      <c r="S90" s="190"/>
      <c r="T90" s="190"/>
      <c r="U90" s="190"/>
      <c r="V90" s="191"/>
      <c r="W90" s="191"/>
    </row>
    <row r="91" spans="1:23" ht="16.5" customHeight="1" x14ac:dyDescent="0.3">
      <c r="A91" s="1058" t="s">
        <v>142</v>
      </c>
      <c r="B91" s="1058"/>
      <c r="C91" s="1058"/>
      <c r="D91" s="1058"/>
      <c r="E91" s="1058"/>
      <c r="F91" s="1058"/>
      <c r="G91" s="1058"/>
      <c r="H91" s="1058"/>
      <c r="I91" s="1058"/>
      <c r="J91" s="1058"/>
      <c r="K91" s="1058"/>
      <c r="L91" s="1058"/>
      <c r="M91" s="1058"/>
      <c r="N91" s="1058"/>
      <c r="O91" s="1058"/>
      <c r="P91" s="1058"/>
      <c r="Q91" s="1058"/>
      <c r="R91" s="1058"/>
      <c r="S91" s="1058"/>
      <c r="T91" s="1058"/>
      <c r="U91" s="1058"/>
      <c r="V91" s="189"/>
      <c r="W91" s="189"/>
    </row>
    <row r="92" spans="1:23" s="194" customFormat="1" ht="14.25" customHeight="1" x14ac:dyDescent="0.2">
      <c r="A92" s="1053" t="s">
        <v>141</v>
      </c>
      <c r="B92" s="1053"/>
      <c r="C92" s="1053"/>
      <c r="D92" s="1053"/>
      <c r="E92" s="1053"/>
      <c r="F92" s="1053"/>
      <c r="G92" s="1053"/>
      <c r="H92" s="1053"/>
      <c r="I92" s="1053"/>
      <c r="J92" s="1053"/>
      <c r="K92" s="1053"/>
      <c r="L92" s="1053"/>
      <c r="M92" s="1053"/>
      <c r="N92" s="1053"/>
      <c r="O92" s="1053"/>
      <c r="P92" s="1053"/>
      <c r="Q92" s="1053"/>
      <c r="R92" s="1053"/>
      <c r="S92" s="1053"/>
      <c r="T92" s="1053"/>
      <c r="U92" s="1053"/>
      <c r="V92" s="193"/>
      <c r="W92" s="193"/>
    </row>
    <row r="93" spans="1:23" s="194" customFormat="1" ht="14.25" customHeight="1" x14ac:dyDescent="0.2">
      <c r="A93" s="1053" t="s">
        <v>140</v>
      </c>
      <c r="B93" s="1053"/>
      <c r="C93" s="1053"/>
      <c r="D93" s="1053"/>
      <c r="E93" s="1053"/>
      <c r="F93" s="1053"/>
      <c r="G93" s="1053"/>
      <c r="H93" s="1053"/>
      <c r="I93" s="1053"/>
      <c r="J93" s="1053"/>
      <c r="K93" s="1053"/>
      <c r="L93" s="1053"/>
      <c r="M93" s="1053"/>
      <c r="N93" s="1053"/>
      <c r="O93" s="1053"/>
      <c r="P93" s="1053"/>
      <c r="Q93" s="1053"/>
      <c r="R93" s="1053"/>
      <c r="S93" s="1053"/>
      <c r="T93" s="1053"/>
      <c r="U93" s="1053"/>
      <c r="V93" s="193"/>
      <c r="W93" s="193"/>
    </row>
    <row r="94" spans="1:23" s="194" customFormat="1" ht="14.25" customHeight="1" x14ac:dyDescent="0.2">
      <c r="A94" s="1053" t="s">
        <v>139</v>
      </c>
      <c r="B94" s="1053"/>
      <c r="C94" s="1053"/>
      <c r="D94" s="1053"/>
      <c r="E94" s="1053"/>
      <c r="F94" s="1053"/>
      <c r="G94" s="1053"/>
      <c r="H94" s="1053"/>
      <c r="I94" s="1053"/>
      <c r="J94" s="1053"/>
      <c r="K94" s="1053"/>
      <c r="L94" s="1053"/>
      <c r="M94" s="1053"/>
      <c r="N94" s="1053"/>
      <c r="O94" s="1053"/>
      <c r="P94" s="1053"/>
      <c r="Q94" s="1053"/>
      <c r="R94" s="1053"/>
      <c r="S94" s="1053"/>
      <c r="T94" s="1053"/>
      <c r="U94" s="1053"/>
      <c r="V94" s="193"/>
      <c r="W94" s="193"/>
    </row>
    <row r="95" spans="1:23" ht="30.75" customHeight="1" x14ac:dyDescent="0.2">
      <c r="B95" s="138"/>
      <c r="C95" s="195"/>
      <c r="D95" s="195"/>
      <c r="E95" s="195"/>
      <c r="F95" s="195"/>
      <c r="G95" s="195"/>
      <c r="H95" s="195"/>
      <c r="I95" s="195"/>
      <c r="J95" s="195"/>
      <c r="K95" s="195"/>
      <c r="L95" s="195"/>
      <c r="M95" s="195"/>
      <c r="N95" s="195"/>
      <c r="O95" s="195"/>
      <c r="P95" s="195"/>
      <c r="Q95" s="195"/>
      <c r="R95" s="195"/>
      <c r="S95" s="195"/>
      <c r="T95" s="195"/>
      <c r="U95" s="195"/>
      <c r="V95" s="195"/>
      <c r="W95" s="195"/>
    </row>
    <row r="96" spans="1:23" ht="15.75" x14ac:dyDescent="0.25">
      <c r="A96" s="1055"/>
      <c r="B96" s="1055"/>
      <c r="C96" s="1055"/>
      <c r="D96" s="1055"/>
      <c r="E96" s="1055"/>
      <c r="F96" s="1055"/>
      <c r="G96" s="1055"/>
      <c r="H96" s="1055"/>
      <c r="I96" s="1055"/>
      <c r="J96" s="1055"/>
      <c r="K96" s="1055"/>
      <c r="L96" s="1055"/>
      <c r="M96" s="1055"/>
      <c r="N96" s="1055"/>
      <c r="O96" s="1055"/>
      <c r="P96" s="187"/>
      <c r="Q96" s="1054"/>
      <c r="R96" s="1054"/>
      <c r="S96" s="1054"/>
      <c r="T96" s="1054"/>
      <c r="U96" s="1054"/>
      <c r="V96" s="1054"/>
      <c r="W96" s="1054"/>
    </row>
    <row r="97" spans="1:23" x14ac:dyDescent="0.2">
      <c r="A97" s="196" t="s">
        <v>138</v>
      </c>
      <c r="B97" s="138"/>
      <c r="D97" s="197"/>
      <c r="E97" s="197"/>
      <c r="F97" s="197"/>
      <c r="G97" s="197"/>
      <c r="H97" s="197"/>
      <c r="I97" s="197"/>
      <c r="J97" s="197"/>
      <c r="K97" s="197"/>
      <c r="L97" s="197"/>
      <c r="M97" s="197"/>
      <c r="N97" s="197"/>
      <c r="O97" s="197"/>
      <c r="P97" s="198"/>
      <c r="Q97" s="199" t="s">
        <v>137</v>
      </c>
      <c r="R97" s="200"/>
      <c r="S97" s="200"/>
      <c r="T97" s="200"/>
      <c r="U97" s="200"/>
      <c r="V97" s="200"/>
      <c r="W97" s="200"/>
    </row>
    <row r="98" spans="1:23" ht="15" customHeight="1" x14ac:dyDescent="0.2">
      <c r="A98" s="198"/>
      <c r="B98" s="138"/>
      <c r="D98" s="198"/>
      <c r="E98" s="198"/>
      <c r="F98" s="198"/>
      <c r="G98" s="198"/>
      <c r="H98" s="198"/>
      <c r="I98" s="198"/>
      <c r="J98" s="198"/>
      <c r="K98" s="198"/>
      <c r="L98" s="198"/>
      <c r="M98" s="198"/>
      <c r="N98" s="198"/>
      <c r="O98" s="198"/>
      <c r="P98" s="198"/>
      <c r="Q98" s="198"/>
      <c r="R98" s="198"/>
      <c r="S98" s="198"/>
      <c r="T98" s="198"/>
      <c r="U98" s="198"/>
      <c r="V98" s="198"/>
      <c r="W98" s="198"/>
    </row>
    <row r="99" spans="1:23" ht="15" customHeight="1" x14ac:dyDescent="0.2">
      <c r="A99" s="198"/>
      <c r="B99" s="138"/>
      <c r="D99" s="198"/>
      <c r="E99" s="198"/>
      <c r="F99" s="198"/>
      <c r="G99" s="198"/>
      <c r="H99" s="198"/>
      <c r="I99" s="198"/>
      <c r="J99" s="198"/>
      <c r="K99" s="198"/>
      <c r="L99" s="198"/>
      <c r="M99" s="198"/>
      <c r="N99" s="198"/>
      <c r="O99" s="198"/>
      <c r="P99" s="198"/>
      <c r="Q99" s="198"/>
      <c r="R99" s="198"/>
      <c r="S99" s="198"/>
      <c r="T99" s="198"/>
      <c r="U99" s="198"/>
      <c r="V99" s="198"/>
      <c r="W99" s="198"/>
    </row>
    <row r="100" spans="1:23" ht="15.75" x14ac:dyDescent="0.25">
      <c r="A100" s="1056"/>
      <c r="B100" s="1056"/>
      <c r="C100" s="1056"/>
      <c r="D100" s="1056"/>
      <c r="E100" s="1056"/>
      <c r="F100" s="1056"/>
      <c r="G100" s="1056"/>
      <c r="H100" s="1056"/>
      <c r="I100" s="1056"/>
      <c r="J100" s="1056"/>
      <c r="K100" s="1056"/>
      <c r="L100" s="1056"/>
      <c r="M100" s="1056"/>
      <c r="N100" s="1056"/>
      <c r="O100" s="1056"/>
      <c r="P100" s="198"/>
      <c r="Q100" s="1057"/>
      <c r="R100" s="1057"/>
      <c r="S100" s="1057"/>
      <c r="T100" s="1057"/>
      <c r="U100" s="1057"/>
      <c r="V100" s="1057"/>
      <c r="W100" s="1057"/>
    </row>
    <row r="101" spans="1:23" x14ac:dyDescent="0.2">
      <c r="A101" s="196" t="s">
        <v>136</v>
      </c>
      <c r="B101" s="138"/>
      <c r="D101" s="197"/>
      <c r="E101" s="197"/>
      <c r="F101" s="197"/>
      <c r="G101" s="197"/>
      <c r="H101" s="197"/>
      <c r="I101" s="197"/>
      <c r="J101" s="197"/>
      <c r="K101" s="197"/>
      <c r="L101" s="197"/>
      <c r="M101" s="197"/>
      <c r="N101" s="197"/>
      <c r="O101" s="197"/>
      <c r="P101" s="198"/>
      <c r="Q101" s="199" t="s">
        <v>135</v>
      </c>
      <c r="R101" s="200"/>
      <c r="S101" s="200"/>
      <c r="T101" s="200"/>
      <c r="U101" s="200"/>
      <c r="V101" s="200"/>
      <c r="W101" s="200"/>
    </row>
    <row r="102" spans="1:23" ht="13.5" x14ac:dyDescent="0.25">
      <c r="B102" s="138"/>
      <c r="C102" s="187"/>
      <c r="D102" s="187"/>
      <c r="E102" s="187"/>
      <c r="F102" s="187"/>
      <c r="G102" s="187"/>
      <c r="H102" s="187"/>
      <c r="I102" s="187"/>
      <c r="J102" s="187"/>
      <c r="K102" s="187"/>
      <c r="L102" s="187"/>
      <c r="M102" s="187"/>
      <c r="N102" s="187"/>
      <c r="O102" s="187"/>
      <c r="P102" s="187"/>
      <c r="Q102" s="187"/>
      <c r="R102" s="187"/>
      <c r="S102" s="187"/>
      <c r="T102" s="187"/>
      <c r="U102" s="187"/>
      <c r="V102" s="187"/>
      <c r="W102" s="187"/>
    </row>
    <row r="103" spans="1:23" x14ac:dyDescent="0.2">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row>
    <row r="104" spans="1:23" x14ac:dyDescent="0.2">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row>
  </sheetData>
  <sheetProtection algorithmName="SHA-512" hashValue="wLvcBvqTTYBJziietRAxY/GnYuwRtw9twejkmuJNKPNj9tJFxvLPU9HhqYSMoY1r462BeUV2P3ckJ+4uO3cogA==" saltValue="OJqx/oC9fyVMvEq3UA10uA==" spinCount="100000" sheet="1" objects="1" scenarios="1"/>
  <mergeCells count="72">
    <mergeCell ref="B1:W1"/>
    <mergeCell ref="B3:W3"/>
    <mergeCell ref="B8:W8"/>
    <mergeCell ref="B24:W24"/>
    <mergeCell ref="B26:W26"/>
    <mergeCell ref="H11:M11"/>
    <mergeCell ref="H10:M10"/>
    <mergeCell ref="Q10:S10"/>
    <mergeCell ref="Q11:S11"/>
    <mergeCell ref="V11:W11"/>
    <mergeCell ref="V12:W12"/>
    <mergeCell ref="O12:P12"/>
    <mergeCell ref="Q12:R12"/>
    <mergeCell ref="H13:J13"/>
    <mergeCell ref="K13:M13"/>
    <mergeCell ref="Q13:S13"/>
    <mergeCell ref="Q28:V28"/>
    <mergeCell ref="D30:W31"/>
    <mergeCell ref="Q32:V32"/>
    <mergeCell ref="D40:W41"/>
    <mergeCell ref="Q45:V45"/>
    <mergeCell ref="Q47:V47"/>
    <mergeCell ref="Q49:S49"/>
    <mergeCell ref="D43:W44"/>
    <mergeCell ref="D55:W56"/>
    <mergeCell ref="Q58:U58"/>
    <mergeCell ref="A70:W70"/>
    <mergeCell ref="A71:W71"/>
    <mergeCell ref="A73:W73"/>
    <mergeCell ref="A79:W79"/>
    <mergeCell ref="A81:W81"/>
    <mergeCell ref="A83:W83"/>
    <mergeCell ref="A94:U94"/>
    <mergeCell ref="Q96:W96"/>
    <mergeCell ref="A96:O96"/>
    <mergeCell ref="A100:O100"/>
    <mergeCell ref="Q100:W100"/>
    <mergeCell ref="A85:W85"/>
    <mergeCell ref="A87:W87"/>
    <mergeCell ref="A89:W89"/>
    <mergeCell ref="A91:U91"/>
    <mergeCell ref="A92:U92"/>
    <mergeCell ref="A93:U93"/>
    <mergeCell ref="H12:M12"/>
    <mergeCell ref="U13:W13"/>
    <mergeCell ref="V16:W16"/>
    <mergeCell ref="V17:W17"/>
    <mergeCell ref="H17:M17"/>
    <mergeCell ref="H16:M16"/>
    <mergeCell ref="Q14:W14"/>
    <mergeCell ref="V15:W15"/>
    <mergeCell ref="N14:P14"/>
    <mergeCell ref="H15:M15"/>
    <mergeCell ref="V18:W18"/>
    <mergeCell ref="V19:W19"/>
    <mergeCell ref="V21:W21"/>
    <mergeCell ref="H19:M19"/>
    <mergeCell ref="H18:M18"/>
    <mergeCell ref="V22:W22"/>
    <mergeCell ref="O21:P22"/>
    <mergeCell ref="H21:J21"/>
    <mergeCell ref="M20:N20"/>
    <mergeCell ref="H20:J20"/>
    <mergeCell ref="M21:N21"/>
    <mergeCell ref="U20:V20"/>
    <mergeCell ref="S20:T20"/>
    <mergeCell ref="V6:W6"/>
    <mergeCell ref="V5:W5"/>
    <mergeCell ref="Q6:S6"/>
    <mergeCell ref="V4:W4"/>
    <mergeCell ref="H5:L5"/>
    <mergeCell ref="Q5:U5"/>
  </mergeCells>
  <dataValidations count="2">
    <dataValidation type="list" allowBlank="1" showInputMessage="1" showErrorMessage="1" sqref="B69 B64 B30 B40 B43 B47 B51 B53 B55 B58 B62" xr:uid="{00000000-0002-0000-0300-000000000000}">
      <formula1>"Yes, No"</formula1>
    </dataValidation>
    <dataValidation type="list" allowBlank="1" showInputMessage="1" showErrorMessage="1" sqref="K14" xr:uid="{30837F44-F248-4EB9-9B55-A609EC617353}">
      <formula1>"&lt;Select&gt;,Yes, No"</formula1>
    </dataValidation>
  </dataValidations>
  <hyperlinks>
    <hyperlink ref="Q49" r:id="rId1" xr:uid="{00000000-0004-0000-0300-000000000000}"/>
  </hyperlinks>
  <printOptions horizontalCentered="1"/>
  <pageMargins left="0.6" right="0.6" top="0.65" bottom="0.65" header="0.3" footer="0.35"/>
  <pageSetup scale="83" fitToHeight="0" orientation="portrait" horizontalDpi="1200" verticalDpi="1200" r:id="rId2"/>
  <headerFooter>
    <oddHeader>&amp;CGeorgia Department of Community Affairs
Housing Finance and Development Division</oddHeader>
    <oddFooter>&amp;L&amp;G&amp;C&amp;9page &amp;P of &amp;N</oddFooter>
  </headerFooter>
  <rowBreaks count="1" manualBreakCount="1">
    <brk id="69" max="16383"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9"/>
  <sheetViews>
    <sheetView showGridLines="0" zoomScaleNormal="100" zoomScaleSheetLayoutView="100" workbookViewId="0">
      <selection activeCell="L10" sqref="L10:M10"/>
    </sheetView>
  </sheetViews>
  <sheetFormatPr defaultColWidth="9" defaultRowHeight="12.75" x14ac:dyDescent="0.2"/>
  <cols>
    <col min="1" max="1" width="0.75" style="137" customWidth="1"/>
    <col min="2" max="2" width="3.25" style="137" customWidth="1"/>
    <col min="3" max="3" width="2" style="137" customWidth="1"/>
    <col min="4" max="4" width="3.875" style="137" customWidth="1"/>
    <col min="5" max="7" width="3.25" style="137" customWidth="1"/>
    <col min="8" max="15" width="4.875" style="137" customWidth="1"/>
    <col min="16" max="16" width="7.875" style="137" customWidth="1"/>
    <col min="17" max="21" width="4.25" style="137" customWidth="1"/>
    <col min="22" max="22" width="4.5" style="137" customWidth="1"/>
    <col min="23" max="23" width="8.875" style="137" customWidth="1"/>
    <col min="24" max="16384" width="9" style="137"/>
  </cols>
  <sheetData>
    <row r="1" spans="2:23" ht="18" x14ac:dyDescent="0.25">
      <c r="B1" s="1073" t="s">
        <v>341</v>
      </c>
      <c r="C1" s="1073"/>
      <c r="D1" s="1073"/>
      <c r="E1" s="1073"/>
      <c r="F1" s="1073"/>
      <c r="G1" s="1073"/>
      <c r="H1" s="1073"/>
      <c r="I1" s="1073"/>
      <c r="J1" s="1073"/>
      <c r="K1" s="1073"/>
      <c r="L1" s="1073"/>
      <c r="M1" s="1073"/>
      <c r="N1" s="1073"/>
      <c r="O1" s="1073"/>
      <c r="P1" s="1073"/>
      <c r="Q1" s="1073"/>
      <c r="R1" s="1073"/>
      <c r="S1" s="1073"/>
      <c r="T1" s="1073"/>
      <c r="U1" s="1073"/>
      <c r="V1" s="1073"/>
      <c r="W1" s="1073"/>
    </row>
    <row r="2" spans="2:23" x14ac:dyDescent="0.2">
      <c r="B2" s="138"/>
      <c r="C2" s="138"/>
      <c r="D2" s="138"/>
      <c r="E2" s="138"/>
      <c r="F2" s="138"/>
      <c r="G2" s="138"/>
      <c r="H2" s="138"/>
      <c r="I2" s="138"/>
      <c r="J2" s="138"/>
      <c r="K2" s="138"/>
      <c r="L2" s="138"/>
      <c r="M2" s="138"/>
      <c r="N2" s="138"/>
      <c r="O2" s="138"/>
      <c r="P2" s="138"/>
      <c r="Q2" s="138"/>
      <c r="R2" s="138"/>
      <c r="S2" s="138"/>
      <c r="T2" s="138"/>
      <c r="U2" s="61" t="s">
        <v>231</v>
      </c>
      <c r="V2" s="1026" t="str">
        <f>'Submission Form and Checklist'!$P$2</f>
        <v>2019PA-0##</v>
      </c>
      <c r="W2" s="1026"/>
    </row>
    <row r="3" spans="2:23" ht="13.5" x14ac:dyDescent="0.2">
      <c r="B3" s="201" t="s">
        <v>26</v>
      </c>
      <c r="C3" s="201"/>
      <c r="D3" s="201"/>
      <c r="E3" s="201"/>
      <c r="F3" s="201"/>
      <c r="G3" s="201"/>
      <c r="H3" s="1092" t="str">
        <f>'Submission Form and Checklist'!$C$10</f>
        <v>(Enter Project Name to be used on full app)</v>
      </c>
      <c r="I3" s="1092"/>
      <c r="J3" s="1092"/>
      <c r="K3" s="1092"/>
      <c r="L3" s="1092"/>
      <c r="M3" s="1092"/>
      <c r="N3" s="1092"/>
      <c r="O3" s="1092"/>
      <c r="P3" s="202" t="s">
        <v>183</v>
      </c>
      <c r="Q3" s="1092">
        <f>'Submission Form and Checklist'!$K$10</f>
        <v>0</v>
      </c>
      <c r="R3" s="1092"/>
      <c r="S3" s="1092"/>
      <c r="T3" s="1092"/>
      <c r="U3" s="1092"/>
      <c r="V3" s="203" t="s">
        <v>48</v>
      </c>
      <c r="W3" s="55">
        <f>'Submission Form and Checklist'!O10</f>
        <v>0</v>
      </c>
    </row>
    <row r="4" spans="2:23" ht="13.5" x14ac:dyDescent="0.2">
      <c r="B4" s="201" t="s">
        <v>207</v>
      </c>
      <c r="C4" s="201"/>
      <c r="D4" s="201"/>
      <c r="E4" s="201"/>
      <c r="F4" s="201"/>
      <c r="G4" s="201"/>
      <c r="H4" s="1092">
        <f>'Submission Form and Checklist'!$C$11</f>
        <v>0</v>
      </c>
      <c r="I4" s="1092"/>
      <c r="J4" s="1092"/>
      <c r="K4" s="1092"/>
      <c r="L4" s="1092"/>
      <c r="M4" s="1092"/>
      <c r="N4" s="1092"/>
      <c r="O4" s="1092"/>
      <c r="P4" s="202" t="s">
        <v>23</v>
      </c>
      <c r="Q4" s="1092">
        <f>'Submission Form and Checklist'!$K$11</f>
        <v>0</v>
      </c>
      <c r="R4" s="1092"/>
      <c r="S4" s="1092"/>
      <c r="T4" s="1092"/>
      <c r="U4" s="1092"/>
      <c r="V4" s="202" t="s">
        <v>182</v>
      </c>
      <c r="W4" s="204"/>
    </row>
    <row r="5" spans="2:23" ht="7.5" customHeight="1" x14ac:dyDescent="0.2">
      <c r="B5" s="164"/>
      <c r="C5" s="164"/>
      <c r="D5" s="164"/>
      <c r="E5" s="164"/>
      <c r="F5" s="164"/>
      <c r="G5" s="164"/>
      <c r="H5" s="165"/>
      <c r="I5" s="165"/>
      <c r="J5" s="165"/>
      <c r="K5" s="165"/>
      <c r="L5" s="165"/>
      <c r="M5" s="165"/>
      <c r="N5" s="165"/>
      <c r="O5" s="165"/>
      <c r="P5" s="165"/>
      <c r="Q5" s="165"/>
      <c r="R5" s="165"/>
      <c r="S5" s="165"/>
      <c r="T5" s="165"/>
      <c r="U5" s="165"/>
      <c r="V5" s="165"/>
      <c r="W5" s="138"/>
    </row>
    <row r="6" spans="2:23" ht="39.75" customHeight="1" x14ac:dyDescent="0.2">
      <c r="B6" s="1074" t="s">
        <v>297</v>
      </c>
      <c r="C6" s="1074"/>
      <c r="D6" s="1074"/>
      <c r="E6" s="1074"/>
      <c r="F6" s="1074"/>
      <c r="G6" s="1074"/>
      <c r="H6" s="1074"/>
      <c r="I6" s="1074"/>
      <c r="J6" s="1074"/>
      <c r="K6" s="1074"/>
      <c r="L6" s="1074"/>
      <c r="M6" s="1074"/>
      <c r="N6" s="1074"/>
      <c r="O6" s="1074"/>
      <c r="P6" s="1074"/>
      <c r="Q6" s="1074"/>
      <c r="R6" s="1074"/>
      <c r="S6" s="1074"/>
      <c r="T6" s="1074"/>
      <c r="U6" s="1074"/>
      <c r="V6" s="1074"/>
      <c r="W6" s="1074"/>
    </row>
    <row r="7" spans="2:23" ht="9" customHeight="1" x14ac:dyDescent="0.2">
      <c r="B7" s="138"/>
      <c r="C7" s="138"/>
      <c r="D7" s="138"/>
      <c r="E7" s="138"/>
      <c r="F7" s="138"/>
      <c r="G7" s="138"/>
      <c r="H7" s="138"/>
      <c r="I7" s="138"/>
      <c r="J7" s="138"/>
      <c r="K7" s="138"/>
      <c r="L7" s="138"/>
      <c r="M7" s="138"/>
      <c r="N7" s="138"/>
      <c r="O7" s="138"/>
      <c r="P7" s="138"/>
      <c r="Q7" s="138"/>
      <c r="R7" s="138"/>
      <c r="S7" s="138"/>
      <c r="T7" s="138"/>
      <c r="U7" s="138"/>
      <c r="V7" s="138"/>
      <c r="W7" s="138"/>
    </row>
    <row r="8" spans="2:23" ht="14.25" customHeight="1" x14ac:dyDescent="0.3">
      <c r="B8" s="1075" t="s">
        <v>174</v>
      </c>
      <c r="C8" s="1075"/>
      <c r="D8" s="1075"/>
      <c r="E8" s="1075"/>
      <c r="F8" s="1075"/>
      <c r="G8" s="1075"/>
      <c r="H8" s="1075"/>
      <c r="I8" s="1075"/>
      <c r="J8" s="1075"/>
      <c r="K8" s="1075"/>
      <c r="L8" s="1075"/>
      <c r="M8" s="1075"/>
      <c r="N8" s="1075"/>
      <c r="O8" s="1075"/>
      <c r="P8" s="1075"/>
      <c r="Q8" s="1075"/>
      <c r="R8" s="1075"/>
      <c r="S8" s="1075"/>
      <c r="T8" s="1075"/>
      <c r="U8" s="1075"/>
      <c r="V8" s="1075"/>
      <c r="W8" s="1075"/>
    </row>
    <row r="9" spans="2:23" ht="7.5" customHeight="1" x14ac:dyDescent="0.2">
      <c r="B9" s="164"/>
      <c r="C9" s="164"/>
      <c r="D9" s="164"/>
      <c r="E9" s="164"/>
      <c r="F9" s="164"/>
      <c r="G9" s="164"/>
      <c r="H9" s="165"/>
      <c r="I9" s="165"/>
      <c r="J9" s="165"/>
      <c r="K9" s="165"/>
      <c r="L9" s="165"/>
      <c r="M9" s="165"/>
      <c r="N9" s="165"/>
      <c r="O9" s="165"/>
      <c r="P9" s="165"/>
      <c r="Q9" s="165"/>
      <c r="R9" s="165"/>
      <c r="S9" s="165"/>
      <c r="T9" s="165"/>
      <c r="U9" s="165"/>
      <c r="V9" s="165"/>
      <c r="W9" s="138"/>
    </row>
    <row r="10" spans="2:23" s="194" customFormat="1" ht="14.25" customHeight="1" x14ac:dyDescent="0.2">
      <c r="B10" s="194" t="s">
        <v>273</v>
      </c>
      <c r="L10" s="1093"/>
      <c r="M10" s="1093"/>
      <c r="P10" s="194" t="s">
        <v>274</v>
      </c>
      <c r="R10" s="162"/>
      <c r="U10" s="163"/>
      <c r="V10" s="163"/>
      <c r="W10" s="600"/>
    </row>
    <row r="11" spans="2:23" s="194" customFormat="1" ht="14.25" customHeight="1" x14ac:dyDescent="0.2">
      <c r="B11" s="194" t="s">
        <v>275</v>
      </c>
      <c r="L11" s="1093"/>
      <c r="M11" s="1093"/>
      <c r="P11" s="194" t="s">
        <v>276</v>
      </c>
      <c r="R11" s="162"/>
      <c r="U11" s="163"/>
      <c r="V11" s="163"/>
      <c r="W11" s="600"/>
    </row>
    <row r="12" spans="2:23" ht="9" customHeight="1" x14ac:dyDescent="0.2">
      <c r="B12" s="164"/>
      <c r="C12" s="164"/>
      <c r="D12" s="164"/>
      <c r="E12" s="164"/>
      <c r="F12" s="164"/>
      <c r="G12" s="164"/>
      <c r="H12" s="165"/>
      <c r="I12" s="165"/>
      <c r="J12" s="165"/>
      <c r="K12" s="165"/>
      <c r="L12" s="165"/>
      <c r="M12" s="165"/>
      <c r="N12" s="165"/>
      <c r="O12" s="165"/>
      <c r="P12" s="165"/>
      <c r="Q12" s="165"/>
      <c r="R12" s="165"/>
      <c r="S12" s="165"/>
      <c r="T12" s="165"/>
      <c r="U12" s="165"/>
      <c r="V12" s="165"/>
      <c r="W12" s="138"/>
    </row>
    <row r="13" spans="2:23" ht="39.75" customHeight="1" x14ac:dyDescent="0.2">
      <c r="B13" s="1076" t="s">
        <v>277</v>
      </c>
      <c r="C13" s="1077"/>
      <c r="D13" s="1077"/>
      <c r="E13" s="1077"/>
      <c r="F13" s="1077"/>
      <c r="G13" s="1077"/>
      <c r="H13" s="1077"/>
      <c r="I13" s="1077"/>
      <c r="J13" s="1077"/>
      <c r="K13" s="1077"/>
      <c r="L13" s="1077"/>
      <c r="M13" s="1077"/>
      <c r="N13" s="1077"/>
      <c r="O13" s="1077"/>
      <c r="P13" s="1077"/>
      <c r="Q13" s="1077"/>
      <c r="R13" s="1077"/>
      <c r="S13" s="1077"/>
      <c r="T13" s="1077"/>
      <c r="U13" s="1077"/>
      <c r="V13" s="1077"/>
      <c r="W13" s="1078"/>
    </row>
    <row r="14" spans="2:23" ht="9" customHeight="1" thickBot="1" x14ac:dyDescent="0.25">
      <c r="B14" s="138"/>
      <c r="C14" s="138"/>
      <c r="D14" s="138"/>
      <c r="E14" s="138"/>
      <c r="F14" s="138"/>
      <c r="G14" s="138"/>
      <c r="H14" s="138"/>
      <c r="I14" s="138"/>
      <c r="J14" s="138"/>
      <c r="K14" s="138"/>
      <c r="L14" s="138"/>
      <c r="M14" s="138"/>
      <c r="N14" s="138"/>
      <c r="O14" s="138"/>
      <c r="P14" s="138"/>
      <c r="Q14" s="138"/>
      <c r="R14" s="138"/>
      <c r="S14" s="138"/>
      <c r="T14" s="138"/>
      <c r="U14" s="138"/>
      <c r="V14" s="138"/>
      <c r="W14" s="138"/>
    </row>
    <row r="15" spans="2:23" ht="18.75" thickBot="1" x14ac:dyDescent="0.3">
      <c r="B15" s="138"/>
      <c r="C15" s="138"/>
      <c r="D15" s="138"/>
      <c r="E15" s="138"/>
      <c r="H15" s="166" t="s">
        <v>278</v>
      </c>
      <c r="L15" s="138"/>
      <c r="M15" s="138"/>
      <c r="N15" s="138"/>
      <c r="O15" s="167" t="s">
        <v>171</v>
      </c>
      <c r="P15" s="1089"/>
      <c r="Q15" s="1090"/>
      <c r="R15" s="1090"/>
      <c r="S15" s="1090"/>
      <c r="T15" s="1090"/>
      <c r="U15" s="1091"/>
      <c r="W15" s="138"/>
    </row>
    <row r="16" spans="2:23" ht="4.5" customHeight="1" thickBot="1" x14ac:dyDescent="0.25">
      <c r="B16" s="138"/>
      <c r="C16" s="138"/>
      <c r="D16" s="138"/>
      <c r="E16" s="138"/>
      <c r="F16" s="138"/>
      <c r="G16" s="138"/>
      <c r="H16" s="138"/>
      <c r="I16" s="138"/>
      <c r="J16" s="138"/>
      <c r="K16" s="138"/>
      <c r="L16" s="138"/>
      <c r="M16" s="138"/>
      <c r="N16" s="138"/>
      <c r="O16" s="138"/>
      <c r="P16" s="138"/>
      <c r="Q16" s="138"/>
      <c r="R16" s="138"/>
      <c r="S16" s="138"/>
      <c r="T16" s="138"/>
      <c r="U16" s="138"/>
      <c r="W16" s="138"/>
    </row>
    <row r="17" spans="2:25" ht="18.75" thickBot="1" x14ac:dyDescent="0.3">
      <c r="B17" s="138"/>
      <c r="C17" s="138"/>
      <c r="D17" s="138"/>
      <c r="E17" s="138"/>
      <c r="H17" s="166" t="s">
        <v>279</v>
      </c>
      <c r="L17" s="138"/>
      <c r="M17" s="138"/>
      <c r="N17" s="138"/>
      <c r="O17" s="167" t="s">
        <v>171</v>
      </c>
      <c r="P17" s="1089"/>
      <c r="Q17" s="1090"/>
      <c r="R17" s="1090"/>
      <c r="S17" s="1090"/>
      <c r="T17" s="1090"/>
      <c r="U17" s="1091"/>
      <c r="W17" s="138"/>
    </row>
    <row r="18" spans="2:25" ht="4.5" customHeight="1" thickBot="1" x14ac:dyDescent="0.25">
      <c r="B18" s="138"/>
      <c r="C18" s="138"/>
      <c r="D18" s="138"/>
      <c r="E18" s="138"/>
      <c r="F18" s="138"/>
      <c r="G18" s="138"/>
      <c r="H18" s="138"/>
      <c r="I18" s="138"/>
      <c r="J18" s="138"/>
      <c r="K18" s="138"/>
      <c r="L18" s="138"/>
      <c r="M18" s="138"/>
      <c r="N18" s="138"/>
      <c r="O18" s="138"/>
      <c r="P18" s="138"/>
      <c r="Q18" s="138"/>
      <c r="R18" s="138"/>
      <c r="S18" s="138"/>
      <c r="T18" s="138"/>
      <c r="U18" s="138"/>
      <c r="W18" s="138"/>
    </row>
    <row r="19" spans="2:25" ht="18.75" thickBot="1" x14ac:dyDescent="0.3">
      <c r="B19" s="138"/>
      <c r="C19" s="138"/>
      <c r="D19" s="138"/>
      <c r="E19" s="138"/>
      <c r="H19" s="166" t="s">
        <v>280</v>
      </c>
      <c r="L19" s="138"/>
      <c r="M19" s="138"/>
      <c r="N19" s="138"/>
      <c r="O19" s="138"/>
      <c r="P19" s="1095" t="str">
        <f>IFERROR(1-P15/P17,"")</f>
        <v/>
      </c>
      <c r="Q19" s="1096"/>
      <c r="R19" s="1096"/>
      <c r="S19" s="1096"/>
      <c r="T19" s="1096"/>
      <c r="U19" s="1097"/>
      <c r="W19" s="138"/>
    </row>
    <row r="20" spans="2:25" ht="11.25" customHeight="1" x14ac:dyDescent="0.2">
      <c r="B20" s="138"/>
      <c r="C20" s="138"/>
      <c r="D20" s="138"/>
      <c r="E20" s="138"/>
      <c r="F20" s="138"/>
      <c r="G20" s="138"/>
      <c r="H20" s="138"/>
      <c r="I20" s="138"/>
      <c r="J20" s="138"/>
      <c r="K20" s="138"/>
      <c r="L20" s="138"/>
      <c r="M20" s="138"/>
      <c r="N20" s="138"/>
      <c r="O20" s="138"/>
      <c r="P20" s="138"/>
      <c r="Q20" s="138"/>
      <c r="R20" s="138"/>
      <c r="S20" s="138"/>
      <c r="T20" s="138"/>
      <c r="U20" s="138"/>
      <c r="V20" s="138"/>
      <c r="W20" s="138"/>
    </row>
    <row r="21" spans="2:25" ht="15.75" customHeight="1" x14ac:dyDescent="0.25">
      <c r="B21" s="24"/>
      <c r="C21" s="168" t="s">
        <v>90</v>
      </c>
      <c r="D21" s="1066" t="s">
        <v>281</v>
      </c>
      <c r="E21" s="1066"/>
      <c r="F21" s="1066"/>
      <c r="G21" s="1066"/>
      <c r="H21" s="1066"/>
      <c r="I21" s="1066"/>
      <c r="J21" s="1066"/>
      <c r="K21" s="1066"/>
      <c r="L21" s="1066"/>
      <c r="M21" s="1066"/>
      <c r="N21" s="1066"/>
      <c r="O21" s="1066"/>
      <c r="P21" s="1066"/>
      <c r="Q21" s="1066"/>
      <c r="R21" s="1066"/>
      <c r="S21" s="1066"/>
      <c r="T21" s="1066"/>
      <c r="U21" s="1066"/>
      <c r="V21" s="1066"/>
      <c r="W21" s="1066"/>
      <c r="Y21" s="169"/>
    </row>
    <row r="22" spans="2:25" x14ac:dyDescent="0.2">
      <c r="B22" s="138"/>
      <c r="C22" s="138"/>
      <c r="D22" s="1066"/>
      <c r="E22" s="1066"/>
      <c r="F22" s="1066"/>
      <c r="G22" s="1066"/>
      <c r="H22" s="1066"/>
      <c r="I22" s="1066"/>
      <c r="J22" s="1066"/>
      <c r="K22" s="1066"/>
      <c r="L22" s="1066"/>
      <c r="M22" s="1066"/>
      <c r="N22" s="1066"/>
      <c r="O22" s="1066"/>
      <c r="P22" s="1066"/>
      <c r="Q22" s="1066"/>
      <c r="R22" s="1066"/>
      <c r="S22" s="1066"/>
      <c r="T22" s="1066"/>
      <c r="U22" s="1066"/>
      <c r="V22" s="1066"/>
      <c r="W22" s="1066"/>
    </row>
    <row r="23" spans="2:25" s="194" customFormat="1" ht="13.5" customHeight="1" x14ac:dyDescent="0.2">
      <c r="B23" s="205"/>
      <c r="C23" s="205"/>
      <c r="D23" s="206" t="s">
        <v>169</v>
      </c>
      <c r="H23" s="206"/>
      <c r="I23" s="206"/>
      <c r="J23" s="206"/>
      <c r="K23" s="206"/>
      <c r="L23" s="206"/>
      <c r="M23" s="206"/>
      <c r="N23" s="206"/>
      <c r="O23" s="206"/>
      <c r="P23" s="1098"/>
      <c r="Q23" s="1098"/>
      <c r="R23" s="1098"/>
      <c r="S23" s="1098"/>
      <c r="T23" s="1098"/>
      <c r="U23" s="1098"/>
    </row>
    <row r="24" spans="2:25" ht="6" customHeight="1" x14ac:dyDescent="0.2">
      <c r="B24" s="138"/>
      <c r="C24" s="138"/>
      <c r="D24" s="172"/>
      <c r="F24" s="173"/>
      <c r="G24" s="174"/>
      <c r="H24" s="174"/>
      <c r="I24" s="174"/>
      <c r="J24" s="174"/>
      <c r="K24" s="174"/>
      <c r="L24" s="174"/>
      <c r="M24" s="174"/>
      <c r="N24" s="174"/>
      <c r="O24" s="174"/>
      <c r="P24" s="174"/>
      <c r="Q24" s="174"/>
      <c r="R24" s="174"/>
      <c r="S24" s="174"/>
      <c r="T24" s="138"/>
      <c r="U24" s="138"/>
      <c r="V24" s="138"/>
      <c r="W24" s="138"/>
    </row>
    <row r="25" spans="2:25" ht="18" customHeight="1" x14ac:dyDescent="0.2">
      <c r="B25" s="138"/>
      <c r="C25" s="138"/>
      <c r="D25" s="175" t="s">
        <v>211</v>
      </c>
      <c r="E25" s="175"/>
      <c r="F25" s="175"/>
      <c r="G25" s="175"/>
      <c r="H25" s="175"/>
      <c r="I25" s="175"/>
      <c r="J25" s="175"/>
      <c r="K25" s="175"/>
      <c r="L25" s="175"/>
      <c r="M25" s="175"/>
      <c r="N25" s="175"/>
      <c r="O25" s="175"/>
      <c r="P25" s="175"/>
      <c r="Q25" s="175"/>
      <c r="R25" s="175"/>
      <c r="S25" s="175"/>
      <c r="T25" s="175"/>
      <c r="U25" s="175"/>
      <c r="V25" s="175"/>
      <c r="W25" s="175"/>
      <c r="X25" s="175"/>
    </row>
    <row r="26" spans="2:25" ht="12.75" customHeight="1" x14ac:dyDescent="0.2">
      <c r="B26" s="138"/>
      <c r="C26" s="138"/>
      <c r="D26" s="138"/>
      <c r="E26" s="175" t="s">
        <v>212</v>
      </c>
      <c r="G26" s="177"/>
      <c r="H26" s="177"/>
      <c r="I26" s="177"/>
      <c r="J26" s="177"/>
      <c r="K26" s="177"/>
      <c r="L26" s="177"/>
      <c r="M26" s="177"/>
      <c r="N26" s="177"/>
      <c r="O26" s="177"/>
      <c r="P26" s="177"/>
      <c r="Q26" s="177"/>
      <c r="R26" s="177"/>
      <c r="S26" s="177"/>
      <c r="T26" s="138"/>
      <c r="U26" s="138"/>
      <c r="V26" s="138"/>
      <c r="W26" s="138"/>
    </row>
    <row r="27" spans="2:25" x14ac:dyDescent="0.2">
      <c r="B27" s="138"/>
      <c r="C27" s="138"/>
      <c r="D27" s="177"/>
      <c r="E27" s="175" t="s">
        <v>332</v>
      </c>
      <c r="F27" s="177"/>
      <c r="G27" s="177"/>
      <c r="H27" s="177"/>
      <c r="I27" s="177"/>
      <c r="J27" s="177"/>
      <c r="K27" s="177"/>
      <c r="L27" s="177"/>
      <c r="M27" s="177"/>
      <c r="N27" s="177"/>
      <c r="O27" s="177"/>
      <c r="P27" s="177"/>
      <c r="Q27" s="177"/>
      <c r="R27" s="177"/>
      <c r="S27" s="177"/>
      <c r="T27" s="138"/>
      <c r="U27" s="138"/>
      <c r="V27" s="138"/>
      <c r="W27" s="138"/>
    </row>
    <row r="28" spans="2:25" x14ac:dyDescent="0.2">
      <c r="B28" s="138"/>
      <c r="C28" s="138"/>
      <c r="D28" s="177"/>
      <c r="E28" s="175" t="s">
        <v>168</v>
      </c>
      <c r="F28" s="177"/>
      <c r="G28" s="177"/>
      <c r="H28" s="177"/>
      <c r="I28" s="177"/>
      <c r="J28" s="177"/>
      <c r="K28" s="177"/>
      <c r="L28" s="177"/>
      <c r="M28" s="177"/>
      <c r="N28" s="177"/>
      <c r="O28" s="177"/>
      <c r="P28" s="177"/>
      <c r="Q28" s="177"/>
      <c r="R28" s="177"/>
      <c r="S28" s="177"/>
      <c r="T28" s="138"/>
      <c r="U28" s="138"/>
      <c r="V28" s="138"/>
      <c r="W28" s="138"/>
    </row>
    <row r="29" spans="2:25" x14ac:dyDescent="0.2">
      <c r="B29" s="138"/>
      <c r="C29" s="138"/>
      <c r="D29" s="177"/>
      <c r="E29" s="175" t="s">
        <v>167</v>
      </c>
      <c r="F29" s="177"/>
      <c r="G29" s="177"/>
      <c r="H29" s="177"/>
      <c r="I29" s="177"/>
      <c r="J29" s="177"/>
      <c r="K29" s="177"/>
      <c r="L29" s="177"/>
      <c r="M29" s="177"/>
      <c r="N29" s="177"/>
      <c r="O29" s="177"/>
      <c r="P29" s="177"/>
      <c r="Q29" s="177"/>
      <c r="R29" s="177"/>
      <c r="S29" s="177"/>
      <c r="T29" s="138"/>
      <c r="U29" s="138"/>
      <c r="V29" s="138"/>
      <c r="W29" s="138"/>
    </row>
    <row r="30" spans="2:25" ht="4.5" customHeight="1" x14ac:dyDescent="0.2">
      <c r="B30" s="138"/>
      <c r="C30" s="138"/>
      <c r="D30" s="138"/>
      <c r="F30" s="138"/>
      <c r="G30" s="138"/>
      <c r="H30" s="138"/>
      <c r="I30" s="138"/>
      <c r="J30" s="138"/>
      <c r="K30" s="138"/>
      <c r="L30" s="138"/>
      <c r="M30" s="138"/>
      <c r="N30" s="138"/>
      <c r="O30" s="138"/>
      <c r="P30" s="138"/>
      <c r="Q30" s="138"/>
      <c r="R30" s="138"/>
      <c r="S30" s="138"/>
      <c r="T30" s="138"/>
      <c r="U30" s="138"/>
      <c r="V30" s="138"/>
      <c r="W30" s="138"/>
    </row>
    <row r="31" spans="2:25" ht="13.5" customHeight="1" x14ac:dyDescent="0.2">
      <c r="B31" s="24"/>
      <c r="C31" s="168" t="s">
        <v>92</v>
      </c>
      <c r="D31" s="1065" t="s">
        <v>345</v>
      </c>
      <c r="E31" s="1065"/>
      <c r="F31" s="1065"/>
      <c r="G31" s="1065"/>
      <c r="H31" s="1065"/>
      <c r="I31" s="1065"/>
      <c r="J31" s="1065"/>
      <c r="K31" s="1065"/>
      <c r="L31" s="1065"/>
      <c r="M31" s="1065"/>
      <c r="N31" s="1065"/>
      <c r="O31" s="1065"/>
      <c r="P31" s="1065"/>
      <c r="Q31" s="1065"/>
      <c r="R31" s="1065"/>
      <c r="S31" s="1065"/>
      <c r="T31" s="1065"/>
      <c r="U31" s="1065"/>
      <c r="V31" s="1065"/>
      <c r="W31" s="1065"/>
    </row>
    <row r="32" spans="2:25" ht="4.5" customHeight="1" x14ac:dyDescent="0.2">
      <c r="B32" s="138"/>
      <c r="C32" s="138"/>
      <c r="E32" s="138"/>
      <c r="F32" s="138"/>
      <c r="G32" s="138"/>
      <c r="H32" s="138"/>
      <c r="I32" s="138"/>
      <c r="J32" s="138"/>
      <c r="K32" s="138"/>
      <c r="L32" s="138"/>
      <c r="M32" s="138"/>
      <c r="N32" s="138"/>
      <c r="W32" s="138"/>
    </row>
    <row r="33" spans="1:24" ht="13.5" customHeight="1" x14ac:dyDescent="0.2">
      <c r="B33" s="24"/>
      <c r="C33" s="168" t="s">
        <v>94</v>
      </c>
      <c r="D33" s="175" t="s">
        <v>282</v>
      </c>
      <c r="F33" s="175"/>
      <c r="G33" s="175"/>
      <c r="H33" s="175"/>
      <c r="I33" s="175"/>
      <c r="J33" s="175"/>
      <c r="K33" s="175"/>
      <c r="L33" s="25"/>
      <c r="M33" s="175"/>
      <c r="N33" s="175"/>
      <c r="O33" s="175"/>
    </row>
    <row r="34" spans="1:24" ht="4.5" customHeight="1" x14ac:dyDescent="0.2">
      <c r="B34" s="138"/>
      <c r="C34" s="138"/>
      <c r="D34" s="177"/>
      <c r="E34" s="177"/>
      <c r="F34" s="177"/>
      <c r="G34" s="177"/>
      <c r="H34" s="177"/>
      <c r="I34" s="177"/>
      <c r="J34" s="177"/>
      <c r="K34" s="177"/>
      <c r="L34" s="177"/>
      <c r="M34" s="177"/>
      <c r="N34" s="177"/>
      <c r="O34" s="177"/>
      <c r="P34" s="177"/>
    </row>
    <row r="35" spans="1:24" ht="13.5" customHeight="1" x14ac:dyDescent="0.2">
      <c r="B35" s="24"/>
      <c r="C35" s="168" t="s">
        <v>106</v>
      </c>
      <c r="D35" s="175" t="s">
        <v>283</v>
      </c>
      <c r="F35" s="175"/>
      <c r="G35" s="175"/>
      <c r="H35" s="175"/>
      <c r="I35" s="175"/>
      <c r="J35" s="175"/>
      <c r="K35" s="175"/>
      <c r="L35" s="175"/>
      <c r="M35" s="175"/>
      <c r="N35" s="175"/>
      <c r="O35" s="175"/>
      <c r="P35" s="175"/>
      <c r="Q35" s="175"/>
      <c r="R35" s="175"/>
      <c r="S35" s="175"/>
      <c r="T35" s="175"/>
      <c r="U35" s="175"/>
      <c r="V35" s="175"/>
      <c r="W35" s="138"/>
    </row>
    <row r="36" spans="1:24" ht="4.5" customHeight="1" x14ac:dyDescent="0.2">
      <c r="B36" s="138"/>
      <c r="C36" s="138"/>
      <c r="D36" s="138"/>
      <c r="F36" s="138"/>
      <c r="G36" s="138"/>
      <c r="H36" s="138"/>
      <c r="I36" s="138"/>
      <c r="J36" s="138"/>
      <c r="K36" s="138"/>
      <c r="L36" s="138"/>
      <c r="M36" s="138"/>
      <c r="N36" s="138"/>
      <c r="O36" s="138"/>
      <c r="P36" s="138"/>
      <c r="Q36" s="138"/>
      <c r="R36" s="138"/>
      <c r="S36" s="138"/>
      <c r="T36" s="138"/>
      <c r="U36" s="138"/>
      <c r="V36" s="138"/>
      <c r="W36" s="138"/>
    </row>
    <row r="37" spans="1:24" ht="13.5" customHeight="1" x14ac:dyDescent="0.2">
      <c r="B37" s="24"/>
      <c r="C37" s="168" t="s">
        <v>108</v>
      </c>
      <c r="D37" s="175" t="s">
        <v>284</v>
      </c>
      <c r="E37" s="177"/>
      <c r="F37" s="177"/>
      <c r="G37" s="177"/>
      <c r="H37" s="177"/>
      <c r="I37" s="177"/>
      <c r="J37" s="177"/>
      <c r="K37" s="177"/>
      <c r="L37" s="177"/>
      <c r="M37" s="177"/>
      <c r="N37" s="177"/>
      <c r="O37" s="177"/>
      <c r="P37" s="177"/>
      <c r="Q37" s="177"/>
      <c r="R37" s="177"/>
      <c r="S37" s="177"/>
      <c r="T37" s="177"/>
      <c r="U37" s="177"/>
      <c r="V37" s="177"/>
      <c r="W37" s="177"/>
      <c r="X37" s="177"/>
    </row>
    <row r="38" spans="1:24" ht="4.5" customHeight="1" x14ac:dyDescent="0.2">
      <c r="B38" s="138"/>
      <c r="C38" s="138"/>
      <c r="E38" s="138"/>
      <c r="F38" s="138"/>
      <c r="G38" s="138"/>
      <c r="H38" s="138"/>
      <c r="I38" s="138"/>
      <c r="J38" s="138"/>
      <c r="K38" s="138"/>
      <c r="L38" s="138"/>
      <c r="M38" s="138"/>
      <c r="N38" s="138"/>
      <c r="O38" s="138"/>
      <c r="P38" s="138"/>
      <c r="Q38" s="138"/>
      <c r="R38" s="138"/>
      <c r="S38" s="138"/>
      <c r="T38" s="138"/>
      <c r="U38" s="138"/>
      <c r="V38" s="138"/>
      <c r="W38" s="138"/>
    </row>
    <row r="39" spans="1:24" ht="12.75" customHeight="1" x14ac:dyDescent="0.2">
      <c r="B39" s="24"/>
      <c r="C39" s="168" t="s">
        <v>116</v>
      </c>
      <c r="D39" s="1066" t="s">
        <v>166</v>
      </c>
      <c r="E39" s="1066"/>
      <c r="F39" s="1066"/>
      <c r="G39" s="1066"/>
      <c r="H39" s="1066"/>
      <c r="I39" s="1066"/>
      <c r="J39" s="1066"/>
      <c r="K39" s="1066"/>
      <c r="L39" s="1066"/>
      <c r="M39" s="1066"/>
      <c r="N39" s="1066"/>
      <c r="O39" s="1066"/>
      <c r="P39" s="1066"/>
      <c r="Q39" s="1066"/>
      <c r="R39" s="1066"/>
      <c r="S39" s="1066"/>
      <c r="T39" s="1066"/>
      <c r="U39" s="1066"/>
      <c r="V39" s="1066"/>
      <c r="W39" s="1066"/>
    </row>
    <row r="40" spans="1:24" x14ac:dyDescent="0.2">
      <c r="B40" s="138"/>
      <c r="C40" s="138"/>
      <c r="D40" s="1066"/>
      <c r="E40" s="1066"/>
      <c r="F40" s="1066"/>
      <c r="G40" s="1066"/>
      <c r="H40" s="1066"/>
      <c r="I40" s="1066"/>
      <c r="J40" s="1066"/>
      <c r="K40" s="1066"/>
      <c r="L40" s="1066"/>
      <c r="M40" s="1066"/>
      <c r="N40" s="1066"/>
      <c r="O40" s="1066"/>
      <c r="P40" s="1066"/>
      <c r="Q40" s="1066"/>
      <c r="R40" s="1066"/>
      <c r="S40" s="1066"/>
      <c r="T40" s="1066"/>
      <c r="U40" s="1066"/>
      <c r="V40" s="1066"/>
      <c r="W40" s="1066"/>
    </row>
    <row r="41" spans="1:24" ht="4.5" customHeight="1" x14ac:dyDescent="0.2">
      <c r="B41" s="138"/>
      <c r="C41" s="138"/>
      <c r="E41" s="138"/>
      <c r="F41" s="138"/>
      <c r="G41" s="138"/>
      <c r="H41" s="138"/>
      <c r="I41" s="138"/>
      <c r="J41" s="138"/>
      <c r="K41" s="138"/>
      <c r="L41" s="138"/>
      <c r="M41" s="138"/>
      <c r="N41" s="138"/>
      <c r="O41" s="138"/>
      <c r="P41" s="138"/>
      <c r="Q41" s="138"/>
      <c r="R41" s="138"/>
      <c r="S41" s="138"/>
      <c r="T41" s="138"/>
      <c r="U41" s="138"/>
      <c r="V41" s="138"/>
      <c r="W41" s="138"/>
    </row>
    <row r="42" spans="1:24" ht="13.5" customHeight="1" x14ac:dyDescent="0.2">
      <c r="B42" s="24"/>
      <c r="C42" s="168" t="s">
        <v>157</v>
      </c>
      <c r="D42" s="175" t="s">
        <v>151</v>
      </c>
      <c r="F42" s="175"/>
      <c r="G42" s="175"/>
      <c r="H42" s="175"/>
      <c r="I42" s="175"/>
      <c r="J42" s="175"/>
      <c r="K42" s="175"/>
      <c r="L42" s="175"/>
      <c r="M42" s="175"/>
      <c r="N42" s="175"/>
      <c r="O42" s="186" t="s">
        <v>202</v>
      </c>
      <c r="P42" s="175" t="s">
        <v>150</v>
      </c>
      <c r="R42" s="175"/>
      <c r="S42" s="175"/>
      <c r="T42" s="175"/>
      <c r="U42" s="175"/>
      <c r="V42" s="175"/>
      <c r="W42" s="138"/>
    </row>
    <row r="43" spans="1:24" ht="12.75" customHeight="1" x14ac:dyDescent="0.2">
      <c r="B43" s="180"/>
      <c r="C43" s="181"/>
      <c r="E43" s="179"/>
      <c r="G43" s="179"/>
      <c r="H43" s="179"/>
      <c r="I43" s="179"/>
      <c r="J43" s="179"/>
      <c r="K43" s="179"/>
      <c r="L43" s="179"/>
      <c r="M43" s="179"/>
      <c r="N43" s="179"/>
      <c r="O43" s="186" t="s">
        <v>203</v>
      </c>
      <c r="P43" s="182" t="s">
        <v>285</v>
      </c>
      <c r="R43" s="179"/>
      <c r="S43" s="179"/>
      <c r="T43" s="179"/>
      <c r="U43" s="179"/>
      <c r="V43" s="179"/>
      <c r="W43" s="138"/>
    </row>
    <row r="44" spans="1:24" ht="12.75" customHeight="1" x14ac:dyDescent="0.2">
      <c r="B44" s="180"/>
      <c r="C44" s="181"/>
      <c r="E44" s="179"/>
      <c r="G44" s="179"/>
      <c r="H44" s="179"/>
      <c r="I44" s="179"/>
      <c r="J44" s="179"/>
      <c r="K44" s="179"/>
      <c r="L44" s="179"/>
      <c r="M44" s="179"/>
      <c r="N44" s="179"/>
      <c r="O44" s="186" t="s">
        <v>204</v>
      </c>
      <c r="P44" s="182" t="s">
        <v>286</v>
      </c>
      <c r="R44" s="179"/>
      <c r="S44" s="179"/>
      <c r="T44" s="179"/>
      <c r="U44" s="179"/>
      <c r="V44" s="179"/>
      <c r="W44" s="138"/>
    </row>
    <row r="45" spans="1:24" ht="9" customHeight="1" x14ac:dyDescent="0.2">
      <c r="B45" s="180"/>
      <c r="C45" s="181"/>
      <c r="E45" s="179"/>
      <c r="F45" s="182"/>
      <c r="G45" s="179"/>
      <c r="H45" s="179"/>
      <c r="I45" s="179"/>
      <c r="J45" s="179"/>
      <c r="K45" s="179"/>
      <c r="L45" s="179"/>
      <c r="M45" s="179"/>
      <c r="N45" s="179"/>
      <c r="O45" s="179"/>
      <c r="P45" s="179"/>
      <c r="Q45" s="179"/>
      <c r="R45" s="179"/>
      <c r="S45" s="179"/>
      <c r="T45" s="179"/>
      <c r="U45" s="179"/>
      <c r="V45" s="179"/>
      <c r="W45" s="138"/>
    </row>
    <row r="46" spans="1:24" ht="15" customHeight="1" x14ac:dyDescent="0.2">
      <c r="A46" s="1059" t="s">
        <v>295</v>
      </c>
      <c r="B46" s="1059"/>
      <c r="C46" s="1059"/>
      <c r="D46" s="1059"/>
      <c r="E46" s="1059"/>
      <c r="F46" s="1059"/>
      <c r="G46" s="1059"/>
      <c r="H46" s="1059"/>
      <c r="I46" s="1059"/>
      <c r="J46" s="1059"/>
      <c r="K46" s="1059"/>
      <c r="L46" s="1059"/>
      <c r="M46" s="1059"/>
      <c r="N46" s="1059"/>
      <c r="O46" s="1059"/>
      <c r="P46" s="1059"/>
      <c r="Q46" s="1059"/>
      <c r="R46" s="1059"/>
      <c r="S46" s="1059"/>
      <c r="T46" s="1059"/>
      <c r="U46" s="1059"/>
      <c r="V46" s="1059"/>
      <c r="W46" s="1059"/>
    </row>
    <row r="47" spans="1:24" ht="255" customHeight="1" x14ac:dyDescent="0.2">
      <c r="A47" s="1099"/>
      <c r="B47" s="1100"/>
      <c r="C47" s="1100"/>
      <c r="D47" s="1100"/>
      <c r="E47" s="1100"/>
      <c r="F47" s="1100"/>
      <c r="G47" s="1100"/>
      <c r="H47" s="1100"/>
      <c r="I47" s="1100"/>
      <c r="J47" s="1100"/>
      <c r="K47" s="1100"/>
      <c r="L47" s="1100"/>
      <c r="M47" s="1100"/>
      <c r="N47" s="1100"/>
      <c r="O47" s="1100"/>
      <c r="P47" s="1100"/>
      <c r="Q47" s="1100"/>
      <c r="R47" s="1100"/>
      <c r="S47" s="1100"/>
      <c r="T47" s="1100"/>
      <c r="U47" s="1100"/>
      <c r="V47" s="1100"/>
      <c r="W47" s="1101"/>
    </row>
    <row r="48" spans="1:24" ht="15" customHeight="1" x14ac:dyDescent="0.2">
      <c r="A48" s="1059" t="s">
        <v>296</v>
      </c>
      <c r="B48" s="1059"/>
      <c r="C48" s="1059"/>
      <c r="D48" s="1059"/>
      <c r="E48" s="1059"/>
      <c r="F48" s="1059"/>
      <c r="G48" s="1059"/>
      <c r="H48" s="1059"/>
      <c r="I48" s="1059"/>
      <c r="J48" s="1059"/>
      <c r="K48" s="1059"/>
      <c r="L48" s="1059"/>
      <c r="M48" s="1059"/>
      <c r="N48" s="1059"/>
      <c r="O48" s="1059"/>
      <c r="P48" s="1059"/>
      <c r="Q48" s="1059"/>
      <c r="R48" s="1059"/>
      <c r="S48" s="1059"/>
      <c r="T48" s="1059"/>
      <c r="U48" s="1059"/>
      <c r="V48" s="1059"/>
      <c r="W48" s="1059"/>
    </row>
    <row r="49" spans="1:23" ht="249.75" customHeight="1" x14ac:dyDescent="0.2">
      <c r="A49" s="1099"/>
      <c r="B49" s="1100"/>
      <c r="C49" s="1100"/>
      <c r="D49" s="1100"/>
      <c r="E49" s="1100"/>
      <c r="F49" s="1100"/>
      <c r="G49" s="1100"/>
      <c r="H49" s="1100"/>
      <c r="I49" s="1100"/>
      <c r="J49" s="1100"/>
      <c r="K49" s="1100"/>
      <c r="L49" s="1100"/>
      <c r="M49" s="1100"/>
      <c r="N49" s="1100"/>
      <c r="O49" s="1100"/>
      <c r="P49" s="1100"/>
      <c r="Q49" s="1100"/>
      <c r="R49" s="1100"/>
      <c r="S49" s="1100"/>
      <c r="T49" s="1100"/>
      <c r="U49" s="1100"/>
      <c r="V49" s="1100"/>
      <c r="W49" s="1101"/>
    </row>
    <row r="50" spans="1:23" ht="22.5" customHeight="1" x14ac:dyDescent="0.25">
      <c r="A50" s="1102" t="s">
        <v>287</v>
      </c>
      <c r="B50" s="1102"/>
      <c r="C50" s="1102"/>
      <c r="D50" s="1102"/>
      <c r="E50" s="1102"/>
      <c r="F50" s="1102"/>
      <c r="G50" s="1102"/>
      <c r="H50" s="1102"/>
      <c r="I50" s="1102"/>
      <c r="J50" s="1102"/>
      <c r="K50" s="1102"/>
      <c r="L50" s="1102"/>
      <c r="M50" s="1102"/>
      <c r="N50" s="1102"/>
      <c r="O50" s="1102"/>
      <c r="P50" s="1102"/>
      <c r="Q50" s="1102"/>
      <c r="R50" s="1102"/>
      <c r="S50" s="1102"/>
      <c r="T50" s="1102"/>
      <c r="U50" s="1102"/>
      <c r="V50" s="1102"/>
      <c r="W50" s="1102"/>
    </row>
    <row r="51" spans="1:23" ht="6" customHeight="1" x14ac:dyDescent="0.25">
      <c r="B51" s="138"/>
      <c r="C51" s="187"/>
      <c r="D51" s="187"/>
      <c r="E51" s="187"/>
      <c r="F51" s="187"/>
      <c r="G51" s="187"/>
      <c r="H51" s="187"/>
      <c r="I51" s="187"/>
      <c r="J51" s="187"/>
      <c r="K51" s="187"/>
      <c r="L51" s="187"/>
      <c r="M51" s="187"/>
      <c r="N51" s="187"/>
      <c r="O51" s="187"/>
      <c r="P51" s="187"/>
      <c r="Q51" s="187"/>
      <c r="R51" s="187"/>
      <c r="S51" s="187"/>
      <c r="T51" s="187"/>
      <c r="U51" s="187"/>
      <c r="V51" s="187"/>
      <c r="W51" s="187"/>
    </row>
    <row r="52" spans="1:23" ht="50.25" customHeight="1" x14ac:dyDescent="0.3">
      <c r="A52" s="1094" t="s">
        <v>342</v>
      </c>
      <c r="B52" s="1094"/>
      <c r="C52" s="1094"/>
      <c r="D52" s="1094"/>
      <c r="E52" s="1094"/>
      <c r="F52" s="1094"/>
      <c r="G52" s="1094"/>
      <c r="H52" s="1094"/>
      <c r="I52" s="1094"/>
      <c r="J52" s="1094"/>
      <c r="K52" s="1094"/>
      <c r="L52" s="1094"/>
      <c r="M52" s="1094"/>
      <c r="N52" s="1094"/>
      <c r="O52" s="1094"/>
      <c r="P52" s="1094"/>
      <c r="Q52" s="1094"/>
      <c r="R52" s="1094"/>
      <c r="S52" s="1094"/>
      <c r="T52" s="1094"/>
      <c r="U52" s="1094"/>
      <c r="V52" s="1094"/>
      <c r="W52" s="1094"/>
    </row>
    <row r="53" spans="1:23" ht="5.25" customHeight="1" x14ac:dyDescent="0.3">
      <c r="A53" s="1094"/>
      <c r="B53" s="1094"/>
      <c r="C53" s="1094"/>
      <c r="D53" s="1094"/>
      <c r="E53" s="1094"/>
      <c r="F53" s="1094"/>
      <c r="G53" s="1094"/>
      <c r="H53" s="1094"/>
      <c r="I53" s="1094"/>
      <c r="J53" s="1094"/>
      <c r="K53" s="1094"/>
      <c r="L53" s="1094"/>
      <c r="M53" s="1094"/>
      <c r="N53" s="1094"/>
      <c r="O53" s="1094"/>
      <c r="P53" s="1094"/>
      <c r="Q53" s="1094"/>
      <c r="R53" s="1094"/>
      <c r="S53" s="1094"/>
      <c r="T53" s="1094"/>
      <c r="U53" s="1094"/>
      <c r="V53" s="1094"/>
      <c r="W53" s="1094"/>
    </row>
    <row r="54" spans="1:23" ht="34.5" customHeight="1" x14ac:dyDescent="0.3">
      <c r="A54" s="1094" t="s">
        <v>288</v>
      </c>
      <c r="B54" s="1094"/>
      <c r="C54" s="1094"/>
      <c r="D54" s="1094"/>
      <c r="E54" s="1094"/>
      <c r="F54" s="1094"/>
      <c r="G54" s="1094"/>
      <c r="H54" s="1094"/>
      <c r="I54" s="1094"/>
      <c r="J54" s="1094"/>
      <c r="K54" s="1094"/>
      <c r="L54" s="1094"/>
      <c r="M54" s="1094"/>
      <c r="N54" s="1094"/>
      <c r="O54" s="1094"/>
      <c r="P54" s="1094"/>
      <c r="Q54" s="1094"/>
      <c r="R54" s="1094"/>
      <c r="S54" s="1094"/>
      <c r="T54" s="1094"/>
      <c r="U54" s="1094"/>
      <c r="V54" s="1094"/>
      <c r="W54" s="1094"/>
    </row>
    <row r="55" spans="1:23" ht="3.75" customHeight="1" x14ac:dyDescent="0.3">
      <c r="A55" s="188"/>
      <c r="B55" s="188"/>
      <c r="C55" s="188"/>
      <c r="D55" s="188"/>
      <c r="E55" s="188"/>
      <c r="F55" s="188"/>
      <c r="G55" s="188"/>
      <c r="H55" s="188"/>
      <c r="I55" s="188"/>
      <c r="J55" s="188"/>
      <c r="K55" s="188"/>
      <c r="L55" s="188"/>
      <c r="M55" s="188"/>
      <c r="N55" s="188"/>
      <c r="O55" s="188"/>
      <c r="P55" s="188"/>
      <c r="Q55" s="188"/>
      <c r="R55" s="188"/>
      <c r="S55" s="188"/>
      <c r="T55" s="188"/>
      <c r="U55" s="188"/>
      <c r="V55" s="189"/>
      <c r="W55" s="189"/>
    </row>
    <row r="56" spans="1:23" ht="35.25" customHeight="1" x14ac:dyDescent="0.2">
      <c r="A56" s="1052" t="s">
        <v>289</v>
      </c>
      <c r="B56" s="1052"/>
      <c r="C56" s="1052"/>
      <c r="D56" s="1052"/>
      <c r="E56" s="1052"/>
      <c r="F56" s="1052"/>
      <c r="G56" s="1052"/>
      <c r="H56" s="1052"/>
      <c r="I56" s="1052"/>
      <c r="J56" s="1052"/>
      <c r="K56" s="1052"/>
      <c r="L56" s="1052"/>
      <c r="M56" s="1052"/>
      <c r="N56" s="1052"/>
      <c r="O56" s="1052"/>
      <c r="P56" s="1052"/>
      <c r="Q56" s="1052"/>
      <c r="R56" s="1052"/>
      <c r="S56" s="1052"/>
      <c r="T56" s="1052"/>
      <c r="U56" s="1052"/>
      <c r="V56" s="1052"/>
      <c r="W56" s="1052"/>
    </row>
    <row r="57" spans="1:23" ht="3.75" customHeight="1" x14ac:dyDescent="0.3">
      <c r="A57" s="190"/>
      <c r="B57" s="190"/>
      <c r="C57" s="190"/>
      <c r="D57" s="190"/>
      <c r="E57" s="190"/>
      <c r="F57" s="190"/>
      <c r="G57" s="190"/>
      <c r="H57" s="190"/>
      <c r="I57" s="190"/>
      <c r="J57" s="190"/>
      <c r="K57" s="190"/>
      <c r="L57" s="190"/>
      <c r="M57" s="190"/>
      <c r="N57" s="190"/>
      <c r="O57" s="190"/>
      <c r="P57" s="190"/>
      <c r="Q57" s="190"/>
      <c r="R57" s="190"/>
      <c r="S57" s="190"/>
      <c r="T57" s="190"/>
      <c r="U57" s="190"/>
      <c r="V57" s="191"/>
      <c r="W57" s="191"/>
    </row>
    <row r="58" spans="1:23" ht="31.5" customHeight="1" x14ac:dyDescent="0.2">
      <c r="A58" s="1052" t="s">
        <v>343</v>
      </c>
      <c r="B58" s="1052"/>
      <c r="C58" s="1052"/>
      <c r="D58" s="1052"/>
      <c r="E58" s="1052"/>
      <c r="F58" s="1052"/>
      <c r="G58" s="1052"/>
      <c r="H58" s="1052"/>
      <c r="I58" s="1052"/>
      <c r="J58" s="1052"/>
      <c r="K58" s="1052"/>
      <c r="L58" s="1052"/>
      <c r="M58" s="1052"/>
      <c r="N58" s="1052"/>
      <c r="O58" s="1052"/>
      <c r="P58" s="1052"/>
      <c r="Q58" s="1052"/>
      <c r="R58" s="1052"/>
      <c r="S58" s="1052"/>
      <c r="T58" s="1052"/>
      <c r="U58" s="1052"/>
      <c r="V58" s="1052"/>
      <c r="W58" s="1052"/>
    </row>
    <row r="59" spans="1:23" ht="3.75" customHeight="1" x14ac:dyDescent="0.3">
      <c r="A59" s="190"/>
      <c r="B59" s="190"/>
      <c r="C59" s="190"/>
      <c r="D59" s="190"/>
      <c r="E59" s="190"/>
      <c r="F59" s="190"/>
      <c r="G59" s="190"/>
      <c r="H59" s="190"/>
      <c r="I59" s="190"/>
      <c r="J59" s="190"/>
      <c r="K59" s="190"/>
      <c r="L59" s="190"/>
      <c r="M59" s="190"/>
      <c r="N59" s="190"/>
      <c r="O59" s="190"/>
      <c r="P59" s="190"/>
      <c r="Q59" s="190"/>
      <c r="R59" s="190"/>
      <c r="S59" s="190"/>
      <c r="T59" s="190"/>
      <c r="U59" s="190"/>
      <c r="V59" s="191"/>
      <c r="W59" s="191"/>
    </row>
    <row r="60" spans="1:23" ht="35.25" customHeight="1" x14ac:dyDescent="0.2">
      <c r="A60" s="1052" t="s">
        <v>290</v>
      </c>
      <c r="B60" s="1052"/>
      <c r="C60" s="1052"/>
      <c r="D60" s="1052"/>
      <c r="E60" s="1052"/>
      <c r="F60" s="1052"/>
      <c r="G60" s="1052"/>
      <c r="H60" s="1052"/>
      <c r="I60" s="1052"/>
      <c r="J60" s="1052"/>
      <c r="K60" s="1052"/>
      <c r="L60" s="1052"/>
      <c r="M60" s="1052"/>
      <c r="N60" s="1052"/>
      <c r="O60" s="1052"/>
      <c r="P60" s="1052"/>
      <c r="Q60" s="1052"/>
      <c r="R60" s="1052"/>
      <c r="S60" s="1052"/>
      <c r="T60" s="1052"/>
      <c r="U60" s="1052"/>
      <c r="V60" s="1052"/>
      <c r="W60" s="1052"/>
    </row>
    <row r="61" spans="1:23" ht="3.75" customHeight="1" x14ac:dyDescent="0.3">
      <c r="A61" s="190"/>
      <c r="B61" s="190"/>
      <c r="C61" s="190"/>
      <c r="D61" s="190"/>
      <c r="E61" s="190"/>
      <c r="F61" s="190"/>
      <c r="G61" s="190"/>
      <c r="H61" s="190"/>
      <c r="I61" s="190"/>
      <c r="J61" s="190"/>
      <c r="K61" s="190"/>
      <c r="L61" s="190"/>
      <c r="M61" s="190"/>
      <c r="N61" s="190"/>
      <c r="O61" s="190"/>
      <c r="P61" s="190"/>
      <c r="Q61" s="190"/>
      <c r="R61" s="190"/>
      <c r="S61" s="190"/>
      <c r="T61" s="190"/>
      <c r="U61" s="190"/>
      <c r="V61" s="191"/>
      <c r="W61" s="191"/>
    </row>
    <row r="62" spans="1:23" ht="4.5" customHeight="1" x14ac:dyDescent="0.3">
      <c r="A62" s="192"/>
      <c r="B62" s="190"/>
      <c r="C62" s="190"/>
      <c r="D62" s="190"/>
      <c r="E62" s="190"/>
      <c r="F62" s="190"/>
      <c r="G62" s="190"/>
      <c r="H62" s="190"/>
      <c r="I62" s="190"/>
      <c r="J62" s="190"/>
      <c r="K62" s="190"/>
      <c r="L62" s="190"/>
      <c r="M62" s="190"/>
      <c r="N62" s="190"/>
      <c r="O62" s="190"/>
      <c r="P62" s="190"/>
      <c r="Q62" s="190"/>
      <c r="R62" s="190"/>
      <c r="S62" s="190"/>
      <c r="T62" s="190"/>
      <c r="U62" s="190"/>
      <c r="V62" s="191"/>
      <c r="W62" s="191"/>
    </row>
    <row r="63" spans="1:23" ht="83.25" customHeight="1" x14ac:dyDescent="0.2">
      <c r="A63" s="1052" t="s">
        <v>344</v>
      </c>
      <c r="B63" s="1052"/>
      <c r="C63" s="1052"/>
      <c r="D63" s="1052"/>
      <c r="E63" s="1052"/>
      <c r="F63" s="1052"/>
      <c r="G63" s="1052"/>
      <c r="H63" s="1052"/>
      <c r="I63" s="1052"/>
      <c r="J63" s="1052"/>
      <c r="K63" s="1052"/>
      <c r="L63" s="1052"/>
      <c r="M63" s="1052"/>
      <c r="N63" s="1052"/>
      <c r="O63" s="1052"/>
      <c r="P63" s="1052"/>
      <c r="Q63" s="1052"/>
      <c r="R63" s="1052"/>
      <c r="S63" s="1052"/>
      <c r="T63" s="1052"/>
      <c r="U63" s="1052"/>
      <c r="V63" s="1052"/>
      <c r="W63" s="1052"/>
    </row>
    <row r="64" spans="1:23" ht="4.5" customHeight="1" x14ac:dyDescent="0.3">
      <c r="A64" s="192"/>
      <c r="B64" s="190"/>
      <c r="C64" s="190"/>
      <c r="D64" s="190"/>
      <c r="E64" s="190"/>
      <c r="F64" s="190"/>
      <c r="G64" s="190"/>
      <c r="H64" s="190"/>
      <c r="I64" s="190"/>
      <c r="J64" s="190"/>
      <c r="K64" s="190"/>
      <c r="L64" s="190"/>
      <c r="M64" s="190"/>
      <c r="N64" s="190"/>
      <c r="O64" s="190"/>
      <c r="P64" s="190"/>
      <c r="Q64" s="190"/>
      <c r="R64" s="190"/>
      <c r="S64" s="190"/>
      <c r="T64" s="190"/>
      <c r="U64" s="190"/>
      <c r="V64" s="191"/>
      <c r="W64" s="191"/>
    </row>
    <row r="65" spans="1:23" ht="16.5" customHeight="1" x14ac:dyDescent="0.3">
      <c r="A65" s="1058" t="s">
        <v>142</v>
      </c>
      <c r="B65" s="1058"/>
      <c r="C65" s="1058"/>
      <c r="D65" s="1058"/>
      <c r="E65" s="1058"/>
      <c r="F65" s="1058"/>
      <c r="G65" s="1058"/>
      <c r="H65" s="1058"/>
      <c r="I65" s="1058"/>
      <c r="J65" s="1058"/>
      <c r="K65" s="1058"/>
      <c r="L65" s="1058"/>
      <c r="M65" s="1058"/>
      <c r="N65" s="1058"/>
      <c r="O65" s="1058"/>
      <c r="P65" s="1058"/>
      <c r="Q65" s="1058"/>
      <c r="R65" s="1058"/>
      <c r="S65" s="1058"/>
      <c r="T65" s="1058"/>
      <c r="U65" s="1058"/>
      <c r="V65" s="189"/>
      <c r="W65" s="189"/>
    </row>
    <row r="66" spans="1:23" s="194" customFormat="1" ht="14.25" customHeight="1" x14ac:dyDescent="0.2">
      <c r="A66" s="1053" t="s">
        <v>291</v>
      </c>
      <c r="B66" s="1053"/>
      <c r="C66" s="1053"/>
      <c r="D66" s="1053"/>
      <c r="E66" s="1053"/>
      <c r="F66" s="1053"/>
      <c r="G66" s="1053"/>
      <c r="H66" s="1053"/>
      <c r="I66" s="1053"/>
      <c r="J66" s="1053"/>
      <c r="K66" s="1053"/>
      <c r="L66" s="1053"/>
      <c r="M66" s="1053"/>
      <c r="N66" s="1053"/>
      <c r="O66" s="1053"/>
      <c r="P66" s="1053"/>
      <c r="Q66" s="1053"/>
      <c r="R66" s="1053"/>
      <c r="S66" s="1053"/>
      <c r="T66" s="1053"/>
      <c r="U66" s="1053"/>
      <c r="V66" s="193"/>
      <c r="W66" s="193"/>
    </row>
    <row r="67" spans="1:23" s="194" customFormat="1" ht="14.25" customHeight="1" x14ac:dyDescent="0.2">
      <c r="A67" s="1053" t="s">
        <v>292</v>
      </c>
      <c r="B67" s="1053"/>
      <c r="C67" s="1053"/>
      <c r="D67" s="1053"/>
      <c r="E67" s="1053"/>
      <c r="F67" s="1053"/>
      <c r="G67" s="1053"/>
      <c r="H67" s="1053"/>
      <c r="I67" s="1053"/>
      <c r="J67" s="1053"/>
      <c r="K67" s="1053"/>
      <c r="L67" s="1053"/>
      <c r="M67" s="1053"/>
      <c r="N67" s="1053"/>
      <c r="O67" s="1053"/>
      <c r="P67" s="1053"/>
      <c r="Q67" s="1053"/>
      <c r="R67" s="1053"/>
      <c r="S67" s="1053"/>
      <c r="T67" s="1053"/>
      <c r="U67" s="1053"/>
      <c r="V67" s="193"/>
      <c r="W67" s="193"/>
    </row>
    <row r="68" spans="1:23" s="194" customFormat="1" ht="14.25" customHeight="1" x14ac:dyDescent="0.2">
      <c r="A68" s="1053" t="s">
        <v>293</v>
      </c>
      <c r="B68" s="1053"/>
      <c r="C68" s="1053"/>
      <c r="D68" s="1053"/>
      <c r="E68" s="1053"/>
      <c r="F68" s="1053"/>
      <c r="G68" s="1053"/>
      <c r="H68" s="1053"/>
      <c r="I68" s="1053"/>
      <c r="J68" s="1053"/>
      <c r="K68" s="1053"/>
      <c r="L68" s="1053"/>
      <c r="M68" s="1053"/>
      <c r="N68" s="1053"/>
      <c r="O68" s="1053"/>
      <c r="P68" s="1053"/>
      <c r="Q68" s="1053"/>
      <c r="R68" s="1053"/>
      <c r="S68" s="1053"/>
      <c r="T68" s="1053"/>
      <c r="U68" s="1053"/>
      <c r="V68" s="193"/>
      <c r="W68" s="193"/>
    </row>
    <row r="69" spans="1:23" s="194" customFormat="1" ht="14.25" customHeight="1" x14ac:dyDescent="0.2">
      <c r="A69" s="1053" t="s">
        <v>139</v>
      </c>
      <c r="B69" s="1053"/>
      <c r="C69" s="1053"/>
      <c r="D69" s="1053"/>
      <c r="E69" s="1053"/>
      <c r="F69" s="1053"/>
      <c r="G69" s="1053"/>
      <c r="H69" s="1053"/>
      <c r="I69" s="1053"/>
      <c r="J69" s="1053"/>
      <c r="K69" s="1053"/>
      <c r="L69" s="1053"/>
      <c r="M69" s="1053"/>
      <c r="N69" s="1053"/>
      <c r="O69" s="1053"/>
      <c r="P69" s="1053"/>
      <c r="Q69" s="1053"/>
      <c r="R69" s="1053"/>
      <c r="S69" s="1053"/>
      <c r="T69" s="1053"/>
      <c r="U69" s="1053"/>
      <c r="V69" s="193"/>
      <c r="W69" s="193"/>
    </row>
    <row r="70" spans="1:23" ht="30.75" customHeight="1" x14ac:dyDescent="0.2">
      <c r="B70" s="138"/>
      <c r="C70" s="195"/>
      <c r="D70" s="195"/>
      <c r="E70" s="195"/>
      <c r="F70" s="195"/>
      <c r="G70" s="195"/>
      <c r="H70" s="195"/>
      <c r="I70" s="195"/>
      <c r="J70" s="195"/>
      <c r="K70" s="195"/>
      <c r="L70" s="195"/>
      <c r="M70" s="195"/>
      <c r="N70" s="195"/>
      <c r="O70" s="195"/>
      <c r="P70" s="195"/>
      <c r="Q70" s="195"/>
      <c r="R70" s="195"/>
      <c r="S70" s="195"/>
      <c r="T70" s="195"/>
      <c r="U70" s="195"/>
      <c r="V70" s="195"/>
      <c r="W70" s="195"/>
    </row>
    <row r="71" spans="1:23" ht="15.75" x14ac:dyDescent="0.25">
      <c r="A71" s="1055"/>
      <c r="B71" s="1055"/>
      <c r="C71" s="1055"/>
      <c r="D71" s="1055"/>
      <c r="E71" s="1055"/>
      <c r="F71" s="1055"/>
      <c r="G71" s="1055"/>
      <c r="H71" s="1055"/>
      <c r="I71" s="1055"/>
      <c r="J71" s="1055"/>
      <c r="K71" s="1055"/>
      <c r="L71" s="1055"/>
      <c r="M71" s="1055"/>
      <c r="N71" s="1055"/>
      <c r="O71" s="1055"/>
      <c r="P71" s="187"/>
      <c r="Q71" s="1054"/>
      <c r="R71" s="1054"/>
      <c r="S71" s="1054"/>
      <c r="T71" s="1054"/>
      <c r="U71" s="1054"/>
      <c r="V71" s="1054"/>
      <c r="W71" s="1054"/>
    </row>
    <row r="72" spans="1:23" x14ac:dyDescent="0.2">
      <c r="A72" s="196" t="s">
        <v>138</v>
      </c>
      <c r="B72" s="138"/>
      <c r="D72" s="197"/>
      <c r="E72" s="197"/>
      <c r="F72" s="197"/>
      <c r="G72" s="197"/>
      <c r="H72" s="197"/>
      <c r="I72" s="197"/>
      <c r="J72" s="197"/>
      <c r="K72" s="197"/>
      <c r="L72" s="197"/>
      <c r="M72" s="197"/>
      <c r="N72" s="197"/>
      <c r="O72" s="197"/>
      <c r="P72" s="198"/>
      <c r="Q72" s="199" t="s">
        <v>137</v>
      </c>
      <c r="R72" s="200"/>
      <c r="S72" s="200"/>
      <c r="T72" s="200"/>
      <c r="U72" s="200"/>
      <c r="V72" s="200"/>
      <c r="W72" s="200"/>
    </row>
    <row r="73" spans="1:23" ht="15" customHeight="1" x14ac:dyDescent="0.2">
      <c r="A73" s="198"/>
      <c r="B73" s="138"/>
      <c r="D73" s="198"/>
      <c r="E73" s="198"/>
      <c r="F73" s="198"/>
      <c r="G73" s="198"/>
      <c r="H73" s="198"/>
      <c r="I73" s="198"/>
      <c r="J73" s="198"/>
      <c r="K73" s="198"/>
      <c r="L73" s="198"/>
      <c r="M73" s="198"/>
      <c r="N73" s="198"/>
      <c r="O73" s="198"/>
      <c r="P73" s="198"/>
      <c r="Q73" s="198"/>
      <c r="R73" s="198"/>
      <c r="S73" s="198"/>
      <c r="T73" s="198"/>
      <c r="U73" s="198"/>
      <c r="V73" s="198"/>
      <c r="W73" s="198"/>
    </row>
    <row r="74" spans="1:23" ht="15" customHeight="1" x14ac:dyDescent="0.2">
      <c r="A74" s="198"/>
      <c r="B74" s="138"/>
      <c r="D74" s="198"/>
      <c r="E74" s="198"/>
      <c r="F74" s="198"/>
      <c r="G74" s="198"/>
      <c r="H74" s="198"/>
      <c r="I74" s="198"/>
      <c r="J74" s="198"/>
      <c r="K74" s="198"/>
      <c r="L74" s="198"/>
      <c r="M74" s="198"/>
      <c r="N74" s="198"/>
      <c r="O74" s="198"/>
      <c r="P74" s="198"/>
      <c r="Q74" s="198"/>
      <c r="R74" s="198"/>
      <c r="S74" s="198"/>
      <c r="T74" s="198"/>
      <c r="U74" s="198"/>
      <c r="V74" s="198"/>
      <c r="W74" s="198"/>
    </row>
    <row r="75" spans="1:23" ht="15.75" x14ac:dyDescent="0.25">
      <c r="A75" s="1056"/>
      <c r="B75" s="1056"/>
      <c r="C75" s="1056"/>
      <c r="D75" s="1056"/>
      <c r="E75" s="1056"/>
      <c r="F75" s="1056"/>
      <c r="G75" s="1056"/>
      <c r="H75" s="1056"/>
      <c r="I75" s="1056"/>
      <c r="J75" s="1056"/>
      <c r="K75" s="1056"/>
      <c r="L75" s="1056"/>
      <c r="M75" s="1056"/>
      <c r="N75" s="1056"/>
      <c r="O75" s="1056"/>
      <c r="P75" s="198"/>
      <c r="Q75" s="1057"/>
      <c r="R75" s="1057"/>
      <c r="S75" s="1057"/>
      <c r="T75" s="1057"/>
      <c r="U75" s="1057"/>
      <c r="V75" s="1057"/>
      <c r="W75" s="1057"/>
    </row>
    <row r="76" spans="1:23" x14ac:dyDescent="0.2">
      <c r="A76" s="196" t="s">
        <v>136</v>
      </c>
      <c r="B76" s="138"/>
      <c r="D76" s="197"/>
      <c r="E76" s="197"/>
      <c r="F76" s="197"/>
      <c r="G76" s="197"/>
      <c r="H76" s="197"/>
      <c r="I76" s="197"/>
      <c r="J76" s="197"/>
      <c r="K76" s="197"/>
      <c r="L76" s="197"/>
      <c r="M76" s="197"/>
      <c r="N76" s="197"/>
      <c r="O76" s="197"/>
      <c r="P76" s="198"/>
      <c r="Q76" s="199" t="s">
        <v>135</v>
      </c>
      <c r="R76" s="200"/>
      <c r="S76" s="200"/>
      <c r="T76" s="200"/>
      <c r="U76" s="200"/>
      <c r="V76" s="200"/>
      <c r="W76" s="200"/>
    </row>
    <row r="77" spans="1:23" ht="13.5" x14ac:dyDescent="0.25">
      <c r="B77" s="138"/>
      <c r="C77" s="187"/>
      <c r="D77" s="187"/>
      <c r="E77" s="187"/>
      <c r="F77" s="187"/>
      <c r="G77" s="187"/>
      <c r="H77" s="187"/>
      <c r="I77" s="187"/>
      <c r="J77" s="187"/>
      <c r="K77" s="187"/>
      <c r="L77" s="187"/>
      <c r="M77" s="187"/>
      <c r="N77" s="187"/>
      <c r="O77" s="187"/>
      <c r="P77" s="187"/>
      <c r="Q77" s="187"/>
      <c r="R77" s="187"/>
      <c r="S77" s="187"/>
      <c r="T77" s="187"/>
      <c r="U77" s="187"/>
      <c r="V77" s="187"/>
      <c r="W77" s="187"/>
    </row>
    <row r="78" spans="1:23" x14ac:dyDescent="0.2">
      <c r="B78" s="138"/>
      <c r="C78" s="138"/>
      <c r="D78" s="138"/>
      <c r="E78" s="138"/>
      <c r="F78" s="138"/>
      <c r="G78" s="138"/>
      <c r="H78" s="138"/>
      <c r="I78" s="138"/>
      <c r="J78" s="138"/>
      <c r="K78" s="138"/>
      <c r="L78" s="138"/>
      <c r="M78" s="138"/>
      <c r="N78" s="138"/>
      <c r="O78" s="138"/>
      <c r="P78" s="138"/>
      <c r="Q78" s="138"/>
      <c r="R78" s="138"/>
      <c r="S78" s="138"/>
      <c r="T78" s="138"/>
      <c r="U78" s="138"/>
      <c r="V78" s="138"/>
      <c r="W78" s="138"/>
    </row>
    <row r="79" spans="1:23" x14ac:dyDescent="0.2">
      <c r="B79" s="138"/>
      <c r="C79" s="138"/>
      <c r="D79" s="138"/>
      <c r="E79" s="138"/>
      <c r="F79" s="138"/>
      <c r="G79" s="138"/>
      <c r="H79" s="138"/>
      <c r="I79" s="138"/>
      <c r="J79" s="138"/>
      <c r="K79" s="138"/>
      <c r="L79" s="138"/>
      <c r="M79" s="138"/>
      <c r="N79" s="138"/>
      <c r="O79" s="138"/>
      <c r="P79" s="138"/>
      <c r="Q79" s="138"/>
      <c r="R79" s="138"/>
      <c r="S79" s="138"/>
      <c r="T79" s="138"/>
      <c r="U79" s="138"/>
      <c r="V79" s="138"/>
      <c r="W79" s="138"/>
    </row>
  </sheetData>
  <sheetProtection algorithmName="SHA-512" hashValue="S6xUDzD/k1NK5oR+xNjuVCTG6+pPXZohH4zNYPlNfNqiPd+aOlxZCsaZ4g0tAY+8vpzsKMWwoTwC1VAtP/yicg==" saltValue="cD2RpTRs25RUtXr6JOXJkg==" spinCount="100000" sheet="1" objects="1" scenarios="1"/>
  <mergeCells count="39">
    <mergeCell ref="A75:O75"/>
    <mergeCell ref="Q75:W75"/>
    <mergeCell ref="A48:W48"/>
    <mergeCell ref="A49:W49"/>
    <mergeCell ref="A66:U66"/>
    <mergeCell ref="A67:U67"/>
    <mergeCell ref="A68:U68"/>
    <mergeCell ref="A69:U69"/>
    <mergeCell ref="A71:O71"/>
    <mergeCell ref="Q71:W71"/>
    <mergeCell ref="A54:W54"/>
    <mergeCell ref="A56:W56"/>
    <mergeCell ref="A58:W58"/>
    <mergeCell ref="A60:W60"/>
    <mergeCell ref="A63:W63"/>
    <mergeCell ref="A65:U65"/>
    <mergeCell ref="A53:W53"/>
    <mergeCell ref="P19:U19"/>
    <mergeCell ref="D21:W22"/>
    <mergeCell ref="P23:U23"/>
    <mergeCell ref="D31:W31"/>
    <mergeCell ref="D39:W40"/>
    <mergeCell ref="A46:W46"/>
    <mergeCell ref="A47:W47"/>
    <mergeCell ref="A50:W50"/>
    <mergeCell ref="A52:W52"/>
    <mergeCell ref="P17:U17"/>
    <mergeCell ref="B1:W1"/>
    <mergeCell ref="B6:W6"/>
    <mergeCell ref="H3:O3"/>
    <mergeCell ref="Q3:U3"/>
    <mergeCell ref="H4:O4"/>
    <mergeCell ref="Q4:U4"/>
    <mergeCell ref="L10:M10"/>
    <mergeCell ref="L11:M11"/>
    <mergeCell ref="B8:W8"/>
    <mergeCell ref="B13:W13"/>
    <mergeCell ref="P15:U15"/>
    <mergeCell ref="V2:W2"/>
  </mergeCells>
  <dataValidations count="1">
    <dataValidation type="list" allowBlank="1" showInputMessage="1" showErrorMessage="1" sqref="B42 B21 B31 B33 B35 B37 B39 L10:L11" xr:uid="{00000000-0002-0000-0400-000000000000}">
      <formula1>"Yes, No"</formula1>
    </dataValidation>
  </dataValidations>
  <printOptions horizontalCentered="1"/>
  <pageMargins left="0.6" right="0.6" top="0.7" bottom="0.5" header="0.3" footer="0.3"/>
  <pageSetup scale="85" fitToHeight="0" orientation="portrait" r:id="rId1"/>
  <headerFooter>
    <oddHeader>&amp;CGeorgia Department of Community Affairs
Office of Housing Finance and Development</oddHeader>
    <oddFooter>&amp;L&amp;G&amp;Cpage &amp;P of &amp;N</oddFooter>
  </headerFooter>
  <rowBreaks count="1" manualBreakCount="1">
    <brk id="47"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A6D8-A808-4ED0-A9A7-FB5072577A41}">
  <dimension ref="A1:MT447"/>
  <sheetViews>
    <sheetView showGridLines="0" workbookViewId="0">
      <selection sqref="A1:XFD1048576"/>
    </sheetView>
  </sheetViews>
  <sheetFormatPr defaultColWidth="9" defaultRowHeight="12.75" x14ac:dyDescent="0.25"/>
  <cols>
    <col min="1" max="1" width="8.5" style="681" customWidth="1"/>
    <col min="2" max="2" width="3" style="715" customWidth="1"/>
    <col min="3" max="8" width="4.875" style="681" customWidth="1"/>
    <col min="9" max="9" width="5.875" style="681" customWidth="1"/>
    <col min="10" max="15" width="5.125" style="681" customWidth="1"/>
    <col min="16" max="16" width="5.125" style="716" customWidth="1"/>
    <col min="17" max="17" width="3.125" style="716" customWidth="1"/>
    <col min="18" max="16384" width="9" style="681"/>
  </cols>
  <sheetData>
    <row r="1" spans="1:19" ht="15.75" x14ac:dyDescent="0.25">
      <c r="A1" s="679" t="s">
        <v>327</v>
      </c>
      <c r="B1" s="679"/>
      <c r="C1" s="679"/>
      <c r="D1" s="679"/>
      <c r="E1" s="679"/>
      <c r="F1" s="679"/>
      <c r="G1" s="679"/>
      <c r="H1" s="679"/>
      <c r="I1" s="679"/>
      <c r="J1" s="679"/>
      <c r="K1" s="679"/>
      <c r="L1" s="679"/>
      <c r="M1" s="679"/>
      <c r="N1" s="679"/>
      <c r="O1" s="679"/>
      <c r="P1" s="680" t="s">
        <v>230</v>
      </c>
      <c r="Q1" s="680"/>
    </row>
    <row r="2" spans="1:19" ht="15.75" x14ac:dyDescent="0.25">
      <c r="A2" s="679" t="s">
        <v>232</v>
      </c>
      <c r="B2" s="679"/>
      <c r="C2" s="679"/>
      <c r="D2" s="679"/>
      <c r="E2" s="679"/>
      <c r="F2" s="679"/>
      <c r="G2" s="679"/>
      <c r="H2" s="679"/>
      <c r="I2" s="679"/>
      <c r="J2" s="679"/>
      <c r="K2" s="679"/>
      <c r="L2" s="679"/>
      <c r="M2" s="679"/>
      <c r="N2" s="679"/>
      <c r="O2" s="682" t="s">
        <v>231</v>
      </c>
      <c r="P2" s="816" t="s">
        <v>328</v>
      </c>
      <c r="Q2" s="816"/>
    </row>
    <row r="3" spans="1:19" ht="9" customHeight="1" x14ac:dyDescent="0.25">
      <c r="A3" s="683"/>
      <c r="B3" s="683"/>
      <c r="C3" s="683"/>
      <c r="D3" s="683"/>
      <c r="E3" s="683"/>
      <c r="F3" s="683"/>
      <c r="G3" s="683"/>
      <c r="H3" s="683"/>
      <c r="I3" s="683"/>
      <c r="J3" s="683"/>
      <c r="K3" s="683"/>
      <c r="L3" s="683"/>
      <c r="M3" s="683"/>
      <c r="N3" s="679"/>
      <c r="O3" s="679"/>
      <c r="P3" s="679"/>
      <c r="Q3" s="679"/>
    </row>
    <row r="4" spans="1:19" s="685" customFormat="1" ht="33" customHeight="1" x14ac:dyDescent="0.2">
      <c r="A4" s="776" t="s">
        <v>784</v>
      </c>
      <c r="B4" s="684"/>
      <c r="C4" s="684"/>
      <c r="D4" s="684"/>
      <c r="E4" s="684"/>
      <c r="F4" s="684"/>
      <c r="G4" s="684"/>
      <c r="H4" s="684"/>
      <c r="I4" s="684"/>
      <c r="J4" s="684"/>
      <c r="K4" s="684"/>
      <c r="L4" s="684"/>
      <c r="M4" s="684"/>
      <c r="N4" s="684"/>
      <c r="O4" s="684"/>
      <c r="P4" s="684"/>
      <c r="Q4" s="684"/>
    </row>
    <row r="5" spans="1:19" s="685" customFormat="1" ht="9" customHeight="1" x14ac:dyDescent="0.2">
      <c r="A5" s="686"/>
      <c r="B5" s="686"/>
      <c r="C5" s="686"/>
      <c r="D5" s="686"/>
      <c r="E5" s="686"/>
      <c r="F5" s="686"/>
      <c r="G5" s="686"/>
      <c r="H5" s="686"/>
      <c r="I5" s="686"/>
      <c r="J5" s="686"/>
      <c r="K5" s="686"/>
      <c r="L5" s="686"/>
      <c r="M5" s="686"/>
      <c r="N5" s="686"/>
      <c r="O5" s="686"/>
      <c r="P5" s="686"/>
      <c r="Q5" s="686"/>
    </row>
    <row r="6" spans="1:19" s="685" customFormat="1" ht="13.5" customHeight="1" x14ac:dyDescent="0.25">
      <c r="A6" s="687" t="s">
        <v>216</v>
      </c>
      <c r="B6" s="688"/>
      <c r="C6" s="688"/>
      <c r="D6" s="628" t="str">
        <f>'Submission Form and Checklist'!$D$6</f>
        <v>&lt;&lt;Select DCA Funding&gt;&gt;</v>
      </c>
      <c r="E6" s="628"/>
      <c r="F6" s="628"/>
      <c r="G6" s="628"/>
      <c r="H6" s="628"/>
      <c r="I6" s="689" t="s">
        <v>215</v>
      </c>
      <c r="K6" s="628" t="str">
        <f>'Submission Form and Checklist'!$K$6</f>
        <v>&lt;&lt; Select request purpose &gt;&gt;</v>
      </c>
      <c r="L6" s="628"/>
      <c r="M6" s="628"/>
      <c r="N6" s="628"/>
      <c r="O6" s="638" t="str">
        <f>'Submission Form and Checklist'!$O$6</f>
        <v>&lt;Select Applicable QAP&gt;</v>
      </c>
      <c r="P6" s="638"/>
      <c r="Q6" s="638"/>
      <c r="S6" s="690"/>
    </row>
    <row r="7" spans="1:19" s="685" customFormat="1" ht="13.5" customHeight="1" x14ac:dyDescent="0.25">
      <c r="A7" s="687" t="s">
        <v>751</v>
      </c>
      <c r="D7" s="687"/>
      <c r="E7" s="687"/>
      <c r="F7" s="687"/>
      <c r="G7" s="687"/>
      <c r="H7" s="687"/>
      <c r="I7" s="687"/>
      <c r="L7" s="777">
        <f>'Submission Form and Checklist'!$L$7</f>
        <v>0</v>
      </c>
      <c r="M7" s="777"/>
      <c r="S7" s="690"/>
    </row>
    <row r="8" spans="1:19" s="623" customFormat="1" ht="13.5" customHeight="1" x14ac:dyDescent="0.2">
      <c r="A8" s="623" t="s">
        <v>62</v>
      </c>
      <c r="D8" s="628">
        <f>'Submission Form and Checklist'!$D$8</f>
        <v>0</v>
      </c>
      <c r="E8" s="628"/>
      <c r="F8" s="628"/>
      <c r="G8" s="628"/>
      <c r="H8" s="628"/>
      <c r="I8" s="623" t="s">
        <v>21</v>
      </c>
      <c r="K8" s="628">
        <f>'Submission Form and Checklist'!$K$8</f>
        <v>0</v>
      </c>
      <c r="L8" s="628"/>
      <c r="M8" s="628"/>
      <c r="N8" s="628"/>
      <c r="O8" s="628"/>
      <c r="P8" s="628"/>
      <c r="Q8" s="628"/>
    </row>
    <row r="9" spans="1:19" s="623" customFormat="1" ht="13.5" customHeight="1" x14ac:dyDescent="0.2">
      <c r="A9" s="623" t="s">
        <v>0</v>
      </c>
      <c r="C9" s="628">
        <f>'Submission Form and Checklist'!$C$9</f>
        <v>0</v>
      </c>
      <c r="D9" s="628"/>
      <c r="E9" s="628"/>
      <c r="F9" s="628"/>
      <c r="G9" s="628"/>
      <c r="H9" s="628"/>
      <c r="I9" s="623" t="s">
        <v>256</v>
      </c>
      <c r="K9" s="817">
        <f>'Submission Form and Checklist'!$K$9</f>
        <v>0</v>
      </c>
      <c r="L9" s="817"/>
      <c r="M9" s="817"/>
      <c r="N9" s="624" t="s">
        <v>39</v>
      </c>
      <c r="O9" s="818">
        <f>'Submission Form and Checklist'!$O$9</f>
        <v>0</v>
      </c>
      <c r="P9" s="818"/>
      <c r="Q9" s="818"/>
    </row>
    <row r="10" spans="1:19" s="623" customFormat="1" ht="13.5" customHeight="1" x14ac:dyDescent="0.2">
      <c r="A10" s="623" t="s">
        <v>26</v>
      </c>
      <c r="C10" s="628" t="str">
        <f>'Submission Form and Checklist'!$C$10</f>
        <v>(Enter Project Name to be used on full app)</v>
      </c>
      <c r="D10" s="628"/>
      <c r="E10" s="628"/>
      <c r="F10" s="628"/>
      <c r="G10" s="628"/>
      <c r="H10" s="628"/>
      <c r="I10" s="623" t="s">
        <v>27</v>
      </c>
      <c r="K10" s="628">
        <f>'Submission Form and Checklist'!K10</f>
        <v>0</v>
      </c>
      <c r="L10" s="628"/>
      <c r="M10" s="628"/>
      <c r="N10" s="622" t="s">
        <v>48</v>
      </c>
      <c r="O10" s="630">
        <f>'Submission Form and Checklist'!O10</f>
        <v>0</v>
      </c>
    </row>
    <row r="11" spans="1:19" s="623" customFormat="1" ht="13.5" customHeight="1" x14ac:dyDescent="0.2">
      <c r="A11" s="623" t="s">
        <v>298</v>
      </c>
      <c r="C11" s="628">
        <f>'Submission Form and Checklist'!$C$11</f>
        <v>0</v>
      </c>
      <c r="D11" s="628"/>
      <c r="E11" s="628"/>
      <c r="F11" s="628"/>
      <c r="G11" s="628"/>
      <c r="H11" s="628"/>
      <c r="I11" s="623" t="s">
        <v>23</v>
      </c>
      <c r="K11" s="623">
        <f>'Submission Form and Checklist'!K11</f>
        <v>0</v>
      </c>
      <c r="N11" s="624" t="s">
        <v>28</v>
      </c>
      <c r="O11" s="624" t="s">
        <v>24</v>
      </c>
      <c r="P11" s="780">
        <f>'Submission Form and Checklist'!P11</f>
        <v>0</v>
      </c>
      <c r="Q11" s="780"/>
    </row>
    <row r="12" spans="1:19" s="623" customFormat="1" ht="13.5" customHeight="1" x14ac:dyDescent="0.2">
      <c r="A12" s="623" t="s">
        <v>299</v>
      </c>
      <c r="C12" s="628">
        <f>'Submission Form and Checklist'!$C$12</f>
        <v>0</v>
      </c>
      <c r="D12" s="628"/>
      <c r="E12" s="628"/>
      <c r="F12" s="628"/>
      <c r="G12" s="628"/>
      <c r="H12" s="628"/>
      <c r="I12" s="623" t="s">
        <v>348</v>
      </c>
      <c r="K12" s="623" t="str">
        <f>'Submission Form and Checklist'!K12</f>
        <v>&lt;Select Pool&gt;</v>
      </c>
      <c r="M12" s="624" t="s">
        <v>54</v>
      </c>
      <c r="N12" s="624" t="str">
        <f>'Submission Form and Checklist'!N12</f>
        <v>&lt;&lt;Select&gt;&gt;</v>
      </c>
      <c r="O12" s="624" t="s">
        <v>200</v>
      </c>
      <c r="P12" s="623" t="str">
        <f>'Submission Form and Checklist'!P12</f>
        <v>&lt;Select&gt;</v>
      </c>
    </row>
    <row r="13" spans="1:19" s="623" customFormat="1" ht="13.5" customHeight="1" x14ac:dyDescent="0.2">
      <c r="A13" s="623" t="s">
        <v>199</v>
      </c>
      <c r="C13" s="628" t="str">
        <f>'Submission Form and Checklist'!C13</f>
        <v>(Latitude)</v>
      </c>
      <c r="D13" s="628"/>
      <c r="E13" s="628"/>
      <c r="F13" s="628" t="str">
        <f>'Submission Form and Checklist'!F13</f>
        <v>(Longitude)</v>
      </c>
      <c r="G13" s="628"/>
      <c r="H13" s="628"/>
      <c r="I13" s="623" t="s">
        <v>339</v>
      </c>
      <c r="K13" s="623" t="str">
        <f>'Submission Form and Checklist'!K13</f>
        <v>&lt;&lt; Select LIHTC Election &gt;&gt;</v>
      </c>
      <c r="N13" s="624" t="s">
        <v>740</v>
      </c>
      <c r="O13" s="819" t="str">
        <f>'Submission Form and Checklist'!O13</f>
        <v>&lt;&lt;Select Set Aside&gt;&gt;</v>
      </c>
      <c r="P13" s="819"/>
      <c r="Q13" s="819"/>
    </row>
    <row r="14" spans="1:19" s="623" customFormat="1" ht="13.5" customHeight="1" x14ac:dyDescent="0.2">
      <c r="A14" s="623" t="s">
        <v>201</v>
      </c>
      <c r="D14" s="628" t="str">
        <f>'Submission Form and Checklist'!D14</f>
        <v>&lt;&lt;Select Construction Activity&gt;&gt;</v>
      </c>
      <c r="E14" s="628"/>
      <c r="F14" s="628"/>
      <c r="G14" s="628"/>
      <c r="H14" s="628"/>
      <c r="K14" s="625" t="s">
        <v>206</v>
      </c>
      <c r="L14" s="625"/>
      <c r="M14" s="625"/>
      <c r="N14" s="625"/>
      <c r="O14" s="625"/>
      <c r="P14" s="625"/>
      <c r="Q14" s="625"/>
    </row>
    <row r="15" spans="1:19" s="623" customFormat="1" ht="13.5" customHeight="1" x14ac:dyDescent="0.2">
      <c r="A15" s="691" t="s">
        <v>53</v>
      </c>
      <c r="D15" s="691" t="str">
        <f>'Submission Form and Checklist'!D15</f>
        <v>(Name as it will appear on all legal docs)</v>
      </c>
      <c r="E15" s="691"/>
      <c r="F15" s="691"/>
      <c r="G15" s="691"/>
      <c r="H15" s="691"/>
      <c r="I15" s="692" t="s">
        <v>41</v>
      </c>
      <c r="K15" s="626" t="s">
        <v>44</v>
      </c>
      <c r="L15" s="627" t="s">
        <v>46</v>
      </c>
      <c r="M15" s="626" t="s">
        <v>45</v>
      </c>
      <c r="N15" s="627" t="s">
        <v>42</v>
      </c>
      <c r="O15" s="631" t="s">
        <v>47</v>
      </c>
      <c r="P15" s="631" t="s">
        <v>59</v>
      </c>
      <c r="Q15" s="631"/>
      <c r="R15" s="628"/>
    </row>
    <row r="16" spans="1:19" s="623" customFormat="1" ht="13.5" customHeight="1" x14ac:dyDescent="0.2">
      <c r="A16" s="623" t="s">
        <v>741</v>
      </c>
      <c r="D16" s="691" t="str">
        <f>'Submission Form and Checklist'!D16</f>
        <v>&lt;&lt;Select Org Type&gt;&gt;</v>
      </c>
      <c r="E16" s="691"/>
      <c r="F16" s="691"/>
      <c r="G16" s="691"/>
      <c r="H16" s="691"/>
      <c r="I16" s="629" t="s">
        <v>196</v>
      </c>
      <c r="K16" s="693">
        <f>'Rent Schedule and Summary'!$O$100</f>
        <v>0</v>
      </c>
      <c r="L16" s="693">
        <f>'Rent Schedule and Summary'!$O$103</f>
        <v>0</v>
      </c>
      <c r="M16" s="693">
        <f>'Rent Schedule and Summary'!$O$106</f>
        <v>0</v>
      </c>
      <c r="N16" s="694">
        <f>SUM(K16:M16)</f>
        <v>0</v>
      </c>
      <c r="O16" s="693">
        <f>'Submission Form and Checklist'!O16</f>
        <v>0</v>
      </c>
      <c r="P16" s="696">
        <f>'Submission Form and Checklist'!P16</f>
        <v>0</v>
      </c>
      <c r="Q16" s="696"/>
    </row>
    <row r="17" spans="1:18" s="623" customFormat="1" ht="13.5" customHeight="1" x14ac:dyDescent="0.2">
      <c r="A17" s="630" t="s">
        <v>49</v>
      </c>
      <c r="D17" s="691">
        <f>'Submission Form and Checklist'!D17</f>
        <v>0</v>
      </c>
      <c r="E17" s="691"/>
      <c r="F17" s="691"/>
      <c r="G17" s="691"/>
      <c r="H17" s="691"/>
      <c r="I17" s="631" t="s">
        <v>57</v>
      </c>
      <c r="K17" s="693">
        <f>'Rent Schedule and Summary'!$O$101</f>
        <v>0</v>
      </c>
      <c r="L17" s="693">
        <f>'Rent Schedule and Summary'!$O$104</f>
        <v>0</v>
      </c>
      <c r="M17" s="693">
        <f>'Rent Schedule and Summary'!$O$107</f>
        <v>0</v>
      </c>
      <c r="N17" s="694">
        <f>SUM(K17:M17)</f>
        <v>0</v>
      </c>
      <c r="O17" s="693">
        <f>'Submission Form and Checklist'!O17</f>
        <v>0</v>
      </c>
      <c r="P17" s="696">
        <f>'Submission Form and Checklist'!P17</f>
        <v>0</v>
      </c>
      <c r="Q17" s="696"/>
    </row>
    <row r="18" spans="1:18" s="623" customFormat="1" ht="13.5" customHeight="1" x14ac:dyDescent="0.2">
      <c r="A18" s="691" t="s">
        <v>350</v>
      </c>
      <c r="C18" s="691">
        <f>'Submission Form and Checklist'!C18</f>
        <v>0</v>
      </c>
      <c r="D18" s="691"/>
      <c r="E18" s="691"/>
      <c r="F18" s="691"/>
      <c r="G18" s="691"/>
      <c r="H18" s="691"/>
      <c r="I18" s="631" t="s">
        <v>58</v>
      </c>
      <c r="K18" s="693">
        <f>'Rent Schedule and Summary'!$O$102-'Rent Schedule and Summary'!$O$101-'Rent Schedule and Summary'!$O$100</f>
        <v>0</v>
      </c>
      <c r="L18" s="693">
        <f>'Rent Schedule and Summary'!$O$105-'Rent Schedule and Summary'!$O$104-'Rent Schedule and Summary'!$O$103</f>
        <v>0</v>
      </c>
      <c r="M18" s="693">
        <f>'Rent Schedule and Summary'!$O$108-'Rent Schedule and Summary'!$O$107-'Rent Schedule and Summary'!$O$106</f>
        <v>0</v>
      </c>
      <c r="N18" s="694">
        <f>SUM(K18:M18)</f>
        <v>0</v>
      </c>
      <c r="O18" s="693">
        <f>'Submission Form and Checklist'!O18</f>
        <v>0</v>
      </c>
      <c r="P18" s="696">
        <f>'Submission Form and Checklist'!P18</f>
        <v>0</v>
      </c>
      <c r="Q18" s="696"/>
    </row>
    <row r="19" spans="1:18" s="623" customFormat="1" ht="13.5" customHeight="1" x14ac:dyDescent="0.2">
      <c r="A19" s="623" t="s">
        <v>351</v>
      </c>
      <c r="C19" s="628">
        <f>'Submission Form and Checklist'!C19</f>
        <v>0</v>
      </c>
      <c r="D19" s="628"/>
      <c r="E19" s="628"/>
      <c r="F19" s="628"/>
      <c r="G19" s="628"/>
      <c r="H19" s="628"/>
      <c r="I19" s="623" t="s">
        <v>42</v>
      </c>
      <c r="K19" s="693">
        <f>SUM(K16:K18)</f>
        <v>0</v>
      </c>
      <c r="L19" s="693">
        <f>SUM(L16:L18)</f>
        <v>0</v>
      </c>
      <c r="M19" s="693">
        <f>SUM(M16:M18)</f>
        <v>0</v>
      </c>
      <c r="N19" s="695">
        <f>SUM(N16:N18)</f>
        <v>0</v>
      </c>
      <c r="O19" s="693">
        <f>SUM(O16:O18)</f>
        <v>0</v>
      </c>
      <c r="P19" s="696">
        <f>SUM(P16:Q18)</f>
        <v>0</v>
      </c>
      <c r="Q19" s="696"/>
    </row>
    <row r="20" spans="1:18" s="623" customFormat="1" ht="13.5" customHeight="1" x14ac:dyDescent="0.2">
      <c r="A20" s="623" t="s">
        <v>23</v>
      </c>
      <c r="B20" s="623">
        <f>'Submission Form and Checklist'!B20</f>
        <v>0</v>
      </c>
      <c r="E20" s="624" t="s">
        <v>337</v>
      </c>
      <c r="F20" s="624">
        <f>'Submission Form and Checklist'!F20</f>
        <v>0</v>
      </c>
      <c r="G20" s="780">
        <f>-'Submission Form and Checklist'!G20</f>
        <v>0</v>
      </c>
      <c r="H20" s="780"/>
      <c r="I20" s="628" t="s">
        <v>785</v>
      </c>
      <c r="J20" s="628"/>
      <c r="K20" s="632">
        <v>0</v>
      </c>
      <c r="L20" s="632">
        <v>1</v>
      </c>
      <c r="M20" s="632">
        <v>2</v>
      </c>
      <c r="N20" s="632">
        <v>3</v>
      </c>
      <c r="O20" s="632">
        <v>4</v>
      </c>
      <c r="P20" s="637" t="s">
        <v>42</v>
      </c>
      <c r="Q20" s="637"/>
      <c r="R20" s="623" t="str">
        <f>IF(P21=N19,"","Unit Configuration Total must match Proposed Construction Activity Unit Total above!")</f>
        <v/>
      </c>
    </row>
    <row r="21" spans="1:18" s="623" customFormat="1" ht="13.5" customHeight="1" x14ac:dyDescent="0.2">
      <c r="A21" s="623" t="s">
        <v>38</v>
      </c>
      <c r="B21" s="782">
        <f>'Submission Form and Checklist'!B21</f>
        <v>0</v>
      </c>
      <c r="C21" s="782"/>
      <c r="D21" s="782"/>
      <c r="E21" s="623" t="s">
        <v>50</v>
      </c>
      <c r="G21" s="782">
        <f>'Submission Form and Checklist'!G21</f>
        <v>0</v>
      </c>
      <c r="H21" s="782"/>
      <c r="I21" s="628"/>
      <c r="J21" s="628"/>
      <c r="K21" s="697">
        <f>'Rent Schedule and Summary'!J67</f>
        <v>0</v>
      </c>
      <c r="L21" s="697">
        <f>'Rent Schedule and Summary'!K67</f>
        <v>0</v>
      </c>
      <c r="M21" s="697">
        <f>'Rent Schedule and Summary'!L67</f>
        <v>0</v>
      </c>
      <c r="N21" s="697">
        <f>'Rent Schedule and Summary'!M67</f>
        <v>0</v>
      </c>
      <c r="O21" s="697">
        <f>'Rent Schedule and Summary'!N67</f>
        <v>0</v>
      </c>
      <c r="P21" s="698">
        <f>SUM(K21:O21)</f>
        <v>0</v>
      </c>
      <c r="Q21" s="698"/>
    </row>
    <row r="22" spans="1:18" ht="15.75" x14ac:dyDescent="0.25">
      <c r="A22" s="683"/>
      <c r="B22" s="683"/>
      <c r="C22" s="683"/>
      <c r="D22" s="683"/>
      <c r="E22" s="683"/>
      <c r="F22" s="683"/>
      <c r="G22" s="683"/>
      <c r="H22" s="683"/>
      <c r="I22" s="683"/>
      <c r="J22" s="683"/>
      <c r="K22" s="683"/>
      <c r="L22" s="683"/>
      <c r="M22" s="683"/>
      <c r="N22" s="679"/>
      <c r="O22" s="679"/>
      <c r="P22" s="679"/>
      <c r="Q22" s="679"/>
    </row>
    <row r="23" spans="1:18" s="623" customFormat="1" ht="15.75" customHeight="1" x14ac:dyDescent="0.2">
      <c r="B23" s="633" t="s">
        <v>249</v>
      </c>
      <c r="C23" s="633"/>
      <c r="D23" s="633"/>
      <c r="E23" s="633"/>
      <c r="F23" s="633"/>
      <c r="G23" s="633"/>
      <c r="H23" s="633"/>
      <c r="I23" s="633"/>
      <c r="J23" s="633"/>
      <c r="K23" s="633"/>
      <c r="L23" s="633"/>
      <c r="M23" s="633"/>
      <c r="N23" s="633"/>
    </row>
    <row r="24" spans="1:18" s="623" customFormat="1" ht="9.75" customHeight="1" x14ac:dyDescent="0.25">
      <c r="B24" s="633"/>
      <c r="C24" s="633"/>
      <c r="D24" s="633"/>
      <c r="E24" s="633"/>
      <c r="F24" s="633"/>
      <c r="G24" s="633"/>
      <c r="H24" s="633"/>
      <c r="I24" s="633"/>
      <c r="J24" s="633"/>
      <c r="K24" s="633"/>
      <c r="L24" s="633"/>
      <c r="M24" s="633"/>
      <c r="N24" s="633"/>
      <c r="O24" s="634" t="s">
        <v>11</v>
      </c>
      <c r="P24" s="635" t="s">
        <v>4</v>
      </c>
      <c r="Q24" s="634" t="s">
        <v>12</v>
      </c>
    </row>
    <row r="25" spans="1:18" s="699" customFormat="1" ht="10.5" customHeight="1" x14ac:dyDescent="0.25">
      <c r="A25" s="699" t="s">
        <v>1</v>
      </c>
      <c r="B25" s="700" t="s">
        <v>2</v>
      </c>
      <c r="C25" s="699" t="s">
        <v>3</v>
      </c>
      <c r="F25" s="687" t="s">
        <v>33</v>
      </c>
      <c r="G25" s="687"/>
      <c r="H25" s="687"/>
      <c r="I25" s="687"/>
      <c r="J25" s="687"/>
      <c r="K25" s="687"/>
      <c r="L25" s="687"/>
      <c r="M25" s="687"/>
      <c r="O25" s="634"/>
      <c r="P25" s="635"/>
      <c r="Q25" s="634"/>
    </row>
    <row r="26" spans="1:18" s="637" customFormat="1" ht="13.5" customHeight="1" x14ac:dyDescent="0.2">
      <c r="A26" s="701" t="s">
        <v>243</v>
      </c>
      <c r="B26" s="636" t="s">
        <v>31</v>
      </c>
      <c r="C26" s="623" t="s">
        <v>749</v>
      </c>
      <c r="F26" s="624"/>
      <c r="G26" s="624"/>
      <c r="H26" s="624"/>
      <c r="I26" s="624"/>
      <c r="J26" s="624"/>
      <c r="K26" s="624"/>
      <c r="L26" s="624"/>
      <c r="M26" s="624"/>
      <c r="O26" s="624"/>
      <c r="P26" s="702">
        <v>43531</v>
      </c>
      <c r="Q26" s="624">
        <f>'Submission Form and Checklist'!Q26</f>
        <v>0</v>
      </c>
    </row>
    <row r="27" spans="1:18" s="705" customFormat="1" ht="13.5" customHeight="1" x14ac:dyDescent="0.25">
      <c r="A27" s="703" t="s">
        <v>195</v>
      </c>
      <c r="B27" s="636" t="s">
        <v>14</v>
      </c>
      <c r="C27" s="623" t="s">
        <v>34</v>
      </c>
      <c r="D27" s="623"/>
      <c r="E27" s="623"/>
      <c r="F27" s="623"/>
      <c r="G27" s="623"/>
      <c r="H27" s="623"/>
      <c r="I27" s="623"/>
      <c r="J27" s="623"/>
      <c r="K27" s="623"/>
      <c r="L27" s="623"/>
      <c r="M27" s="623"/>
      <c r="N27" s="623"/>
      <c r="O27" s="704">
        <v>1500</v>
      </c>
      <c r="P27" s="702">
        <v>43531</v>
      </c>
      <c r="Q27" s="624">
        <f>'Submission Form and Checklist'!Q27</f>
        <v>0</v>
      </c>
      <c r="R27" s="705">
        <f>IF(Q27="x",O27,0)</f>
        <v>0</v>
      </c>
    </row>
    <row r="28" spans="1:18" s="705" customFormat="1" ht="13.5" customHeight="1" x14ac:dyDescent="0.25">
      <c r="A28" s="703"/>
      <c r="B28" s="636" t="s">
        <v>15</v>
      </c>
      <c r="C28" s="623" t="s">
        <v>35</v>
      </c>
      <c r="D28" s="623"/>
      <c r="E28" s="623"/>
      <c r="F28" s="623"/>
      <c r="G28" s="623"/>
      <c r="H28" s="623"/>
      <c r="I28" s="623"/>
      <c r="J28" s="623"/>
      <c r="K28" s="623"/>
      <c r="L28" s="623"/>
      <c r="M28" s="623"/>
      <c r="N28" s="623"/>
      <c r="O28" s="704">
        <v>1500</v>
      </c>
      <c r="P28" s="702">
        <v>43531</v>
      </c>
      <c r="Q28" s="624">
        <f>'Submission Form and Checklist'!Q28</f>
        <v>0</v>
      </c>
      <c r="R28" s="705">
        <f t="shared" ref="R28:R70" si="0">IF(Q28="x",O28,0)</f>
        <v>0</v>
      </c>
    </row>
    <row r="29" spans="1:18" s="705" customFormat="1" ht="13.5" customHeight="1" x14ac:dyDescent="0.25">
      <c r="A29" s="703"/>
      <c r="B29" s="636" t="s">
        <v>16</v>
      </c>
      <c r="C29" s="623" t="s">
        <v>36</v>
      </c>
      <c r="D29" s="623"/>
      <c r="E29" s="623"/>
      <c r="F29" s="623"/>
      <c r="G29" s="623"/>
      <c r="H29" s="623"/>
      <c r="I29" s="623"/>
      <c r="J29" s="623"/>
      <c r="K29" s="623"/>
      <c r="L29" s="623"/>
      <c r="M29" s="623"/>
      <c r="N29" s="623"/>
      <c r="O29" s="704">
        <v>1500</v>
      </c>
      <c r="P29" s="702">
        <v>43531</v>
      </c>
      <c r="Q29" s="624">
        <f>'Submission Form and Checklist'!Q29</f>
        <v>0</v>
      </c>
      <c r="R29" s="705">
        <f t="shared" si="0"/>
        <v>0</v>
      </c>
    </row>
    <row r="30" spans="1:18" s="705" customFormat="1" ht="13.5" customHeight="1" x14ac:dyDescent="0.25">
      <c r="A30" s="703"/>
      <c r="B30" s="636" t="s">
        <v>17</v>
      </c>
      <c r="C30" s="623" t="s">
        <v>233</v>
      </c>
      <c r="D30" s="623"/>
      <c r="E30" s="623"/>
      <c r="F30" s="623"/>
      <c r="G30" s="623"/>
      <c r="H30" s="623"/>
      <c r="I30" s="623"/>
      <c r="J30" s="623"/>
      <c r="K30" s="623"/>
      <c r="L30" s="623"/>
      <c r="M30" s="623"/>
      <c r="N30" s="623"/>
      <c r="O30" s="704">
        <v>1500</v>
      </c>
      <c r="P30" s="702">
        <v>43531</v>
      </c>
      <c r="Q30" s="624">
        <f>'Submission Form and Checklist'!Q30</f>
        <v>0</v>
      </c>
      <c r="R30" s="705">
        <f t="shared" si="0"/>
        <v>0</v>
      </c>
    </row>
    <row r="31" spans="1:18" s="705" customFormat="1" ht="13.5" customHeight="1" x14ac:dyDescent="0.25">
      <c r="A31" s="706"/>
      <c r="B31" s="636" t="s">
        <v>18</v>
      </c>
      <c r="C31" s="623" t="s">
        <v>752</v>
      </c>
      <c r="D31" s="623"/>
      <c r="E31" s="623"/>
      <c r="F31" s="631">
        <f>'Submission Form and Checklist'!F31</f>
        <v>0</v>
      </c>
      <c r="G31" s="631"/>
      <c r="H31" s="631"/>
      <c r="I31" s="631"/>
      <c r="J31" s="631"/>
      <c r="K31" s="631"/>
      <c r="L31" s="631"/>
      <c r="M31" s="631"/>
      <c r="N31" s="631"/>
      <c r="O31" s="704"/>
      <c r="P31" s="702">
        <v>43531</v>
      </c>
      <c r="Q31" s="624">
        <f>'Submission Form and Checklist'!Q31</f>
        <v>0</v>
      </c>
      <c r="R31" s="705">
        <f t="shared" si="0"/>
        <v>0</v>
      </c>
    </row>
    <row r="32" spans="1:18" s="705" customFormat="1" ht="13.5" customHeight="1" x14ac:dyDescent="0.25">
      <c r="A32" s="703" t="s">
        <v>13</v>
      </c>
      <c r="B32" s="636" t="s">
        <v>14</v>
      </c>
      <c r="C32" s="623" t="s">
        <v>29</v>
      </c>
      <c r="D32" s="623"/>
      <c r="E32" s="623"/>
      <c r="F32" s="623"/>
      <c r="G32" s="623"/>
      <c r="H32" s="623"/>
      <c r="I32" s="623"/>
      <c r="J32" s="623"/>
      <c r="K32" s="623"/>
      <c r="L32" s="623"/>
      <c r="M32" s="623"/>
      <c r="N32" s="623"/>
      <c r="O32" s="704">
        <v>500</v>
      </c>
      <c r="P32" s="702">
        <v>43531</v>
      </c>
      <c r="Q32" s="624">
        <f>'Submission Form and Checklist'!Q32</f>
        <v>0</v>
      </c>
      <c r="R32" s="705">
        <f t="shared" si="0"/>
        <v>0</v>
      </c>
    </row>
    <row r="33" spans="1:18" s="705" customFormat="1" ht="13.5" customHeight="1" x14ac:dyDescent="0.25">
      <c r="A33" s="703"/>
      <c r="B33" s="636"/>
      <c r="C33" s="623" t="s">
        <v>30</v>
      </c>
      <c r="D33" s="623"/>
      <c r="E33" s="623"/>
      <c r="F33" s="623"/>
      <c r="G33" s="623"/>
      <c r="H33" s="623"/>
      <c r="I33" s="623"/>
      <c r="J33" s="623"/>
      <c r="K33" s="623"/>
      <c r="L33" s="623"/>
      <c r="M33" s="623"/>
      <c r="N33" s="623"/>
      <c r="O33" s="704">
        <v>1000</v>
      </c>
      <c r="P33" s="702">
        <v>43531</v>
      </c>
      <c r="Q33" s="624">
        <f>'Submission Form and Checklist'!Q33</f>
        <v>0</v>
      </c>
      <c r="R33" s="705">
        <f t="shared" si="0"/>
        <v>0</v>
      </c>
    </row>
    <row r="34" spans="1:18" s="705" customFormat="1" ht="13.5" customHeight="1" x14ac:dyDescent="0.25">
      <c r="A34" s="703"/>
      <c r="B34" s="636"/>
      <c r="C34" s="623" t="s">
        <v>37</v>
      </c>
      <c r="D34" s="623"/>
      <c r="E34" s="623"/>
      <c r="F34" s="623"/>
      <c r="G34" s="623"/>
      <c r="H34" s="623"/>
      <c r="I34" s="623"/>
      <c r="J34" s="623"/>
      <c r="K34" s="623"/>
      <c r="L34" s="623"/>
      <c r="M34" s="623"/>
      <c r="N34" s="623"/>
      <c r="O34" s="624"/>
      <c r="P34" s="702">
        <v>43531</v>
      </c>
      <c r="Q34" s="624">
        <f>'Submission Form and Checklist'!Q34</f>
        <v>0</v>
      </c>
      <c r="R34" s="705">
        <f t="shared" si="0"/>
        <v>0</v>
      </c>
    </row>
    <row r="35" spans="1:18" s="705" customFormat="1" ht="13.5" customHeight="1" x14ac:dyDescent="0.25">
      <c r="A35" s="703"/>
      <c r="B35" s="636"/>
      <c r="C35" s="623" t="s">
        <v>234</v>
      </c>
      <c r="D35" s="623"/>
      <c r="E35" s="623"/>
      <c r="F35" s="623"/>
      <c r="G35" s="623"/>
      <c r="H35" s="623"/>
      <c r="I35" s="623"/>
      <c r="J35" s="623"/>
      <c r="K35" s="623"/>
      <c r="L35" s="623"/>
      <c r="M35" s="623"/>
      <c r="N35" s="623"/>
      <c r="O35" s="624"/>
      <c r="P35" s="702">
        <v>43531</v>
      </c>
      <c r="Q35" s="624">
        <f>'Submission Form and Checklist'!Q35</f>
        <v>0</v>
      </c>
      <c r="R35" s="705">
        <f t="shared" si="0"/>
        <v>0</v>
      </c>
    </row>
    <row r="36" spans="1:18" s="705" customFormat="1" ht="13.5" customHeight="1" x14ac:dyDescent="0.25">
      <c r="A36" s="637"/>
      <c r="B36" s="636"/>
      <c r="C36" s="623" t="s">
        <v>235</v>
      </c>
      <c r="D36" s="623"/>
      <c r="E36" s="623"/>
      <c r="F36" s="623"/>
      <c r="G36" s="623"/>
      <c r="H36" s="623"/>
      <c r="I36" s="623"/>
      <c r="J36" s="623"/>
      <c r="K36" s="623"/>
      <c r="L36" s="623"/>
      <c r="M36" s="623"/>
      <c r="N36" s="623"/>
      <c r="O36" s="624"/>
      <c r="P36" s="702">
        <v>43531</v>
      </c>
      <c r="Q36" s="624">
        <f>'Submission Form and Checklist'!Q36</f>
        <v>0</v>
      </c>
      <c r="R36" s="705">
        <f t="shared" si="0"/>
        <v>0</v>
      </c>
    </row>
    <row r="37" spans="1:18" s="705" customFormat="1" ht="13.5" customHeight="1" x14ac:dyDescent="0.25">
      <c r="A37" s="637"/>
      <c r="B37" s="636"/>
      <c r="C37" s="623" t="s">
        <v>236</v>
      </c>
      <c r="D37" s="623"/>
      <c r="E37" s="623"/>
      <c r="F37" s="623"/>
      <c r="G37" s="623"/>
      <c r="H37" s="623"/>
      <c r="I37" s="623"/>
      <c r="J37" s="623"/>
      <c r="K37" s="623"/>
      <c r="L37" s="623"/>
      <c r="M37" s="623"/>
      <c r="N37" s="623"/>
      <c r="O37" s="624"/>
      <c r="P37" s="702">
        <v>43531</v>
      </c>
      <c r="Q37" s="624">
        <f>'Submission Form and Checklist'!Q37</f>
        <v>0</v>
      </c>
      <c r="R37" s="705">
        <f t="shared" si="0"/>
        <v>0</v>
      </c>
    </row>
    <row r="38" spans="1:18" s="705" customFormat="1" ht="13.5" customHeight="1" x14ac:dyDescent="0.25">
      <c r="A38" s="637"/>
      <c r="B38" s="636"/>
      <c r="C38" s="623" t="s">
        <v>237</v>
      </c>
      <c r="D38" s="623"/>
      <c r="E38" s="623"/>
      <c r="F38" s="623"/>
      <c r="G38" s="623"/>
      <c r="H38" s="623"/>
      <c r="I38" s="623"/>
      <c r="J38" s="623"/>
      <c r="K38" s="623"/>
      <c r="L38" s="623"/>
      <c r="M38" s="623"/>
      <c r="N38" s="623"/>
      <c r="O38" s="624"/>
      <c r="P38" s="702">
        <v>43531</v>
      </c>
      <c r="Q38" s="624">
        <f>'Submission Form and Checklist'!Q38</f>
        <v>0</v>
      </c>
      <c r="R38" s="705">
        <f t="shared" si="0"/>
        <v>0</v>
      </c>
    </row>
    <row r="39" spans="1:18" s="705" customFormat="1" ht="13.5" customHeight="1" x14ac:dyDescent="0.25">
      <c r="A39" s="637"/>
      <c r="B39" s="636"/>
      <c r="C39" s="623" t="s">
        <v>238</v>
      </c>
      <c r="D39" s="623"/>
      <c r="E39" s="623"/>
      <c r="F39" s="623"/>
      <c r="G39" s="623"/>
      <c r="H39" s="623"/>
      <c r="I39" s="623"/>
      <c r="J39" s="623"/>
      <c r="K39" s="623"/>
      <c r="L39" s="623"/>
      <c r="M39" s="623"/>
      <c r="N39" s="623"/>
      <c r="O39" s="624"/>
      <c r="P39" s="702">
        <v>43531</v>
      </c>
      <c r="Q39" s="624">
        <f>'Submission Form and Checklist'!Q39</f>
        <v>0</v>
      </c>
      <c r="R39" s="705">
        <f t="shared" si="0"/>
        <v>0</v>
      </c>
    </row>
    <row r="40" spans="1:18" s="705" customFormat="1" ht="13.5" customHeight="1" x14ac:dyDescent="0.25">
      <c r="A40" s="637"/>
      <c r="B40" s="636"/>
      <c r="C40" s="623" t="s">
        <v>239</v>
      </c>
      <c r="D40" s="623"/>
      <c r="E40" s="623"/>
      <c r="F40" s="623"/>
      <c r="G40" s="623"/>
      <c r="H40" s="623"/>
      <c r="I40" s="623"/>
      <c r="J40" s="623"/>
      <c r="K40" s="623"/>
      <c r="L40" s="623"/>
      <c r="M40" s="623"/>
      <c r="N40" s="623"/>
      <c r="O40" s="624"/>
      <c r="P40" s="702">
        <v>43531</v>
      </c>
      <c r="Q40" s="624">
        <f>'Submission Form and Checklist'!Q40</f>
        <v>0</v>
      </c>
      <c r="R40" s="705">
        <f t="shared" si="0"/>
        <v>0</v>
      </c>
    </row>
    <row r="41" spans="1:18" s="705" customFormat="1" ht="13.5" customHeight="1" x14ac:dyDescent="0.25">
      <c r="A41" s="637"/>
      <c r="B41" s="636"/>
      <c r="C41" s="623" t="s">
        <v>240</v>
      </c>
      <c r="D41" s="623"/>
      <c r="E41" s="623"/>
      <c r="F41" s="623"/>
      <c r="G41" s="623"/>
      <c r="H41" s="623"/>
      <c r="I41" s="623"/>
      <c r="J41" s="623"/>
      <c r="K41" s="623"/>
      <c r="L41" s="623"/>
      <c r="M41" s="623"/>
      <c r="N41" s="623"/>
      <c r="O41" s="624"/>
      <c r="P41" s="702">
        <v>43531</v>
      </c>
      <c r="Q41" s="624">
        <f>'Submission Form and Checklist'!Q41</f>
        <v>0</v>
      </c>
      <c r="R41" s="705">
        <f t="shared" si="0"/>
        <v>0</v>
      </c>
    </row>
    <row r="42" spans="1:18" s="705" customFormat="1" ht="13.5" customHeight="1" x14ac:dyDescent="0.25">
      <c r="A42" s="637"/>
      <c r="B42" s="636"/>
      <c r="C42" s="623" t="s">
        <v>241</v>
      </c>
      <c r="D42" s="623"/>
      <c r="E42" s="623"/>
      <c r="F42" s="623"/>
      <c r="G42" s="623"/>
      <c r="H42" s="623"/>
      <c r="I42" s="623"/>
      <c r="J42" s="623"/>
      <c r="K42" s="623"/>
      <c r="L42" s="623"/>
      <c r="M42" s="623"/>
      <c r="N42" s="623"/>
      <c r="O42" s="624"/>
      <c r="P42" s="702">
        <v>43531</v>
      </c>
      <c r="Q42" s="624">
        <v>0</v>
      </c>
      <c r="R42" s="705">
        <f t="shared" si="0"/>
        <v>0</v>
      </c>
    </row>
    <row r="43" spans="1:18" s="705" customFormat="1" ht="13.5" customHeight="1" x14ac:dyDescent="0.25">
      <c r="A43" s="637"/>
      <c r="B43" s="636"/>
      <c r="C43" s="623" t="s">
        <v>242</v>
      </c>
      <c r="D43" s="623"/>
      <c r="E43" s="623"/>
      <c r="F43" s="623"/>
      <c r="G43" s="623"/>
      <c r="H43" s="623"/>
      <c r="I43" s="623"/>
      <c r="J43" s="623"/>
      <c r="K43" s="623"/>
      <c r="L43" s="623"/>
      <c r="M43" s="623"/>
      <c r="N43" s="623"/>
      <c r="O43" s="624"/>
      <c r="P43" s="702">
        <v>43531</v>
      </c>
      <c r="Q43" s="624">
        <v>0</v>
      </c>
      <c r="R43" s="705">
        <f t="shared" si="0"/>
        <v>0</v>
      </c>
    </row>
    <row r="44" spans="1:18" s="705" customFormat="1" ht="13.5" customHeight="1" x14ac:dyDescent="0.25">
      <c r="B44" s="636"/>
      <c r="C44" s="707" t="s">
        <v>346</v>
      </c>
      <c r="D44" s="623"/>
      <c r="E44" s="623"/>
      <c r="F44" s="623"/>
      <c r="G44" s="623"/>
      <c r="H44" s="623"/>
      <c r="I44" s="623"/>
      <c r="J44" s="623"/>
      <c r="K44" s="623"/>
      <c r="L44" s="623"/>
      <c r="M44" s="623"/>
      <c r="N44" s="623"/>
      <c r="O44" s="623"/>
      <c r="P44" s="623"/>
      <c r="Q44" s="623"/>
    </row>
    <row r="45" spans="1:18" s="705" customFormat="1" ht="13.5" customHeight="1" x14ac:dyDescent="0.25">
      <c r="A45" s="638" t="s">
        <v>347</v>
      </c>
      <c r="B45" s="636" t="s">
        <v>15</v>
      </c>
      <c r="C45" s="623" t="s">
        <v>757</v>
      </c>
      <c r="D45" s="623"/>
      <c r="E45" s="623"/>
      <c r="F45" s="623"/>
      <c r="G45" s="623"/>
      <c r="H45" s="623"/>
      <c r="I45" s="623"/>
      <c r="J45" s="623"/>
      <c r="K45" s="623"/>
      <c r="L45" s="623"/>
      <c r="M45" s="623"/>
      <c r="N45" s="623"/>
      <c r="O45" s="624"/>
      <c r="P45" s="702">
        <v>43531</v>
      </c>
      <c r="Q45" s="624">
        <f>'Submission Form and Checklist'!Q45</f>
        <v>0</v>
      </c>
      <c r="R45" s="705">
        <f t="shared" si="0"/>
        <v>0</v>
      </c>
    </row>
    <row r="46" spans="1:18" s="705" customFormat="1" ht="13.5" customHeight="1" x14ac:dyDescent="0.25">
      <c r="A46" s="638"/>
      <c r="B46" s="636"/>
      <c r="C46" s="623" t="s">
        <v>758</v>
      </c>
      <c r="D46" s="623"/>
      <c r="E46" s="623"/>
      <c r="F46" s="623"/>
      <c r="G46" s="623"/>
      <c r="H46" s="623"/>
      <c r="I46" s="623"/>
      <c r="J46" s="623"/>
      <c r="K46" s="623"/>
      <c r="L46" s="623"/>
      <c r="M46" s="623"/>
      <c r="N46" s="623"/>
      <c r="O46" s="624"/>
      <c r="P46" s="702">
        <v>43531</v>
      </c>
      <c r="Q46" s="624">
        <f>'Submission Form and Checklist'!Q46</f>
        <v>0</v>
      </c>
      <c r="R46" s="705">
        <f t="shared" si="0"/>
        <v>0</v>
      </c>
    </row>
    <row r="47" spans="1:18" s="705" customFormat="1" ht="13.5" customHeight="1" x14ac:dyDescent="0.25">
      <c r="A47" s="638"/>
      <c r="B47" s="636"/>
      <c r="C47" s="623" t="s">
        <v>759</v>
      </c>
      <c r="D47" s="623"/>
      <c r="E47" s="623"/>
      <c r="F47" s="623"/>
      <c r="G47" s="623"/>
      <c r="H47" s="623"/>
      <c r="I47" s="623"/>
      <c r="J47" s="623"/>
      <c r="K47" s="623"/>
      <c r="L47" s="623"/>
      <c r="M47" s="623"/>
      <c r="N47" s="623"/>
      <c r="O47" s="624"/>
      <c r="P47" s="702">
        <v>43531</v>
      </c>
      <c r="Q47" s="624">
        <f>'Submission Form and Checklist'!Q47</f>
        <v>0</v>
      </c>
      <c r="R47" s="705">
        <f t="shared" si="0"/>
        <v>0</v>
      </c>
    </row>
    <row r="48" spans="1:18" s="705" customFormat="1" ht="13.5" customHeight="1" x14ac:dyDescent="0.25">
      <c r="A48" s="638"/>
      <c r="B48" s="636"/>
      <c r="C48" s="623" t="s">
        <v>760</v>
      </c>
      <c r="D48" s="623"/>
      <c r="E48" s="623"/>
      <c r="F48" s="623"/>
      <c r="G48" s="623"/>
      <c r="H48" s="623"/>
      <c r="I48" s="623"/>
      <c r="J48" s="623"/>
      <c r="K48" s="623"/>
      <c r="L48" s="623"/>
      <c r="M48" s="623"/>
      <c r="N48" s="623"/>
      <c r="O48" s="624"/>
      <c r="P48" s="702">
        <v>43531</v>
      </c>
      <c r="Q48" s="624">
        <v>0</v>
      </c>
      <c r="R48" s="705">
        <f t="shared" si="0"/>
        <v>0</v>
      </c>
    </row>
    <row r="49" spans="1:18" s="705" customFormat="1" ht="13.5" customHeight="1" x14ac:dyDescent="0.25">
      <c r="A49" s="637"/>
      <c r="B49" s="636" t="s">
        <v>16</v>
      </c>
      <c r="C49" s="623" t="s">
        <v>5</v>
      </c>
      <c r="D49" s="623"/>
      <c r="E49" s="623"/>
      <c r="F49" s="623"/>
      <c r="G49" s="623"/>
      <c r="H49" s="623"/>
      <c r="I49" s="623"/>
      <c r="J49" s="623"/>
      <c r="K49" s="623"/>
      <c r="L49" s="623"/>
      <c r="M49" s="623"/>
      <c r="N49" s="623"/>
      <c r="O49" s="624" t="s">
        <v>6</v>
      </c>
      <c r="P49" s="702">
        <v>43531</v>
      </c>
      <c r="Q49" s="624">
        <v>0</v>
      </c>
    </row>
    <row r="50" spans="1:18" s="623" customFormat="1" ht="3" customHeight="1" x14ac:dyDescent="0.2"/>
    <row r="51" spans="1:18" s="623" customFormat="1" ht="11.25" customHeight="1" x14ac:dyDescent="0.2">
      <c r="A51" s="708" t="s">
        <v>254</v>
      </c>
      <c r="B51" s="708"/>
      <c r="C51" s="708"/>
      <c r="D51" s="708"/>
      <c r="E51" s="708"/>
      <c r="F51" s="708"/>
      <c r="G51" s="708"/>
      <c r="H51" s="708"/>
      <c r="I51" s="708"/>
      <c r="J51" s="708"/>
      <c r="K51" s="708"/>
      <c r="L51" s="708"/>
      <c r="M51" s="708"/>
      <c r="N51" s="708"/>
      <c r="O51" s="708"/>
      <c r="P51" s="708"/>
      <c r="Q51" s="708"/>
    </row>
    <row r="52" spans="1:18" s="699" customFormat="1" ht="28.5" customHeight="1" x14ac:dyDescent="0.25">
      <c r="A52" s="699" t="s">
        <v>1</v>
      </c>
      <c r="B52" s="700" t="s">
        <v>2</v>
      </c>
      <c r="C52" s="699" t="s">
        <v>3</v>
      </c>
      <c r="F52" s="687" t="s">
        <v>33</v>
      </c>
      <c r="G52" s="687"/>
      <c r="H52" s="687"/>
      <c r="I52" s="687"/>
      <c r="J52" s="687"/>
      <c r="K52" s="687"/>
      <c r="L52" s="687"/>
      <c r="M52" s="687"/>
      <c r="O52" s="709" t="s">
        <v>11</v>
      </c>
      <c r="P52" s="700" t="s">
        <v>4</v>
      </c>
      <c r="Q52" s="709" t="s">
        <v>12</v>
      </c>
    </row>
    <row r="53" spans="1:18" s="705" customFormat="1" ht="13.5" customHeight="1" x14ac:dyDescent="0.25">
      <c r="A53" s="703" t="s">
        <v>7</v>
      </c>
      <c r="B53" s="636" t="s">
        <v>31</v>
      </c>
      <c r="C53" s="623" t="s">
        <v>8</v>
      </c>
      <c r="D53" s="623"/>
      <c r="E53" s="623"/>
      <c r="F53" s="623"/>
      <c r="G53" s="623"/>
      <c r="H53" s="623"/>
      <c r="I53" s="623"/>
      <c r="J53" s="623"/>
      <c r="K53" s="623"/>
      <c r="L53" s="623"/>
      <c r="M53" s="623"/>
      <c r="N53" s="623"/>
      <c r="O53" s="704">
        <v>1000</v>
      </c>
      <c r="P53" s="702">
        <v>43531</v>
      </c>
      <c r="Q53" s="624">
        <f>'Submission Form and Checklist'!Q53</f>
        <v>0</v>
      </c>
      <c r="R53" s="705">
        <f t="shared" si="0"/>
        <v>0</v>
      </c>
    </row>
    <row r="54" spans="1:18" s="705" customFormat="1" ht="13.5" customHeight="1" x14ac:dyDescent="0.25">
      <c r="A54" s="703"/>
      <c r="B54" s="636" t="s">
        <v>14</v>
      </c>
      <c r="C54" s="623" t="s">
        <v>786</v>
      </c>
      <c r="D54" s="623"/>
      <c r="E54" s="623"/>
      <c r="F54" s="623"/>
      <c r="G54" s="623"/>
      <c r="H54" s="623"/>
      <c r="I54" s="623"/>
      <c r="J54" s="623"/>
      <c r="K54" s="623"/>
      <c r="L54" s="623"/>
      <c r="M54" s="623"/>
      <c r="N54" s="623"/>
      <c r="O54" s="624"/>
      <c r="P54" s="702">
        <v>43531</v>
      </c>
      <c r="Q54" s="624">
        <f>'Submission Form and Checklist'!Q54</f>
        <v>0</v>
      </c>
      <c r="R54" s="705">
        <f t="shared" si="0"/>
        <v>0</v>
      </c>
    </row>
    <row r="55" spans="1:18" s="705" customFormat="1" ht="13.5" customHeight="1" x14ac:dyDescent="0.25">
      <c r="A55" s="703"/>
      <c r="B55" s="636" t="s">
        <v>15</v>
      </c>
      <c r="C55" s="623" t="s">
        <v>329</v>
      </c>
      <c r="D55" s="623"/>
      <c r="E55" s="623"/>
      <c r="F55" s="623"/>
      <c r="G55" s="623"/>
      <c r="H55" s="623"/>
      <c r="I55" s="623"/>
      <c r="J55" s="623"/>
      <c r="K55" s="623"/>
      <c r="L55" s="623"/>
      <c r="M55" s="623"/>
      <c r="N55" s="623"/>
      <c r="O55" s="624"/>
      <c r="P55" s="702">
        <v>43531</v>
      </c>
      <c r="Q55" s="624">
        <f>'Submission Form and Checklist'!Q55</f>
        <v>0</v>
      </c>
      <c r="R55" s="705">
        <f t="shared" si="0"/>
        <v>0</v>
      </c>
    </row>
    <row r="56" spans="1:18" s="705" customFormat="1" ht="13.5" customHeight="1" x14ac:dyDescent="0.25">
      <c r="A56" s="637"/>
      <c r="B56" s="636" t="s">
        <v>16</v>
      </c>
      <c r="C56" s="623" t="s">
        <v>9</v>
      </c>
      <c r="D56" s="623"/>
      <c r="E56" s="623"/>
      <c r="F56" s="623"/>
      <c r="G56" s="623"/>
      <c r="H56" s="623"/>
      <c r="I56" s="623"/>
      <c r="J56" s="623"/>
      <c r="K56" s="623"/>
      <c r="L56" s="623"/>
      <c r="M56" s="623"/>
      <c r="N56" s="623"/>
      <c r="O56" s="624"/>
      <c r="P56" s="702">
        <v>43531</v>
      </c>
      <c r="Q56" s="624">
        <f>'Submission Form and Checklist'!Q56</f>
        <v>0</v>
      </c>
      <c r="R56" s="705">
        <f t="shared" si="0"/>
        <v>0</v>
      </c>
    </row>
    <row r="57" spans="1:18" s="705" customFormat="1" ht="13.5" customHeight="1" x14ac:dyDescent="0.25">
      <c r="A57" s="637"/>
      <c r="B57" s="636" t="s">
        <v>17</v>
      </c>
      <c r="C57" s="623" t="s">
        <v>194</v>
      </c>
      <c r="D57" s="623"/>
      <c r="E57" s="623"/>
      <c r="F57" s="623"/>
      <c r="G57" s="623"/>
      <c r="H57" s="623"/>
      <c r="I57" s="623"/>
      <c r="J57" s="623"/>
      <c r="K57" s="623"/>
      <c r="L57" s="623"/>
      <c r="M57" s="623"/>
      <c r="N57" s="623"/>
      <c r="O57" s="624"/>
      <c r="P57" s="702">
        <v>43531</v>
      </c>
      <c r="Q57" s="624">
        <f>'Submission Form and Checklist'!Q57</f>
        <v>0</v>
      </c>
      <c r="R57" s="705">
        <f t="shared" si="0"/>
        <v>0</v>
      </c>
    </row>
    <row r="58" spans="1:18" s="705" customFormat="1" ht="13.5" customHeight="1" x14ac:dyDescent="0.25">
      <c r="A58" s="637"/>
      <c r="B58" s="636" t="s">
        <v>18</v>
      </c>
      <c r="C58" s="623" t="s">
        <v>32</v>
      </c>
      <c r="D58" s="628">
        <f>'Submission Form and Checklist'!D58</f>
        <v>0</v>
      </c>
      <c r="E58" s="628"/>
      <c r="F58" s="628"/>
      <c r="G58" s="628"/>
      <c r="H58" s="628"/>
      <c r="I58" s="628"/>
      <c r="J58" s="628"/>
      <c r="K58" s="628"/>
      <c r="L58" s="628"/>
      <c r="M58" s="628"/>
      <c r="N58" s="628"/>
      <c r="O58" s="624"/>
      <c r="P58" s="702">
        <v>43531</v>
      </c>
      <c r="Q58" s="624">
        <f>'Submission Form and Checklist'!Q58</f>
        <v>0</v>
      </c>
      <c r="R58" s="705">
        <f t="shared" si="0"/>
        <v>0</v>
      </c>
    </row>
    <row r="59" spans="1:18" s="705" customFormat="1" ht="13.5" customHeight="1" x14ac:dyDescent="0.25">
      <c r="A59" s="710" t="s">
        <v>10</v>
      </c>
      <c r="B59" s="636" t="s">
        <v>19</v>
      </c>
      <c r="C59" s="623" t="s">
        <v>764</v>
      </c>
      <c r="D59" s="623"/>
      <c r="E59" s="623"/>
      <c r="F59" s="623"/>
      <c r="G59" s="623"/>
      <c r="H59" s="623"/>
      <c r="I59" s="623"/>
      <c r="J59" s="623"/>
      <c r="K59" s="623"/>
      <c r="L59" s="623"/>
      <c r="M59" s="623"/>
      <c r="N59" s="623"/>
      <c r="O59" s="624"/>
      <c r="P59" s="702">
        <v>43531</v>
      </c>
      <c r="Q59" s="624">
        <f>'Submission Form and Checklist'!Q59</f>
        <v>0</v>
      </c>
      <c r="R59" s="705">
        <f t="shared" si="0"/>
        <v>0</v>
      </c>
    </row>
    <row r="60" spans="1:18" s="705" customFormat="1" ht="13.5" customHeight="1" x14ac:dyDescent="0.25">
      <c r="A60" s="710"/>
      <c r="B60" s="636"/>
      <c r="C60" s="623" t="s">
        <v>765</v>
      </c>
      <c r="D60" s="623"/>
      <c r="E60" s="623"/>
      <c r="F60" s="623"/>
      <c r="G60" s="623"/>
      <c r="H60" s="623"/>
      <c r="I60" s="623"/>
      <c r="J60" s="623"/>
      <c r="K60" s="623"/>
      <c r="L60" s="623"/>
      <c r="M60" s="623"/>
      <c r="N60" s="623"/>
      <c r="O60" s="624"/>
      <c r="P60" s="702">
        <v>43531</v>
      </c>
      <c r="Q60" s="624">
        <f>'Submission Form and Checklist'!Q60</f>
        <v>0</v>
      </c>
      <c r="R60" s="705">
        <f t="shared" si="0"/>
        <v>0</v>
      </c>
    </row>
    <row r="61" spans="1:18" s="705" customFormat="1" ht="13.5" customHeight="1" x14ac:dyDescent="0.25">
      <c r="A61" s="710"/>
      <c r="B61" s="636"/>
      <c r="C61" s="623" t="s">
        <v>766</v>
      </c>
      <c r="D61" s="623"/>
      <c r="E61" s="623"/>
      <c r="F61" s="623"/>
      <c r="G61" s="623"/>
      <c r="H61" s="623"/>
      <c r="I61" s="623"/>
      <c r="J61" s="623"/>
      <c r="K61" s="623"/>
      <c r="L61" s="623"/>
      <c r="M61" s="623"/>
      <c r="N61" s="623"/>
      <c r="O61" s="624"/>
      <c r="P61" s="702">
        <v>43531</v>
      </c>
      <c r="Q61" s="624">
        <f>'Submission Form and Checklist'!Q61</f>
        <v>0</v>
      </c>
      <c r="R61" s="705">
        <f t="shared" si="0"/>
        <v>0</v>
      </c>
    </row>
    <row r="62" spans="1:18" s="705" customFormat="1" ht="13.5" customHeight="1" x14ac:dyDescent="0.25">
      <c r="A62" s="710"/>
      <c r="B62" s="636"/>
      <c r="C62" s="623" t="s">
        <v>767</v>
      </c>
      <c r="D62" s="623"/>
      <c r="E62" s="623"/>
      <c r="F62" s="623"/>
      <c r="G62" s="623"/>
      <c r="H62" s="623"/>
      <c r="I62" s="623"/>
      <c r="J62" s="623"/>
      <c r="K62" s="623"/>
      <c r="L62" s="623"/>
      <c r="M62" s="623"/>
      <c r="N62" s="623"/>
      <c r="O62" s="624"/>
      <c r="P62" s="702">
        <v>43531</v>
      </c>
      <c r="Q62" s="624">
        <f>'Submission Form and Checklist'!Q62</f>
        <v>0</v>
      </c>
      <c r="R62" s="705">
        <f t="shared" si="0"/>
        <v>0</v>
      </c>
    </row>
    <row r="63" spans="1:18" s="705" customFormat="1" ht="13.5" customHeight="1" x14ac:dyDescent="0.25">
      <c r="A63" s="710"/>
      <c r="B63" s="636"/>
      <c r="C63" s="623" t="s">
        <v>768</v>
      </c>
      <c r="D63" s="623"/>
      <c r="E63" s="623"/>
      <c r="F63" s="623"/>
      <c r="G63" s="623"/>
      <c r="H63" s="623"/>
      <c r="I63" s="623"/>
      <c r="J63" s="623"/>
      <c r="K63" s="623"/>
      <c r="L63" s="623"/>
      <c r="M63" s="623"/>
      <c r="N63" s="623"/>
      <c r="O63" s="624"/>
      <c r="P63" s="702">
        <v>43531</v>
      </c>
      <c r="Q63" s="624">
        <f>'Submission Form and Checklist'!Q63</f>
        <v>0</v>
      </c>
      <c r="R63" s="705">
        <f t="shared" si="0"/>
        <v>0</v>
      </c>
    </row>
    <row r="64" spans="1:18" s="705" customFormat="1" ht="13.5" customHeight="1" x14ac:dyDescent="0.25">
      <c r="A64" s="710"/>
      <c r="B64" s="636"/>
      <c r="C64" s="623" t="s">
        <v>769</v>
      </c>
      <c r="D64" s="628">
        <f>'Submission Form and Checklist'!D64</f>
        <v>0</v>
      </c>
      <c r="E64" s="628"/>
      <c r="F64" s="628"/>
      <c r="G64" s="628"/>
      <c r="H64" s="628"/>
      <c r="I64" s="628"/>
      <c r="J64" s="628"/>
      <c r="K64" s="628"/>
      <c r="L64" s="628"/>
      <c r="M64" s="628"/>
      <c r="N64" s="628"/>
      <c r="O64" s="624"/>
      <c r="P64" s="702">
        <v>43531</v>
      </c>
      <c r="Q64" s="624">
        <f>'Submission Form and Checklist'!Q64</f>
        <v>0</v>
      </c>
      <c r="R64" s="705">
        <f t="shared" si="0"/>
        <v>0</v>
      </c>
    </row>
    <row r="65" spans="1:18" s="705" customFormat="1" ht="13.5" customHeight="1" x14ac:dyDescent="0.25">
      <c r="A65" s="710" t="s">
        <v>40</v>
      </c>
      <c r="B65" s="636" t="s">
        <v>20</v>
      </c>
      <c r="C65" s="623" t="s">
        <v>787</v>
      </c>
      <c r="D65" s="623"/>
      <c r="E65" s="623"/>
      <c r="F65" s="623"/>
      <c r="G65" s="623"/>
      <c r="H65" s="623"/>
      <c r="I65" s="623"/>
      <c r="J65" s="623"/>
      <c r="K65" s="623"/>
      <c r="L65" s="623"/>
      <c r="M65" s="623"/>
      <c r="N65" s="623"/>
      <c r="O65" s="624"/>
      <c r="P65" s="702">
        <v>43531</v>
      </c>
      <c r="Q65" s="624">
        <f>'Submission Form and Checklist'!Q65</f>
        <v>0</v>
      </c>
      <c r="R65" s="705">
        <f t="shared" si="0"/>
        <v>0</v>
      </c>
    </row>
    <row r="66" spans="1:18" s="705" customFormat="1" ht="13.5" customHeight="1" x14ac:dyDescent="0.25">
      <c r="A66" s="710"/>
      <c r="B66" s="636"/>
      <c r="C66" s="623" t="s">
        <v>771</v>
      </c>
      <c r="D66" s="623"/>
      <c r="E66" s="623"/>
      <c r="F66" s="623"/>
      <c r="G66" s="623"/>
      <c r="H66" s="623"/>
      <c r="I66" s="623"/>
      <c r="J66" s="623"/>
      <c r="K66" s="623"/>
      <c r="L66" s="623"/>
      <c r="M66" s="623"/>
      <c r="N66" s="623"/>
      <c r="O66" s="624"/>
      <c r="P66" s="702">
        <v>43531</v>
      </c>
      <c r="Q66" s="624">
        <f>'Submission Form and Checklist'!Q66</f>
        <v>0</v>
      </c>
      <c r="R66" s="705">
        <f>IF(Q66="x",O66,0)</f>
        <v>0</v>
      </c>
    </row>
    <row r="67" spans="1:18" s="705" customFormat="1" ht="13.5" customHeight="1" x14ac:dyDescent="0.25">
      <c r="A67" s="710"/>
      <c r="B67" s="636"/>
      <c r="C67" s="623" t="s">
        <v>772</v>
      </c>
      <c r="D67" s="623"/>
      <c r="E67" s="623"/>
      <c r="F67" s="623"/>
      <c r="G67" s="623"/>
      <c r="H67" s="623"/>
      <c r="I67" s="623"/>
      <c r="J67" s="623"/>
      <c r="K67" s="623"/>
      <c r="L67" s="623"/>
      <c r="M67" s="623"/>
      <c r="N67" s="623"/>
      <c r="O67" s="624"/>
      <c r="P67" s="702">
        <v>43531</v>
      </c>
      <c r="Q67" s="624">
        <f>'Submission Form and Checklist'!Q67</f>
        <v>0</v>
      </c>
      <c r="R67" s="705">
        <f t="shared" si="0"/>
        <v>0</v>
      </c>
    </row>
    <row r="68" spans="1:18" s="705" customFormat="1" ht="13.5" customHeight="1" x14ac:dyDescent="0.25">
      <c r="A68" s="710"/>
      <c r="B68" s="636"/>
      <c r="C68" s="623" t="s">
        <v>773</v>
      </c>
      <c r="D68" s="623"/>
      <c r="E68" s="623"/>
      <c r="F68" s="623"/>
      <c r="G68" s="623"/>
      <c r="H68" s="623"/>
      <c r="I68" s="623"/>
      <c r="J68" s="623"/>
      <c r="K68" s="623"/>
      <c r="L68" s="623"/>
      <c r="M68" s="623"/>
      <c r="N68" s="623"/>
      <c r="O68" s="624"/>
      <c r="P68" s="702">
        <v>43531</v>
      </c>
      <c r="Q68" s="624">
        <f>'Submission Form and Checklist'!Q68</f>
        <v>0</v>
      </c>
      <c r="R68" s="705">
        <f t="shared" si="0"/>
        <v>0</v>
      </c>
    </row>
    <row r="69" spans="1:18" s="705" customFormat="1" ht="13.5" customHeight="1" x14ac:dyDescent="0.25">
      <c r="A69" s="710"/>
      <c r="B69" s="636"/>
      <c r="C69" s="623" t="s">
        <v>774</v>
      </c>
      <c r="D69" s="623"/>
      <c r="E69" s="623"/>
      <c r="F69" s="623"/>
      <c r="G69" s="623"/>
      <c r="H69" s="623"/>
      <c r="I69" s="623"/>
      <c r="J69" s="623"/>
      <c r="K69" s="623"/>
      <c r="L69" s="623"/>
      <c r="M69" s="623"/>
      <c r="N69" s="623"/>
      <c r="O69" s="624"/>
      <c r="P69" s="702">
        <v>43531</v>
      </c>
      <c r="Q69" s="624">
        <f>'Submission Form and Checklist'!Q69</f>
        <v>0</v>
      </c>
      <c r="R69" s="705">
        <f t="shared" si="0"/>
        <v>0</v>
      </c>
    </row>
    <row r="70" spans="1:18" s="705" customFormat="1" ht="13.5" customHeight="1" x14ac:dyDescent="0.25">
      <c r="A70" s="710"/>
      <c r="B70" s="636"/>
      <c r="C70" s="623" t="s">
        <v>775</v>
      </c>
      <c r="D70" s="623"/>
      <c r="E70" s="623"/>
      <c r="F70" s="623"/>
      <c r="G70" s="623"/>
      <c r="H70" s="623"/>
      <c r="I70" s="623"/>
      <c r="J70" s="623"/>
      <c r="K70" s="623"/>
      <c r="L70" s="623"/>
      <c r="M70" s="623"/>
      <c r="N70" s="623"/>
      <c r="O70" s="624"/>
      <c r="P70" s="702">
        <v>43531</v>
      </c>
      <c r="Q70" s="624">
        <f>'Submission Form and Checklist'!Q70</f>
        <v>0</v>
      </c>
      <c r="R70" s="705">
        <f t="shared" si="0"/>
        <v>0</v>
      </c>
    </row>
    <row r="71" spans="1:18" s="705" customFormat="1" ht="13.5" customHeight="1" x14ac:dyDescent="0.25">
      <c r="A71" s="703" t="s">
        <v>255</v>
      </c>
      <c r="B71" s="636" t="s">
        <v>31</v>
      </c>
      <c r="C71" s="623" t="s">
        <v>352</v>
      </c>
      <c r="D71" s="623"/>
      <c r="E71" s="623"/>
      <c r="F71" s="623"/>
      <c r="G71" s="623"/>
      <c r="H71" s="623"/>
      <c r="I71" s="623"/>
      <c r="J71" s="623"/>
      <c r="K71" s="623"/>
      <c r="L71" s="623"/>
      <c r="M71" s="623"/>
      <c r="N71" s="623"/>
      <c r="O71" s="704">
        <v>500</v>
      </c>
      <c r="P71" s="702">
        <v>43531</v>
      </c>
      <c r="Q71" s="624">
        <f>'Submission Form and Checklist'!Q71</f>
        <v>0</v>
      </c>
      <c r="R71" s="705">
        <f>IF(Q71="x",O71,0)</f>
        <v>0</v>
      </c>
    </row>
    <row r="72" spans="1:18" s="705" customFormat="1" ht="13.5" customHeight="1" x14ac:dyDescent="0.25">
      <c r="A72" s="703"/>
      <c r="B72" s="636" t="s">
        <v>14</v>
      </c>
      <c r="C72" s="623" t="s">
        <v>353</v>
      </c>
      <c r="D72" s="623"/>
      <c r="E72" s="623"/>
      <c r="F72" s="623"/>
      <c r="G72" s="623"/>
      <c r="H72" s="623"/>
      <c r="I72" s="623"/>
      <c r="J72" s="623"/>
      <c r="K72" s="623"/>
      <c r="L72" s="623"/>
      <c r="M72" s="623"/>
      <c r="N72" s="623"/>
      <c r="O72" s="704"/>
      <c r="P72" s="702">
        <v>43531</v>
      </c>
      <c r="Q72" s="624">
        <f>'Submission Form and Checklist'!Q72</f>
        <v>0</v>
      </c>
      <c r="R72" s="705">
        <f>IF(Q72="x",O72,0)</f>
        <v>0</v>
      </c>
    </row>
    <row r="73" spans="1:18" s="705" customFormat="1" ht="21" customHeight="1" x14ac:dyDescent="0.3">
      <c r="A73" s="638"/>
      <c r="B73" s="638"/>
      <c r="C73" s="638"/>
      <c r="D73" s="638"/>
      <c r="E73" s="638"/>
      <c r="F73" s="638"/>
      <c r="I73" s="639" t="s">
        <v>229</v>
      </c>
      <c r="J73" s="639"/>
      <c r="K73" s="639"/>
      <c r="L73" s="639"/>
      <c r="M73" s="639"/>
      <c r="N73" s="639"/>
      <c r="O73" s="711">
        <f>SUM(R27:R72)</f>
        <v>0</v>
      </c>
      <c r="P73" s="711"/>
      <c r="Q73" s="711"/>
    </row>
    <row r="74" spans="1:18" s="623" customFormat="1" ht="15.75" customHeight="1" x14ac:dyDescent="0.2">
      <c r="A74" s="712" t="s">
        <v>257</v>
      </c>
      <c r="B74" s="712"/>
      <c r="C74" s="712"/>
      <c r="D74" s="712"/>
      <c r="E74" s="712"/>
      <c r="F74" s="712"/>
      <c r="G74" s="712"/>
      <c r="H74" s="712"/>
      <c r="I74" s="712"/>
      <c r="J74" s="712"/>
      <c r="K74" s="712"/>
      <c r="L74" s="712"/>
      <c r="M74" s="712"/>
      <c r="N74" s="712"/>
      <c r="O74" s="712"/>
      <c r="P74" s="712"/>
      <c r="Q74" s="712"/>
    </row>
    <row r="75" spans="1:18" s="631" customFormat="1" ht="12" customHeight="1" x14ac:dyDescent="0.2">
      <c r="A75" s="623" t="s">
        <v>259</v>
      </c>
      <c r="B75" s="623"/>
      <c r="C75" s="623"/>
      <c r="D75" s="623"/>
      <c r="E75" s="623"/>
      <c r="F75" s="623"/>
      <c r="G75" s="623"/>
      <c r="H75" s="623"/>
      <c r="I75" s="623"/>
      <c r="J75" s="623"/>
      <c r="K75" s="623"/>
      <c r="L75" s="623"/>
      <c r="M75" s="623"/>
      <c r="N75" s="623"/>
      <c r="O75" s="623"/>
      <c r="P75" s="623"/>
      <c r="Q75" s="623"/>
    </row>
    <row r="76" spans="1:18" s="705" customFormat="1" ht="3" customHeight="1" x14ac:dyDescent="0.25">
      <c r="A76" s="713"/>
      <c r="B76" s="713"/>
      <c r="C76" s="713"/>
      <c r="D76" s="713"/>
      <c r="E76" s="713"/>
      <c r="F76" s="713"/>
      <c r="I76" s="714"/>
      <c r="J76" s="714"/>
      <c r="K76" s="714"/>
      <c r="L76" s="714"/>
      <c r="M76" s="714"/>
      <c r="N76" s="714"/>
      <c r="P76" s="640"/>
      <c r="Q76" s="640"/>
    </row>
    <row r="77" spans="1:18" x14ac:dyDescent="0.25">
      <c r="A77" s="847">
        <f>'Submission Form and Checklist'!A77</f>
        <v>0</v>
      </c>
      <c r="B77" s="820"/>
      <c r="C77" s="820"/>
      <c r="D77" s="820"/>
      <c r="E77" s="820"/>
      <c r="F77" s="820"/>
      <c r="G77" s="820"/>
      <c r="H77" s="820"/>
      <c r="I77" s="820"/>
      <c r="J77" s="820"/>
      <c r="K77" s="820"/>
      <c r="L77" s="820"/>
      <c r="M77" s="820"/>
      <c r="N77" s="820"/>
      <c r="O77" s="820"/>
      <c r="P77" s="820"/>
      <c r="Q77" s="820"/>
    </row>
    <row r="79" spans="1:18" ht="27.6" customHeight="1" x14ac:dyDescent="0.25">
      <c r="A79" s="717" t="s">
        <v>788</v>
      </c>
      <c r="B79" s="717"/>
      <c r="C79" s="717"/>
      <c r="D79" s="717"/>
      <c r="E79" s="717"/>
      <c r="F79" s="717"/>
      <c r="G79" s="717"/>
      <c r="H79" s="717"/>
      <c r="I79" s="717"/>
      <c r="J79" s="717"/>
      <c r="K79" s="717"/>
      <c r="L79" s="717"/>
      <c r="M79" s="717"/>
      <c r="N79" s="717"/>
      <c r="O79" s="717"/>
      <c r="P79" s="717"/>
      <c r="Q79" s="717"/>
    </row>
    <row r="81" spans="1:1" ht="15.75" x14ac:dyDescent="0.25">
      <c r="A81" s="718" t="s">
        <v>185</v>
      </c>
    </row>
    <row r="82" spans="1:1" ht="16.5" x14ac:dyDescent="0.25">
      <c r="A82" s="719" t="str">
        <f>'Submission Form and Checklist'!$C$10</f>
        <v>(Enter Project Name to be used on full app)</v>
      </c>
    </row>
    <row r="83" spans="1:1" ht="16.5" x14ac:dyDescent="0.25">
      <c r="A83" s="719" t="str">
        <f>'Submission Form and Checklist'!$K$11  &amp;  ", GA        "  &amp;  'Submission Form and Checklist'!$K$10 &amp;  " County" &amp; "                         Units  - Total:    " &amp; 'Submission Form and Checklist'!$N$19 &amp; "      LI:    " &amp; 'Submission Form and Checklist'!$N$16</f>
        <v>, GA         County                         Units  - Total:    0      LI:    0</v>
      </c>
    </row>
    <row r="84" spans="1:1" ht="16.5" x14ac:dyDescent="0.25">
      <c r="A84" s="719" t="str">
        <f>"Construction Activity Breakdown by Units:                New Construction:  " &amp; 'Submission Form and Checklist'!$K$19 &amp; "             Acquisition / Rehab:  " &amp; 'Submission Form and Checklist'!$L$19 &amp; "            Substantial Rehab:  " &amp; 'Submission Form and Checklist'!$M$19</f>
        <v>Construction Activity Breakdown by Units:                New Construction:  0             Acquisition / Rehab:  0            Substantial Rehab:  0</v>
      </c>
    </row>
    <row r="85" spans="1:1" ht="13.5" x14ac:dyDescent="0.25">
      <c r="A85" s="614"/>
    </row>
    <row r="86" spans="1:1" ht="12.75" customHeight="1" x14ac:dyDescent="0.25">
      <c r="A86" s="792" t="str">
        <f>'Project Narrative'!A6</f>
        <v xml:space="preserve">&lt;&lt; Enter paragraphs here.  Press and hold Alt-Enter to start new paragraphs. &gt;&gt; </v>
      </c>
    </row>
    <row r="87" spans="1:1" x14ac:dyDescent="0.25">
      <c r="A87" s="668"/>
    </row>
    <row r="88" spans="1:1" x14ac:dyDescent="0.25">
      <c r="A88" s="668"/>
    </row>
    <row r="89" spans="1:1" x14ac:dyDescent="0.25">
      <c r="A89" s="668"/>
    </row>
    <row r="90" spans="1:1" x14ac:dyDescent="0.25">
      <c r="A90" s="668"/>
    </row>
    <row r="91" spans="1:1" x14ac:dyDescent="0.25">
      <c r="A91" s="668"/>
    </row>
    <row r="92" spans="1:1" x14ac:dyDescent="0.25">
      <c r="A92" s="668"/>
    </row>
    <row r="93" spans="1:1" x14ac:dyDescent="0.25">
      <c r="A93" s="668"/>
    </row>
    <row r="94" spans="1:1" x14ac:dyDescent="0.25">
      <c r="A94" s="668"/>
    </row>
    <row r="95" spans="1:1" x14ac:dyDescent="0.25">
      <c r="A95" s="668"/>
    </row>
    <row r="96" spans="1:1" x14ac:dyDescent="0.25">
      <c r="A96" s="668"/>
    </row>
    <row r="97" spans="1:357" x14ac:dyDescent="0.25">
      <c r="A97" s="668"/>
    </row>
    <row r="98" spans="1:357" x14ac:dyDescent="0.25">
      <c r="A98" s="668"/>
    </row>
    <row r="99" spans="1:357" x14ac:dyDescent="0.25">
      <c r="A99" s="668"/>
    </row>
    <row r="100" spans="1:357" x14ac:dyDescent="0.25">
      <c r="A100" s="668"/>
    </row>
    <row r="101" spans="1:357" x14ac:dyDescent="0.25">
      <c r="A101" s="668"/>
    </row>
    <row r="102" spans="1:357" x14ac:dyDescent="0.25">
      <c r="A102" s="668"/>
    </row>
    <row r="103" spans="1:357" x14ac:dyDescent="0.25">
      <c r="A103" s="668"/>
    </row>
    <row r="104" spans="1:357" x14ac:dyDescent="0.25">
      <c r="A104" s="668"/>
    </row>
    <row r="106" spans="1:357" s="616" customFormat="1" ht="13.9" customHeight="1" x14ac:dyDescent="0.2">
      <c r="A106" s="619" t="str">
        <f>CONCATENATE("PROPOSED PRE-APP RENT SCHEDULE","  -  ",'Submission Form and Checklist'!P107," ",'Submission Form and Checklist'!C115,", ",'Submission Form and Checklist'!K116,", ",'Submission Form and Checklist'!K115," County")</f>
        <v>PROPOSED PRE-APP RENT SCHEDULE  -   , ,  County</v>
      </c>
      <c r="B106" s="619"/>
      <c r="C106" s="619"/>
      <c r="D106" s="619"/>
      <c r="E106" s="619"/>
      <c r="F106" s="619"/>
      <c r="G106" s="619"/>
      <c r="H106" s="619"/>
      <c r="I106" s="619"/>
      <c r="J106" s="619"/>
      <c r="K106" s="619"/>
      <c r="L106" s="619"/>
      <c r="M106" s="619"/>
      <c r="N106" s="619"/>
      <c r="O106" s="619"/>
      <c r="P106" s="619"/>
      <c r="U106" s="619" t="str">
        <f>A106</f>
        <v>PROPOSED PRE-APP RENT SCHEDULE  -   , ,  County</v>
      </c>
      <c r="V106" s="619"/>
      <c r="HW106" s="720"/>
      <c r="HX106" s="720"/>
      <c r="HY106" s="720"/>
      <c r="HZ106" s="720"/>
      <c r="IA106" s="720"/>
      <c r="IB106" s="720"/>
      <c r="IC106" s="720"/>
      <c r="ID106" s="720"/>
      <c r="IE106" s="720"/>
      <c r="IF106" s="720"/>
      <c r="IG106" s="720"/>
      <c r="IH106" s="720"/>
      <c r="II106" s="720"/>
      <c r="IJ106" s="720"/>
      <c r="IK106" s="720"/>
      <c r="IL106" s="720"/>
      <c r="IM106" s="720"/>
      <c r="IN106" s="720"/>
      <c r="IO106" s="720"/>
      <c r="IP106" s="720"/>
      <c r="IQ106" s="720"/>
      <c r="IR106" s="720"/>
      <c r="IS106" s="720"/>
      <c r="IT106" s="720"/>
      <c r="IU106" s="720"/>
      <c r="IV106" s="720"/>
      <c r="IW106" s="720"/>
      <c r="IX106" s="720"/>
      <c r="IY106" s="720"/>
      <c r="IZ106" s="720"/>
      <c r="JA106" s="720"/>
      <c r="JB106" s="720"/>
      <c r="JC106" s="720"/>
      <c r="JD106" s="720"/>
      <c r="JE106" s="720"/>
      <c r="JF106" s="720"/>
      <c r="JG106" s="720"/>
      <c r="JH106" s="720"/>
      <c r="JI106" s="720"/>
      <c r="JJ106" s="720"/>
      <c r="JK106" s="720"/>
      <c r="JL106" s="720"/>
      <c r="JM106" s="720"/>
      <c r="JN106" s="720"/>
      <c r="JO106" s="720"/>
      <c r="JP106" s="720"/>
      <c r="JQ106" s="720"/>
      <c r="JR106" s="720"/>
      <c r="JS106" s="720"/>
      <c r="JT106" s="720"/>
      <c r="JU106" s="720"/>
      <c r="JV106" s="720"/>
      <c r="JW106" s="720"/>
      <c r="JX106" s="720"/>
      <c r="JY106" s="720"/>
      <c r="JZ106" s="720"/>
      <c r="KA106" s="720"/>
      <c r="KB106" s="720"/>
      <c r="KC106" s="720"/>
      <c r="KD106" s="720"/>
      <c r="KE106" s="720"/>
      <c r="KF106" s="720"/>
      <c r="KG106" s="720"/>
      <c r="KH106" s="720"/>
      <c r="KI106" s="720"/>
      <c r="KJ106" s="720"/>
      <c r="KK106" s="720"/>
      <c r="KL106" s="720"/>
      <c r="KM106" s="720"/>
      <c r="KN106" s="720"/>
      <c r="KQ106" s="720"/>
      <c r="KR106" s="720"/>
      <c r="KS106" s="720"/>
      <c r="KX106" s="619"/>
      <c r="LC106" s="619"/>
    </row>
    <row r="107" spans="1:357" s="614" customFormat="1" ht="6" customHeight="1" x14ac:dyDescent="0.2">
      <c r="W107" s="721"/>
      <c r="X107" s="721"/>
      <c r="Y107" s="721"/>
      <c r="Z107" s="721"/>
      <c r="AA107" s="721"/>
      <c r="AB107" s="721"/>
      <c r="AC107" s="721"/>
      <c r="AD107" s="721"/>
      <c r="AE107" s="721"/>
      <c r="AF107" s="721"/>
      <c r="AG107" s="721"/>
      <c r="AH107" s="721"/>
      <c r="AI107" s="721"/>
      <c r="AJ107" s="721"/>
      <c r="AK107" s="721"/>
      <c r="AL107" s="721"/>
      <c r="AM107" s="721"/>
      <c r="AN107" s="721"/>
      <c r="AO107" s="721"/>
      <c r="AP107" s="721"/>
      <c r="AQ107" s="721"/>
      <c r="AR107" s="721"/>
      <c r="AS107" s="721"/>
      <c r="AT107" s="721"/>
      <c r="AU107" s="721"/>
      <c r="AV107" s="721"/>
      <c r="AW107" s="721"/>
      <c r="AX107" s="721"/>
      <c r="AY107" s="721"/>
      <c r="AZ107" s="721"/>
      <c r="BA107" s="721"/>
      <c r="BB107" s="721"/>
      <c r="BC107" s="721"/>
      <c r="BD107" s="721"/>
      <c r="BE107" s="721"/>
      <c r="BF107" s="721"/>
      <c r="BG107" s="721"/>
      <c r="BH107" s="721"/>
      <c r="BI107" s="721"/>
      <c r="BJ107" s="721"/>
      <c r="BK107" s="721"/>
      <c r="BL107" s="721"/>
      <c r="BM107" s="721"/>
      <c r="BN107" s="721"/>
      <c r="BO107" s="721"/>
      <c r="BP107" s="721"/>
      <c r="BQ107" s="721"/>
      <c r="BR107" s="721"/>
      <c r="BS107" s="721"/>
      <c r="BT107" s="721"/>
      <c r="BU107" s="721"/>
      <c r="BV107" s="721"/>
      <c r="BW107" s="721"/>
      <c r="BX107" s="721"/>
      <c r="BY107" s="721"/>
      <c r="BZ107" s="721"/>
      <c r="CA107" s="721"/>
      <c r="CB107" s="721"/>
      <c r="CC107" s="721"/>
      <c r="CD107" s="721"/>
      <c r="CE107" s="721"/>
      <c r="CF107" s="721"/>
      <c r="CG107" s="721"/>
      <c r="CH107" s="721"/>
      <c r="CI107" s="721"/>
      <c r="CJ107" s="721"/>
      <c r="CK107" s="721"/>
      <c r="CL107" s="721"/>
      <c r="CM107" s="721"/>
      <c r="CN107" s="721"/>
      <c r="CO107" s="721"/>
      <c r="CP107" s="721"/>
      <c r="CQ107" s="721"/>
      <c r="CR107" s="721"/>
      <c r="CS107" s="721"/>
      <c r="CT107" s="721"/>
      <c r="CU107" s="721"/>
      <c r="CV107" s="721"/>
      <c r="CW107" s="721"/>
      <c r="CX107" s="721"/>
      <c r="CY107" s="721"/>
      <c r="CZ107" s="721"/>
      <c r="DA107" s="721"/>
      <c r="DB107" s="721"/>
      <c r="DC107" s="721"/>
      <c r="DD107" s="721"/>
      <c r="DE107" s="721"/>
      <c r="DF107" s="721"/>
      <c r="DG107" s="721"/>
      <c r="DH107" s="721"/>
      <c r="DI107" s="721"/>
      <c r="DJ107" s="721"/>
      <c r="DK107" s="721"/>
      <c r="DL107" s="721"/>
      <c r="DM107" s="721"/>
      <c r="DN107" s="721"/>
      <c r="DO107" s="721"/>
      <c r="DP107" s="721"/>
      <c r="DQ107" s="721"/>
      <c r="DR107" s="721"/>
      <c r="DS107" s="721"/>
      <c r="DT107" s="721"/>
      <c r="DU107" s="721"/>
      <c r="DV107" s="721"/>
      <c r="DW107" s="721"/>
      <c r="DX107" s="721"/>
      <c r="DY107" s="721"/>
      <c r="DZ107" s="721"/>
      <c r="EA107" s="721"/>
      <c r="EB107" s="721"/>
      <c r="EC107" s="721"/>
      <c r="ED107" s="721"/>
      <c r="EE107" s="721"/>
      <c r="EF107" s="721"/>
      <c r="EG107" s="721"/>
      <c r="EH107" s="721"/>
      <c r="EI107" s="721"/>
      <c r="EJ107" s="721"/>
      <c r="EK107" s="721"/>
      <c r="EL107" s="721"/>
      <c r="EM107" s="721"/>
      <c r="EN107" s="721"/>
      <c r="EO107" s="721"/>
      <c r="EP107" s="721"/>
      <c r="EQ107" s="721"/>
      <c r="ER107" s="721"/>
      <c r="ES107" s="721"/>
      <c r="ET107" s="721"/>
      <c r="EU107" s="721"/>
      <c r="EV107" s="721"/>
      <c r="EW107" s="721"/>
      <c r="EX107" s="721"/>
      <c r="EY107" s="721"/>
      <c r="EZ107" s="721"/>
      <c r="FA107" s="721"/>
      <c r="FB107" s="721"/>
      <c r="FC107" s="721"/>
      <c r="FD107" s="721"/>
      <c r="FE107" s="721"/>
      <c r="FF107" s="721"/>
      <c r="FG107" s="721"/>
      <c r="FH107" s="721"/>
      <c r="FI107" s="721"/>
      <c r="FJ107" s="721"/>
      <c r="FK107" s="721"/>
      <c r="FL107" s="721"/>
      <c r="FM107" s="721"/>
      <c r="FN107" s="721"/>
      <c r="FO107" s="721"/>
      <c r="FP107" s="721"/>
      <c r="FQ107" s="721"/>
      <c r="FR107" s="721"/>
      <c r="FS107" s="721"/>
      <c r="FT107" s="721"/>
      <c r="FU107" s="721"/>
      <c r="FV107" s="721"/>
      <c r="FW107" s="721"/>
      <c r="FX107" s="721"/>
      <c r="FY107" s="721"/>
      <c r="FZ107" s="721"/>
      <c r="GA107" s="721"/>
      <c r="GB107" s="721"/>
      <c r="GC107" s="721"/>
      <c r="GD107" s="721"/>
      <c r="GE107" s="721"/>
      <c r="GF107" s="721"/>
      <c r="GG107" s="721"/>
      <c r="GH107" s="721"/>
      <c r="GI107" s="721"/>
      <c r="GJ107" s="721"/>
      <c r="GK107" s="721"/>
      <c r="GL107" s="721"/>
      <c r="GM107" s="721"/>
      <c r="GN107" s="721"/>
      <c r="GO107" s="721"/>
      <c r="GP107" s="721"/>
      <c r="GQ107" s="721"/>
      <c r="GR107" s="721"/>
      <c r="GS107" s="721"/>
      <c r="GT107" s="721"/>
      <c r="GU107" s="721"/>
      <c r="GV107" s="721"/>
      <c r="GW107" s="721"/>
      <c r="GX107" s="721"/>
      <c r="GY107" s="721"/>
      <c r="GZ107" s="721"/>
      <c r="HA107" s="721"/>
      <c r="HB107" s="721"/>
      <c r="HC107" s="721"/>
      <c r="HD107" s="721"/>
      <c r="HE107" s="721"/>
      <c r="HF107" s="721"/>
      <c r="HG107" s="721"/>
      <c r="HH107" s="721"/>
      <c r="HI107" s="721"/>
      <c r="HJ107" s="721"/>
      <c r="HK107" s="721"/>
      <c r="HL107" s="721"/>
      <c r="HM107" s="721"/>
      <c r="HN107" s="721"/>
      <c r="HO107" s="721"/>
      <c r="HP107" s="721"/>
      <c r="HQ107" s="721"/>
      <c r="HR107" s="721"/>
      <c r="HS107" s="721"/>
      <c r="HT107" s="721"/>
      <c r="HU107" s="721"/>
      <c r="HV107" s="721"/>
      <c r="HW107" s="721"/>
      <c r="HX107" s="721"/>
      <c r="HY107" s="722"/>
      <c r="HZ107" s="722"/>
      <c r="IA107" s="722"/>
      <c r="IB107" s="722"/>
      <c r="IC107" s="722"/>
      <c r="ID107" s="722"/>
      <c r="IE107" s="722"/>
      <c r="IF107" s="722"/>
      <c r="IG107" s="722"/>
      <c r="IH107" s="722"/>
      <c r="II107" s="722"/>
      <c r="IJ107" s="722"/>
      <c r="IK107" s="722"/>
      <c r="IL107" s="722"/>
      <c r="IM107" s="722"/>
      <c r="IN107" s="722"/>
      <c r="IO107" s="722"/>
      <c r="IP107" s="722"/>
      <c r="IQ107" s="722"/>
      <c r="IR107" s="722"/>
      <c r="IS107" s="722"/>
      <c r="IT107" s="722"/>
      <c r="IU107" s="722"/>
      <c r="IV107" s="722"/>
      <c r="IW107" s="722"/>
      <c r="IX107" s="722"/>
      <c r="IY107" s="722"/>
      <c r="IZ107" s="722"/>
      <c r="JA107" s="722"/>
      <c r="JB107" s="722"/>
      <c r="JC107" s="722"/>
      <c r="JD107" s="722"/>
      <c r="JE107" s="722"/>
      <c r="JF107" s="722"/>
      <c r="JG107" s="722"/>
      <c r="JH107" s="722"/>
      <c r="JI107" s="722"/>
      <c r="JJ107" s="722"/>
      <c r="JK107" s="722"/>
      <c r="JL107" s="722"/>
      <c r="JM107" s="722"/>
      <c r="JN107" s="722"/>
      <c r="JO107" s="722"/>
      <c r="JP107" s="722"/>
      <c r="JQ107" s="722"/>
      <c r="JR107" s="722"/>
      <c r="JS107" s="722"/>
      <c r="JT107" s="722"/>
      <c r="JU107" s="722"/>
      <c r="JV107" s="722"/>
      <c r="JW107" s="722"/>
      <c r="JX107" s="722"/>
      <c r="JY107" s="722"/>
      <c r="JZ107" s="722"/>
      <c r="KA107" s="722"/>
      <c r="KB107" s="722"/>
      <c r="KC107" s="722"/>
      <c r="KD107" s="722"/>
      <c r="KE107" s="722"/>
      <c r="KF107" s="722"/>
      <c r="KG107" s="722"/>
      <c r="KH107" s="722"/>
      <c r="KI107" s="722"/>
      <c r="KJ107" s="722"/>
      <c r="KK107" s="722"/>
      <c r="KL107" s="722"/>
      <c r="KM107" s="722"/>
      <c r="KN107" s="722"/>
      <c r="KO107" s="722"/>
      <c r="KP107" s="722"/>
      <c r="KQ107" s="722"/>
      <c r="KR107" s="722"/>
      <c r="KS107" s="722"/>
      <c r="KT107" s="722"/>
      <c r="KU107" s="722"/>
      <c r="KV107" s="721"/>
      <c r="KW107" s="721"/>
      <c r="KX107" s="721"/>
      <c r="KY107" s="721"/>
      <c r="KZ107" s="721"/>
      <c r="LA107" s="721"/>
      <c r="LB107" s="721"/>
      <c r="LC107" s="721"/>
      <c r="LD107" s="721"/>
      <c r="LE107" s="721"/>
      <c r="LK107" s="721"/>
      <c r="LL107" s="721"/>
      <c r="LM107" s="721"/>
      <c r="LN107" s="721"/>
      <c r="LO107" s="721"/>
      <c r="LP107" s="721"/>
      <c r="LQ107" s="721"/>
      <c r="LR107" s="721"/>
      <c r="LS107" s="721"/>
      <c r="LT107" s="721"/>
      <c r="LU107" s="721"/>
      <c r="LV107" s="721"/>
      <c r="LW107" s="721"/>
      <c r="LX107" s="721"/>
      <c r="LY107" s="721"/>
      <c r="LZ107" s="721"/>
      <c r="MA107" s="721"/>
      <c r="MB107" s="721"/>
      <c r="MC107" s="721"/>
      <c r="MD107" s="721"/>
    </row>
    <row r="108" spans="1:357" s="616" customFormat="1" ht="12.6" customHeight="1" x14ac:dyDescent="0.2">
      <c r="A108" s="619" t="s">
        <v>64</v>
      </c>
      <c r="B108" s="619" t="s">
        <v>745</v>
      </c>
      <c r="G108" s="657" t="s">
        <v>354</v>
      </c>
      <c r="H108" s="619"/>
      <c r="I108" s="619"/>
      <c r="J108" s="619"/>
      <c r="K108" s="619"/>
      <c r="L108" s="619"/>
      <c r="S108" s="619"/>
      <c r="T108" s="619"/>
      <c r="U108" s="619" t="str">
        <f>B108</f>
        <v>PROPOSED PRE-APP RENT SCHEDULE</v>
      </c>
      <c r="W108" s="659"/>
      <c r="X108" s="659"/>
      <c r="Y108" s="659"/>
      <c r="Z108" s="659"/>
      <c r="AA108" s="659"/>
      <c r="AB108" s="659"/>
      <c r="AC108" s="659"/>
      <c r="AD108" s="659"/>
      <c r="AE108" s="659"/>
      <c r="AF108" s="659"/>
      <c r="AG108" s="659"/>
      <c r="AH108" s="659"/>
      <c r="AI108" s="659"/>
      <c r="AJ108" s="659"/>
      <c r="AK108" s="659"/>
      <c r="AL108" s="659"/>
      <c r="AM108" s="659"/>
      <c r="AN108" s="659"/>
      <c r="AO108" s="659"/>
      <c r="AP108" s="659"/>
      <c r="AQ108" s="659"/>
      <c r="AR108" s="659"/>
      <c r="AS108" s="659"/>
      <c r="AT108" s="659"/>
      <c r="AU108" s="659"/>
      <c r="AV108" s="659"/>
      <c r="AW108" s="659"/>
      <c r="AX108" s="659"/>
      <c r="AY108" s="659"/>
      <c r="AZ108" s="659"/>
      <c r="BA108" s="659"/>
      <c r="BB108" s="659"/>
      <c r="BC108" s="659"/>
      <c r="BD108" s="659"/>
      <c r="BE108" s="659"/>
      <c r="BF108" s="659"/>
      <c r="BG108" s="659"/>
      <c r="BH108" s="659"/>
      <c r="BI108" s="659"/>
      <c r="BJ108" s="659"/>
      <c r="BK108" s="659"/>
      <c r="BL108" s="659"/>
      <c r="BM108" s="659"/>
      <c r="BN108" s="659"/>
      <c r="BO108" s="659"/>
      <c r="BP108" s="659"/>
      <c r="BQ108" s="659"/>
      <c r="BR108" s="659"/>
      <c r="BS108" s="659"/>
      <c r="BT108" s="659"/>
      <c r="BU108" s="659"/>
      <c r="BV108" s="659"/>
      <c r="BW108" s="659"/>
      <c r="BX108" s="659"/>
      <c r="BY108" s="659"/>
      <c r="BZ108" s="659"/>
      <c r="CA108" s="659"/>
      <c r="CB108" s="659"/>
      <c r="CC108" s="659"/>
      <c r="CD108" s="659"/>
      <c r="CE108" s="659"/>
      <c r="CF108" s="659"/>
      <c r="CG108" s="659"/>
      <c r="CH108" s="659"/>
      <c r="CI108" s="659"/>
      <c r="CJ108" s="659"/>
      <c r="CK108" s="659"/>
      <c r="CL108" s="659"/>
      <c r="CM108" s="659"/>
      <c r="CN108" s="659"/>
      <c r="CO108" s="659"/>
      <c r="CP108" s="659"/>
      <c r="CQ108" s="659"/>
      <c r="CR108" s="659"/>
      <c r="CS108" s="659"/>
      <c r="CT108" s="659"/>
      <c r="CU108" s="659"/>
      <c r="CV108" s="659"/>
      <c r="CW108" s="659"/>
      <c r="CX108" s="659"/>
      <c r="CY108" s="659"/>
      <c r="CZ108" s="659"/>
      <c r="DA108" s="659"/>
      <c r="DB108" s="659"/>
      <c r="DC108" s="659"/>
      <c r="DD108" s="659"/>
      <c r="DE108" s="659"/>
      <c r="DF108" s="659"/>
      <c r="DG108" s="659"/>
      <c r="DH108" s="659"/>
      <c r="DI108" s="659"/>
      <c r="DJ108" s="659"/>
      <c r="DK108" s="659"/>
      <c r="DL108" s="659"/>
      <c r="DM108" s="659"/>
      <c r="DN108" s="659"/>
      <c r="DO108" s="659"/>
      <c r="DP108" s="659"/>
      <c r="DQ108" s="659"/>
      <c r="DR108" s="659"/>
      <c r="DS108" s="659"/>
      <c r="DT108" s="659"/>
      <c r="DU108" s="659"/>
      <c r="DV108" s="659"/>
      <c r="DW108" s="659"/>
      <c r="DX108" s="659"/>
      <c r="DY108" s="659"/>
      <c r="DZ108" s="659"/>
      <c r="EA108" s="659"/>
      <c r="EB108" s="659"/>
      <c r="EC108" s="659"/>
      <c r="ED108" s="659"/>
      <c r="EE108" s="659"/>
      <c r="EF108" s="659"/>
      <c r="EG108" s="659"/>
      <c r="EH108" s="659"/>
      <c r="EI108" s="659"/>
      <c r="EJ108" s="659"/>
      <c r="EK108" s="659"/>
      <c r="EL108" s="659"/>
      <c r="EM108" s="659"/>
      <c r="EN108" s="659"/>
      <c r="EO108" s="659"/>
      <c r="EP108" s="659"/>
      <c r="EQ108" s="659"/>
      <c r="ER108" s="659"/>
      <c r="ES108" s="659"/>
      <c r="ET108" s="659"/>
      <c r="EU108" s="659"/>
      <c r="EV108" s="659"/>
      <c r="EW108" s="659"/>
      <c r="EX108" s="659"/>
      <c r="EY108" s="659"/>
      <c r="EZ108" s="659"/>
      <c r="FA108" s="659"/>
      <c r="FB108" s="659"/>
      <c r="FC108" s="659"/>
      <c r="FD108" s="659"/>
      <c r="FE108" s="659"/>
      <c r="FF108" s="659"/>
      <c r="FG108" s="659"/>
      <c r="FH108" s="659"/>
      <c r="FI108" s="659"/>
      <c r="FJ108" s="659"/>
      <c r="FK108" s="659"/>
      <c r="FL108" s="659"/>
      <c r="FM108" s="659"/>
      <c r="FN108" s="659"/>
      <c r="FO108" s="659"/>
      <c r="FP108" s="659"/>
      <c r="FQ108" s="659"/>
      <c r="FR108" s="659"/>
      <c r="FS108" s="659"/>
      <c r="FT108" s="659"/>
      <c r="FU108" s="659"/>
      <c r="FV108" s="659"/>
      <c r="FW108" s="659"/>
      <c r="FX108" s="659"/>
      <c r="FY108" s="659"/>
      <c r="FZ108" s="659"/>
      <c r="GA108" s="659"/>
      <c r="GB108" s="659"/>
      <c r="GC108" s="659"/>
      <c r="GD108" s="659"/>
      <c r="GE108" s="659"/>
      <c r="GF108" s="659"/>
      <c r="GG108" s="659"/>
      <c r="GH108" s="659"/>
      <c r="GI108" s="659"/>
      <c r="GJ108" s="659"/>
      <c r="GK108" s="659"/>
      <c r="GL108" s="659"/>
      <c r="GM108" s="659"/>
      <c r="GN108" s="659"/>
      <c r="GO108" s="659"/>
      <c r="GP108" s="659"/>
      <c r="GQ108" s="659"/>
      <c r="GR108" s="659"/>
      <c r="GS108" s="659"/>
      <c r="GT108" s="659"/>
      <c r="GU108" s="659"/>
      <c r="GV108" s="659"/>
      <c r="GW108" s="659"/>
      <c r="GX108" s="659"/>
      <c r="GY108" s="659"/>
      <c r="GZ108" s="659"/>
      <c r="HA108" s="659"/>
      <c r="HB108" s="659"/>
      <c r="HC108" s="659"/>
      <c r="HD108" s="659"/>
      <c r="HE108" s="659"/>
      <c r="HF108" s="659"/>
      <c r="HG108" s="659"/>
      <c r="HH108" s="659"/>
      <c r="HI108" s="659"/>
      <c r="HJ108" s="659"/>
      <c r="HK108" s="659"/>
      <c r="HL108" s="659"/>
      <c r="HM108" s="659"/>
      <c r="HN108" s="659"/>
      <c r="HO108" s="659"/>
      <c r="HP108" s="659"/>
      <c r="HQ108" s="659"/>
      <c r="HR108" s="659"/>
      <c r="HS108" s="659"/>
      <c r="HT108" s="659"/>
      <c r="HU108" s="659"/>
      <c r="HV108" s="659"/>
      <c r="HW108" s="659"/>
      <c r="HX108" s="659"/>
      <c r="HY108" s="723"/>
      <c r="HZ108" s="723"/>
      <c r="IA108" s="723"/>
      <c r="IB108" s="723"/>
      <c r="IC108" s="723"/>
      <c r="ID108" s="722" t="s">
        <v>355</v>
      </c>
      <c r="IE108" s="722" t="s">
        <v>356</v>
      </c>
      <c r="IF108" s="722" t="s">
        <v>357</v>
      </c>
      <c r="IG108" s="722" t="s">
        <v>358</v>
      </c>
      <c r="IH108" s="722" t="s">
        <v>359</v>
      </c>
      <c r="II108" s="722" t="s">
        <v>355</v>
      </c>
      <c r="IJ108" s="722" t="s">
        <v>356</v>
      </c>
      <c r="IK108" s="722" t="s">
        <v>357</v>
      </c>
      <c r="IL108" s="722" t="s">
        <v>358</v>
      </c>
      <c r="IM108" s="722" t="s">
        <v>359</v>
      </c>
      <c r="IN108" s="723"/>
      <c r="IO108" s="723"/>
      <c r="IP108" s="723"/>
      <c r="IQ108" s="723"/>
      <c r="IR108" s="723"/>
      <c r="IS108" s="723"/>
      <c r="IT108" s="723"/>
      <c r="IU108" s="723"/>
      <c r="IV108" s="723"/>
      <c r="IW108" s="723"/>
      <c r="IX108" s="722" t="s">
        <v>355</v>
      </c>
      <c r="IY108" s="722" t="s">
        <v>356</v>
      </c>
      <c r="IZ108" s="722" t="s">
        <v>357</v>
      </c>
      <c r="JA108" s="722" t="s">
        <v>358</v>
      </c>
      <c r="JB108" s="722" t="s">
        <v>359</v>
      </c>
      <c r="JC108" s="722" t="s">
        <v>355</v>
      </c>
      <c r="JD108" s="722" t="s">
        <v>356</v>
      </c>
      <c r="JE108" s="722" t="s">
        <v>357</v>
      </c>
      <c r="JF108" s="722" t="s">
        <v>358</v>
      </c>
      <c r="JG108" s="722" t="s">
        <v>359</v>
      </c>
      <c r="JH108" s="722" t="s">
        <v>355</v>
      </c>
      <c r="JI108" s="722" t="s">
        <v>356</v>
      </c>
      <c r="JJ108" s="722" t="s">
        <v>357</v>
      </c>
      <c r="JK108" s="722" t="s">
        <v>358</v>
      </c>
      <c r="JL108" s="722" t="s">
        <v>359</v>
      </c>
      <c r="JM108" s="722" t="s">
        <v>355</v>
      </c>
      <c r="JN108" s="722" t="s">
        <v>356</v>
      </c>
      <c r="JO108" s="722" t="s">
        <v>357</v>
      </c>
      <c r="JP108" s="722" t="s">
        <v>358</v>
      </c>
      <c r="JQ108" s="722" t="s">
        <v>359</v>
      </c>
      <c r="JR108" s="722" t="s">
        <v>355</v>
      </c>
      <c r="JS108" s="722" t="s">
        <v>356</v>
      </c>
      <c r="JT108" s="722" t="s">
        <v>357</v>
      </c>
      <c r="JU108" s="722" t="s">
        <v>358</v>
      </c>
      <c r="JV108" s="722" t="s">
        <v>359</v>
      </c>
      <c r="JW108" s="722" t="s">
        <v>355</v>
      </c>
      <c r="JX108" s="722" t="s">
        <v>356</v>
      </c>
      <c r="JY108" s="722" t="s">
        <v>357</v>
      </c>
      <c r="JZ108" s="722" t="s">
        <v>358</v>
      </c>
      <c r="KA108" s="722" t="s">
        <v>359</v>
      </c>
      <c r="KB108" s="722" t="s">
        <v>355</v>
      </c>
      <c r="KC108" s="722" t="s">
        <v>356</v>
      </c>
      <c r="KD108" s="722" t="s">
        <v>357</v>
      </c>
      <c r="KE108" s="722" t="s">
        <v>358</v>
      </c>
      <c r="KF108" s="722" t="s">
        <v>359</v>
      </c>
      <c r="KG108" s="722" t="s">
        <v>355</v>
      </c>
      <c r="KH108" s="722" t="s">
        <v>356</v>
      </c>
      <c r="KI108" s="722" t="s">
        <v>357</v>
      </c>
      <c r="KJ108" s="722" t="s">
        <v>358</v>
      </c>
      <c r="KK108" s="722" t="s">
        <v>359</v>
      </c>
      <c r="KL108" s="722" t="s">
        <v>355</v>
      </c>
      <c r="KM108" s="722" t="s">
        <v>356</v>
      </c>
      <c r="KN108" s="722" t="s">
        <v>357</v>
      </c>
      <c r="KO108" s="722" t="s">
        <v>358</v>
      </c>
      <c r="KP108" s="722" t="s">
        <v>359</v>
      </c>
      <c r="KQ108" s="722" t="s">
        <v>355</v>
      </c>
      <c r="KR108" s="722" t="s">
        <v>356</v>
      </c>
      <c r="KS108" s="722" t="s">
        <v>357</v>
      </c>
      <c r="KT108" s="722" t="s">
        <v>358</v>
      </c>
      <c r="KU108" s="722" t="s">
        <v>359</v>
      </c>
      <c r="KV108" s="722" t="s">
        <v>355</v>
      </c>
      <c r="KW108" s="722" t="s">
        <v>356</v>
      </c>
      <c r="KX108" s="722" t="s">
        <v>357</v>
      </c>
      <c r="KY108" s="722" t="s">
        <v>358</v>
      </c>
      <c r="KZ108" s="722" t="s">
        <v>359</v>
      </c>
      <c r="LA108" s="722" t="s">
        <v>355</v>
      </c>
      <c r="LB108" s="722" t="s">
        <v>356</v>
      </c>
      <c r="LC108" s="722" t="s">
        <v>357</v>
      </c>
      <c r="LD108" s="722" t="s">
        <v>358</v>
      </c>
      <c r="LE108" s="722" t="s">
        <v>359</v>
      </c>
      <c r="LK108" s="659"/>
      <c r="LL108" s="659"/>
      <c r="LM108" s="659"/>
      <c r="LN108" s="659"/>
      <c r="LO108" s="659"/>
      <c r="LP108" s="659"/>
      <c r="LQ108" s="659"/>
      <c r="LR108" s="659"/>
      <c r="LS108" s="659"/>
      <c r="LT108" s="659"/>
      <c r="LU108" s="659"/>
      <c r="LV108" s="659"/>
      <c r="LW108" s="659"/>
      <c r="LX108" s="659"/>
      <c r="LY108" s="659"/>
      <c r="LZ108" s="659"/>
      <c r="MA108" s="659"/>
      <c r="MB108" s="659"/>
      <c r="MC108" s="659"/>
      <c r="MD108" s="659"/>
      <c r="ME108" s="724" t="s">
        <v>360</v>
      </c>
      <c r="MF108" s="724" t="s">
        <v>361</v>
      </c>
      <c r="MG108" s="724" t="s">
        <v>362</v>
      </c>
      <c r="MH108" s="724" t="s">
        <v>363</v>
      </c>
      <c r="MI108" s="724" t="s">
        <v>364</v>
      </c>
    </row>
    <row r="109" spans="1:357" s="616" customFormat="1" ht="3" customHeight="1" x14ac:dyDescent="0.2">
      <c r="B109" s="619"/>
      <c r="D109" s="619"/>
      <c r="P109" s="725" t="s">
        <v>789</v>
      </c>
      <c r="Q109" s="726"/>
      <c r="R109" s="641"/>
      <c r="S109" s="641"/>
      <c r="T109" s="641"/>
      <c r="U109" s="641"/>
      <c r="W109" s="727" t="s">
        <v>366</v>
      </c>
      <c r="X109" s="727" t="s">
        <v>367</v>
      </c>
      <c r="Y109" s="727" t="s">
        <v>368</v>
      </c>
      <c r="Z109" s="727" t="s">
        <v>369</v>
      </c>
      <c r="AA109" s="727" t="s">
        <v>370</v>
      </c>
      <c r="AB109" s="727" t="s">
        <v>371</v>
      </c>
      <c r="AC109" s="727" t="s">
        <v>372</v>
      </c>
      <c r="AD109" s="727" t="s">
        <v>373</v>
      </c>
      <c r="AE109" s="727" t="s">
        <v>374</v>
      </c>
      <c r="AF109" s="727" t="s">
        <v>375</v>
      </c>
      <c r="AG109" s="727" t="s">
        <v>376</v>
      </c>
      <c r="AH109" s="727" t="s">
        <v>377</v>
      </c>
      <c r="AI109" s="727" t="s">
        <v>378</v>
      </c>
      <c r="AJ109" s="727" t="s">
        <v>379</v>
      </c>
      <c r="AK109" s="727" t="s">
        <v>380</v>
      </c>
      <c r="AL109" s="727" t="s">
        <v>381</v>
      </c>
      <c r="AM109" s="727" t="s">
        <v>382</v>
      </c>
      <c r="AN109" s="727" t="s">
        <v>383</v>
      </c>
      <c r="AO109" s="727" t="s">
        <v>384</v>
      </c>
      <c r="AP109" s="727" t="s">
        <v>385</v>
      </c>
      <c r="AQ109" s="727" t="s">
        <v>386</v>
      </c>
      <c r="AR109" s="727" t="s">
        <v>387</v>
      </c>
      <c r="AS109" s="727" t="s">
        <v>388</v>
      </c>
      <c r="AT109" s="727" t="s">
        <v>389</v>
      </c>
      <c r="AU109" s="727" t="s">
        <v>390</v>
      </c>
      <c r="AV109" s="727" t="s">
        <v>391</v>
      </c>
      <c r="AW109" s="727" t="s">
        <v>392</v>
      </c>
      <c r="AX109" s="727" t="s">
        <v>393</v>
      </c>
      <c r="AY109" s="727" t="s">
        <v>394</v>
      </c>
      <c r="AZ109" s="727" t="s">
        <v>395</v>
      </c>
      <c r="BA109" s="727" t="s">
        <v>396</v>
      </c>
      <c r="BB109" s="727" t="s">
        <v>397</v>
      </c>
      <c r="BC109" s="727" t="s">
        <v>398</v>
      </c>
      <c r="BD109" s="727" t="s">
        <v>399</v>
      </c>
      <c r="BE109" s="727" t="s">
        <v>400</v>
      </c>
      <c r="BF109" s="727" t="s">
        <v>401</v>
      </c>
      <c r="BG109" s="727" t="s">
        <v>402</v>
      </c>
      <c r="BH109" s="727" t="s">
        <v>403</v>
      </c>
      <c r="BI109" s="727" t="s">
        <v>404</v>
      </c>
      <c r="BJ109" s="727" t="s">
        <v>405</v>
      </c>
      <c r="BK109" s="727" t="s">
        <v>406</v>
      </c>
      <c r="BL109" s="727" t="s">
        <v>407</v>
      </c>
      <c r="BM109" s="727" t="s">
        <v>408</v>
      </c>
      <c r="BN109" s="727" t="s">
        <v>409</v>
      </c>
      <c r="BO109" s="727" t="s">
        <v>410</v>
      </c>
      <c r="BP109" s="727" t="s">
        <v>411</v>
      </c>
      <c r="BQ109" s="727" t="s">
        <v>412</v>
      </c>
      <c r="BR109" s="727" t="s">
        <v>413</v>
      </c>
      <c r="BS109" s="727" t="s">
        <v>414</v>
      </c>
      <c r="BT109" s="727" t="s">
        <v>415</v>
      </c>
      <c r="BU109" s="727" t="s">
        <v>416</v>
      </c>
      <c r="BV109" s="727" t="s">
        <v>417</v>
      </c>
      <c r="BW109" s="727" t="s">
        <v>418</v>
      </c>
      <c r="BX109" s="727" t="s">
        <v>419</v>
      </c>
      <c r="BY109" s="727" t="s">
        <v>420</v>
      </c>
      <c r="BZ109" s="727" t="s">
        <v>421</v>
      </c>
      <c r="CA109" s="727" t="s">
        <v>422</v>
      </c>
      <c r="CB109" s="727" t="s">
        <v>423</v>
      </c>
      <c r="CC109" s="727" t="s">
        <v>424</v>
      </c>
      <c r="CD109" s="727" t="s">
        <v>425</v>
      </c>
      <c r="CE109" s="727" t="s">
        <v>426</v>
      </c>
      <c r="CF109" s="727" t="s">
        <v>427</v>
      </c>
      <c r="CG109" s="727" t="s">
        <v>428</v>
      </c>
      <c r="CH109" s="727" t="s">
        <v>429</v>
      </c>
      <c r="CI109" s="727" t="s">
        <v>430</v>
      </c>
      <c r="CJ109" s="727" t="s">
        <v>431</v>
      </c>
      <c r="CK109" s="727" t="s">
        <v>432</v>
      </c>
      <c r="CL109" s="727" t="s">
        <v>433</v>
      </c>
      <c r="CM109" s="727" t="s">
        <v>434</v>
      </c>
      <c r="CN109" s="727" t="s">
        <v>435</v>
      </c>
      <c r="CO109" s="727" t="s">
        <v>436</v>
      </c>
      <c r="CP109" s="727" t="s">
        <v>437</v>
      </c>
      <c r="CQ109" s="727" t="s">
        <v>438</v>
      </c>
      <c r="CR109" s="727" t="s">
        <v>439</v>
      </c>
      <c r="CS109" s="727" t="s">
        <v>440</v>
      </c>
      <c r="CT109" s="727" t="s">
        <v>441</v>
      </c>
      <c r="CU109" s="727" t="s">
        <v>442</v>
      </c>
      <c r="CV109" s="727" t="s">
        <v>443</v>
      </c>
      <c r="CW109" s="727" t="s">
        <v>444</v>
      </c>
      <c r="CX109" s="727" t="s">
        <v>445</v>
      </c>
      <c r="CY109" s="727" t="s">
        <v>446</v>
      </c>
      <c r="CZ109" s="727" t="s">
        <v>447</v>
      </c>
      <c r="DA109" s="727" t="s">
        <v>448</v>
      </c>
      <c r="DB109" s="727" t="s">
        <v>449</v>
      </c>
      <c r="DC109" s="727" t="s">
        <v>450</v>
      </c>
      <c r="DD109" s="727" t="s">
        <v>451</v>
      </c>
      <c r="DE109" s="727" t="s">
        <v>452</v>
      </c>
      <c r="DF109" s="727" t="s">
        <v>453</v>
      </c>
      <c r="DG109" s="727" t="s">
        <v>454</v>
      </c>
      <c r="DH109" s="727" t="s">
        <v>455</v>
      </c>
      <c r="DI109" s="727" t="s">
        <v>456</v>
      </c>
      <c r="DJ109" s="727" t="s">
        <v>457</v>
      </c>
      <c r="DK109" s="727" t="s">
        <v>458</v>
      </c>
      <c r="DL109" s="727" t="s">
        <v>459</v>
      </c>
      <c r="DM109" s="727" t="s">
        <v>460</v>
      </c>
      <c r="DN109" s="727" t="s">
        <v>461</v>
      </c>
      <c r="DO109" s="727" t="s">
        <v>462</v>
      </c>
      <c r="DP109" s="727" t="s">
        <v>463</v>
      </c>
      <c r="DQ109" s="727" t="s">
        <v>464</v>
      </c>
      <c r="DR109" s="727" t="s">
        <v>465</v>
      </c>
      <c r="DS109" s="727" t="s">
        <v>466</v>
      </c>
      <c r="DT109" s="727" t="s">
        <v>467</v>
      </c>
      <c r="DU109" s="727" t="s">
        <v>468</v>
      </c>
      <c r="DV109" s="727" t="s">
        <v>469</v>
      </c>
      <c r="DW109" s="727" t="s">
        <v>470</v>
      </c>
      <c r="DX109" s="727" t="s">
        <v>471</v>
      </c>
      <c r="DY109" s="727" t="s">
        <v>472</v>
      </c>
      <c r="DZ109" s="727" t="s">
        <v>473</v>
      </c>
      <c r="EA109" s="727" t="s">
        <v>474</v>
      </c>
      <c r="EB109" s="727" t="s">
        <v>475</v>
      </c>
      <c r="EC109" s="727" t="s">
        <v>476</v>
      </c>
      <c r="ED109" s="727" t="s">
        <v>477</v>
      </c>
      <c r="EE109" s="727" t="s">
        <v>478</v>
      </c>
      <c r="EF109" s="727" t="s">
        <v>479</v>
      </c>
      <c r="EG109" s="727" t="s">
        <v>480</v>
      </c>
      <c r="EH109" s="727" t="s">
        <v>481</v>
      </c>
      <c r="EI109" s="727" t="s">
        <v>482</v>
      </c>
      <c r="EJ109" s="727" t="s">
        <v>483</v>
      </c>
      <c r="EK109" s="727" t="s">
        <v>484</v>
      </c>
      <c r="EL109" s="727" t="s">
        <v>485</v>
      </c>
      <c r="EM109" s="727" t="s">
        <v>486</v>
      </c>
      <c r="EN109" s="727" t="s">
        <v>487</v>
      </c>
      <c r="EO109" s="727" t="s">
        <v>488</v>
      </c>
      <c r="EP109" s="727" t="s">
        <v>489</v>
      </c>
      <c r="EQ109" s="727" t="s">
        <v>490</v>
      </c>
      <c r="ER109" s="724" t="s">
        <v>491</v>
      </c>
      <c r="ES109" s="724" t="s">
        <v>492</v>
      </c>
      <c r="ET109" s="724" t="s">
        <v>493</v>
      </c>
      <c r="EU109" s="724" t="s">
        <v>494</v>
      </c>
      <c r="EV109" s="724" t="s">
        <v>495</v>
      </c>
      <c r="EW109" s="724" t="s">
        <v>496</v>
      </c>
      <c r="EX109" s="724" t="s">
        <v>497</v>
      </c>
      <c r="EY109" s="724" t="s">
        <v>498</v>
      </c>
      <c r="EZ109" s="724" t="s">
        <v>499</v>
      </c>
      <c r="FA109" s="724" t="s">
        <v>500</v>
      </c>
      <c r="FB109" s="727" t="s">
        <v>501</v>
      </c>
      <c r="FC109" s="727" t="s">
        <v>502</v>
      </c>
      <c r="FD109" s="727" t="s">
        <v>503</v>
      </c>
      <c r="FE109" s="727" t="s">
        <v>504</v>
      </c>
      <c r="FF109" s="727" t="s">
        <v>505</v>
      </c>
      <c r="FG109" s="724" t="s">
        <v>506</v>
      </c>
      <c r="FH109" s="724" t="s">
        <v>507</v>
      </c>
      <c r="FI109" s="724" t="s">
        <v>508</v>
      </c>
      <c r="FJ109" s="724" t="s">
        <v>509</v>
      </c>
      <c r="FK109" s="724" t="s">
        <v>510</v>
      </c>
      <c r="FL109" s="727" t="s">
        <v>511</v>
      </c>
      <c r="FM109" s="727" t="s">
        <v>512</v>
      </c>
      <c r="FN109" s="727" t="s">
        <v>513</v>
      </c>
      <c r="FO109" s="727" t="s">
        <v>514</v>
      </c>
      <c r="FP109" s="727" t="s">
        <v>515</v>
      </c>
      <c r="FQ109" s="724" t="s">
        <v>516</v>
      </c>
      <c r="FR109" s="724" t="s">
        <v>517</v>
      </c>
      <c r="FS109" s="724" t="s">
        <v>518</v>
      </c>
      <c r="FT109" s="724" t="s">
        <v>519</v>
      </c>
      <c r="FU109" s="724" t="s">
        <v>520</v>
      </c>
      <c r="FV109" s="724" t="s">
        <v>521</v>
      </c>
      <c r="FW109" s="724" t="s">
        <v>522</v>
      </c>
      <c r="FX109" s="724" t="s">
        <v>523</v>
      </c>
      <c r="FY109" s="724" t="s">
        <v>524</v>
      </c>
      <c r="FZ109" s="724" t="s">
        <v>525</v>
      </c>
      <c r="GA109" s="724" t="s">
        <v>526</v>
      </c>
      <c r="GB109" s="724" t="s">
        <v>527</v>
      </c>
      <c r="GC109" s="724" t="s">
        <v>528</v>
      </c>
      <c r="GD109" s="724" t="s">
        <v>529</v>
      </c>
      <c r="GE109" s="724" t="s">
        <v>530</v>
      </c>
      <c r="GF109" s="724" t="s">
        <v>531</v>
      </c>
      <c r="GG109" s="724" t="s">
        <v>532</v>
      </c>
      <c r="GH109" s="724" t="s">
        <v>533</v>
      </c>
      <c r="GI109" s="724" t="s">
        <v>534</v>
      </c>
      <c r="GJ109" s="724" t="s">
        <v>535</v>
      </c>
      <c r="GK109" s="724" t="s">
        <v>536</v>
      </c>
      <c r="GL109" s="724" t="s">
        <v>537</v>
      </c>
      <c r="GM109" s="724" t="s">
        <v>538</v>
      </c>
      <c r="GN109" s="724" t="s">
        <v>539</v>
      </c>
      <c r="GO109" s="724" t="s">
        <v>540</v>
      </c>
      <c r="GP109" s="724" t="s">
        <v>541</v>
      </c>
      <c r="GQ109" s="724" t="s">
        <v>542</v>
      </c>
      <c r="GR109" s="724" t="s">
        <v>543</v>
      </c>
      <c r="GS109" s="724" t="s">
        <v>544</v>
      </c>
      <c r="GT109" s="724" t="s">
        <v>545</v>
      </c>
      <c r="GU109" s="724" t="s">
        <v>546</v>
      </c>
      <c r="GV109" s="724" t="s">
        <v>547</v>
      </c>
      <c r="GW109" s="724" t="s">
        <v>548</v>
      </c>
      <c r="GX109" s="724" t="s">
        <v>549</v>
      </c>
      <c r="GY109" s="724" t="s">
        <v>550</v>
      </c>
      <c r="GZ109" s="724" t="s">
        <v>551</v>
      </c>
      <c r="HA109" s="724" t="s">
        <v>552</v>
      </c>
      <c r="HB109" s="724" t="s">
        <v>553</v>
      </c>
      <c r="HC109" s="724" t="s">
        <v>554</v>
      </c>
      <c r="HD109" s="724" t="s">
        <v>555</v>
      </c>
      <c r="HE109" s="724" t="s">
        <v>556</v>
      </c>
      <c r="HF109" s="724" t="s">
        <v>557</v>
      </c>
      <c r="HG109" s="724" t="s">
        <v>558</v>
      </c>
      <c r="HH109" s="724" t="s">
        <v>559</v>
      </c>
      <c r="HI109" s="724" t="s">
        <v>560</v>
      </c>
      <c r="HJ109" s="724" t="s">
        <v>561</v>
      </c>
      <c r="HK109" s="724" t="s">
        <v>562</v>
      </c>
      <c r="HL109" s="724" t="s">
        <v>563</v>
      </c>
      <c r="HM109" s="724" t="s">
        <v>564</v>
      </c>
      <c r="HN109" s="724" t="s">
        <v>565</v>
      </c>
      <c r="HO109" s="724" t="s">
        <v>566</v>
      </c>
      <c r="HP109" s="724" t="s">
        <v>567</v>
      </c>
      <c r="HQ109" s="724" t="s">
        <v>568</v>
      </c>
      <c r="HR109" s="724" t="s">
        <v>569</v>
      </c>
      <c r="HS109" s="724" t="s">
        <v>570</v>
      </c>
      <c r="HT109" s="724" t="s">
        <v>571</v>
      </c>
      <c r="HU109" s="724" t="s">
        <v>572</v>
      </c>
      <c r="HV109" s="724" t="s">
        <v>573</v>
      </c>
      <c r="HW109" s="724" t="s">
        <v>574</v>
      </c>
      <c r="HX109" s="724" t="s">
        <v>575</v>
      </c>
      <c r="HY109" s="720"/>
      <c r="HZ109" s="720"/>
      <c r="IA109" s="720"/>
      <c r="IB109" s="720"/>
      <c r="IC109" s="720"/>
      <c r="ID109" s="720"/>
      <c r="IE109" s="720"/>
      <c r="IF109" s="720"/>
      <c r="IG109" s="720"/>
      <c r="IH109" s="720"/>
      <c r="II109" s="720"/>
      <c r="IJ109" s="720"/>
      <c r="IK109" s="720"/>
      <c r="IL109" s="720"/>
      <c r="IM109" s="720"/>
      <c r="IN109" s="720"/>
      <c r="IO109" s="720"/>
      <c r="IP109" s="720"/>
      <c r="IQ109" s="720"/>
      <c r="IR109" s="720"/>
      <c r="IS109" s="720"/>
      <c r="IT109" s="720"/>
      <c r="IU109" s="720"/>
      <c r="IV109" s="720"/>
      <c r="IW109" s="720"/>
      <c r="IX109" s="720"/>
      <c r="IY109" s="720"/>
      <c r="IZ109" s="720"/>
      <c r="JA109" s="720"/>
      <c r="JB109" s="720"/>
      <c r="JC109" s="720"/>
      <c r="JD109" s="720"/>
      <c r="JE109" s="720"/>
      <c r="JF109" s="720"/>
      <c r="JG109" s="720"/>
      <c r="JH109" s="720"/>
      <c r="JI109" s="720"/>
      <c r="JJ109" s="720"/>
      <c r="JK109" s="720"/>
      <c r="JL109" s="720"/>
      <c r="JM109" s="720"/>
      <c r="JN109" s="720"/>
      <c r="JO109" s="720"/>
      <c r="JP109" s="720"/>
      <c r="JQ109" s="720"/>
      <c r="JR109" s="720"/>
      <c r="JS109" s="720"/>
      <c r="JT109" s="720"/>
      <c r="JU109" s="720"/>
      <c r="JV109" s="720"/>
      <c r="JW109" s="720"/>
      <c r="JX109" s="720"/>
      <c r="JY109" s="720"/>
      <c r="JZ109" s="720"/>
      <c r="KA109" s="720"/>
      <c r="KB109" s="720"/>
      <c r="KC109" s="720"/>
      <c r="KD109" s="720"/>
      <c r="KE109" s="720"/>
      <c r="KF109" s="720"/>
      <c r="KG109" s="720"/>
      <c r="KH109" s="720"/>
      <c r="KI109" s="720"/>
      <c r="KJ109" s="720"/>
      <c r="KK109" s="720"/>
      <c r="KL109" s="720"/>
      <c r="KM109" s="720"/>
      <c r="KN109" s="720"/>
      <c r="KO109" s="720"/>
      <c r="KP109" s="720"/>
      <c r="KQ109" s="720"/>
      <c r="KR109" s="720"/>
      <c r="KS109" s="720"/>
      <c r="KT109" s="720"/>
      <c r="KU109" s="720"/>
      <c r="LF109" s="724" t="s">
        <v>576</v>
      </c>
      <c r="LG109" s="724" t="s">
        <v>577</v>
      </c>
      <c r="LH109" s="724" t="s">
        <v>578</v>
      </c>
      <c r="LI109" s="724" t="s">
        <v>579</v>
      </c>
      <c r="LJ109" s="724" t="s">
        <v>580</v>
      </c>
      <c r="LK109" s="724" t="s">
        <v>581</v>
      </c>
      <c r="LL109" s="724" t="s">
        <v>582</v>
      </c>
      <c r="LM109" s="724" t="s">
        <v>583</v>
      </c>
      <c r="LN109" s="724" t="s">
        <v>584</v>
      </c>
      <c r="LO109" s="724" t="s">
        <v>585</v>
      </c>
      <c r="LP109" s="724" t="s">
        <v>586</v>
      </c>
      <c r="LQ109" s="724" t="s">
        <v>587</v>
      </c>
      <c r="LR109" s="724" t="s">
        <v>588</v>
      </c>
      <c r="LS109" s="724" t="s">
        <v>589</v>
      </c>
      <c r="LT109" s="724" t="s">
        <v>590</v>
      </c>
      <c r="LU109" s="724" t="s">
        <v>591</v>
      </c>
      <c r="LV109" s="724" t="s">
        <v>592</v>
      </c>
      <c r="LW109" s="724" t="s">
        <v>593</v>
      </c>
      <c r="LX109" s="724" t="s">
        <v>594</v>
      </c>
      <c r="LY109" s="724" t="s">
        <v>595</v>
      </c>
      <c r="LZ109" s="724" t="s">
        <v>596</v>
      </c>
      <c r="MA109" s="724" t="s">
        <v>597</v>
      </c>
      <c r="MB109" s="724" t="s">
        <v>598</v>
      </c>
      <c r="MC109" s="724" t="s">
        <v>599</v>
      </c>
      <c r="MD109" s="724" t="s">
        <v>600</v>
      </c>
      <c r="ME109" s="724"/>
      <c r="MF109" s="724"/>
      <c r="MG109" s="724"/>
      <c r="MH109" s="724"/>
      <c r="MI109" s="724"/>
    </row>
    <row r="110" spans="1:357" s="616" customFormat="1" ht="13.15" customHeight="1" x14ac:dyDescent="0.2">
      <c r="A110" s="728" t="str">
        <f>IF(A153&gt;0,"Finish Row!","")</f>
        <v/>
      </c>
      <c r="B110" s="619" t="s">
        <v>601</v>
      </c>
      <c r="E110" s="619"/>
      <c r="H110" s="720" t="str">
        <f>'Rent Schedule and Summary'!G5</f>
        <v>&lt;Select&gt;</v>
      </c>
      <c r="I110" s="648" t="s">
        <v>602</v>
      </c>
      <c r="J110" s="648" t="s">
        <v>603</v>
      </c>
      <c r="K110" s="642" t="s">
        <v>739</v>
      </c>
      <c r="L110" s="643"/>
      <c r="M110" s="729" t="s">
        <v>604</v>
      </c>
      <c r="O110" s="647" t="s">
        <v>790</v>
      </c>
      <c r="P110" s="725"/>
      <c r="Q110" s="726"/>
      <c r="W110" s="727"/>
      <c r="X110" s="727"/>
      <c r="Y110" s="727"/>
      <c r="Z110" s="727"/>
      <c r="AA110" s="727"/>
      <c r="AB110" s="727"/>
      <c r="AC110" s="727"/>
      <c r="AD110" s="727"/>
      <c r="AE110" s="727"/>
      <c r="AF110" s="727"/>
      <c r="AG110" s="727"/>
      <c r="AH110" s="727"/>
      <c r="AI110" s="727"/>
      <c r="AJ110" s="727"/>
      <c r="AK110" s="727"/>
      <c r="AL110" s="727"/>
      <c r="AM110" s="727"/>
      <c r="AN110" s="727"/>
      <c r="AO110" s="727"/>
      <c r="AP110" s="727"/>
      <c r="AQ110" s="727"/>
      <c r="AR110" s="727"/>
      <c r="AS110" s="727"/>
      <c r="AT110" s="727"/>
      <c r="AU110" s="727"/>
      <c r="AV110" s="727"/>
      <c r="AW110" s="727"/>
      <c r="AX110" s="727"/>
      <c r="AY110" s="727"/>
      <c r="AZ110" s="727"/>
      <c r="BA110" s="727"/>
      <c r="BB110" s="727"/>
      <c r="BC110" s="727"/>
      <c r="BD110" s="727"/>
      <c r="BE110" s="727"/>
      <c r="BF110" s="727"/>
      <c r="BG110" s="727"/>
      <c r="BH110" s="727"/>
      <c r="BI110" s="727"/>
      <c r="BJ110" s="727"/>
      <c r="BK110" s="727"/>
      <c r="BL110" s="727"/>
      <c r="BM110" s="727"/>
      <c r="BN110" s="727"/>
      <c r="BO110" s="727"/>
      <c r="BP110" s="727"/>
      <c r="BQ110" s="727"/>
      <c r="BR110" s="727"/>
      <c r="BS110" s="727"/>
      <c r="BT110" s="727"/>
      <c r="BU110" s="727"/>
      <c r="BV110" s="727"/>
      <c r="BW110" s="727"/>
      <c r="BX110" s="727"/>
      <c r="BY110" s="727"/>
      <c r="BZ110" s="727"/>
      <c r="CA110" s="727"/>
      <c r="CB110" s="727"/>
      <c r="CC110" s="727"/>
      <c r="CD110" s="727"/>
      <c r="CE110" s="727"/>
      <c r="CF110" s="727"/>
      <c r="CG110" s="727"/>
      <c r="CH110" s="727"/>
      <c r="CI110" s="727"/>
      <c r="CJ110" s="727"/>
      <c r="CK110" s="727"/>
      <c r="CL110" s="727"/>
      <c r="CM110" s="727"/>
      <c r="CN110" s="727"/>
      <c r="CO110" s="727"/>
      <c r="CP110" s="727"/>
      <c r="CQ110" s="727"/>
      <c r="CR110" s="727"/>
      <c r="CS110" s="727"/>
      <c r="CT110" s="727"/>
      <c r="CU110" s="727"/>
      <c r="CV110" s="727"/>
      <c r="CW110" s="727"/>
      <c r="CX110" s="727"/>
      <c r="CY110" s="727"/>
      <c r="CZ110" s="727"/>
      <c r="DA110" s="727"/>
      <c r="DB110" s="727"/>
      <c r="DC110" s="727"/>
      <c r="DD110" s="727"/>
      <c r="DE110" s="727"/>
      <c r="DF110" s="727"/>
      <c r="DG110" s="727"/>
      <c r="DH110" s="727"/>
      <c r="DI110" s="727"/>
      <c r="DJ110" s="727"/>
      <c r="DK110" s="727"/>
      <c r="DL110" s="727"/>
      <c r="DM110" s="727"/>
      <c r="DN110" s="727"/>
      <c r="DO110" s="727"/>
      <c r="DP110" s="727"/>
      <c r="DQ110" s="727"/>
      <c r="DR110" s="727"/>
      <c r="DS110" s="727"/>
      <c r="DT110" s="727"/>
      <c r="DU110" s="727"/>
      <c r="DV110" s="727"/>
      <c r="DW110" s="727"/>
      <c r="DX110" s="727"/>
      <c r="DY110" s="727"/>
      <c r="DZ110" s="727"/>
      <c r="EA110" s="727"/>
      <c r="EB110" s="727"/>
      <c r="EC110" s="727"/>
      <c r="ED110" s="727"/>
      <c r="EE110" s="727"/>
      <c r="EF110" s="727"/>
      <c r="EG110" s="727"/>
      <c r="EH110" s="727"/>
      <c r="EI110" s="727"/>
      <c r="EJ110" s="727"/>
      <c r="EK110" s="727"/>
      <c r="EL110" s="727"/>
      <c r="EM110" s="727"/>
      <c r="EN110" s="727"/>
      <c r="EO110" s="727"/>
      <c r="EP110" s="727"/>
      <c r="EQ110" s="727"/>
      <c r="ER110" s="724"/>
      <c r="ES110" s="724"/>
      <c r="ET110" s="724"/>
      <c r="EU110" s="724"/>
      <c r="EV110" s="724"/>
      <c r="EW110" s="724"/>
      <c r="EX110" s="724"/>
      <c r="EY110" s="724"/>
      <c r="EZ110" s="724"/>
      <c r="FA110" s="724"/>
      <c r="FB110" s="727"/>
      <c r="FC110" s="727"/>
      <c r="FD110" s="727"/>
      <c r="FE110" s="727"/>
      <c r="FF110" s="727"/>
      <c r="FG110" s="724"/>
      <c r="FH110" s="724"/>
      <c r="FI110" s="724"/>
      <c r="FJ110" s="724"/>
      <c r="FK110" s="724"/>
      <c r="FL110" s="727"/>
      <c r="FM110" s="727"/>
      <c r="FN110" s="727"/>
      <c r="FO110" s="727"/>
      <c r="FP110" s="727"/>
      <c r="FQ110" s="724"/>
      <c r="FR110" s="724"/>
      <c r="FS110" s="724"/>
      <c r="FT110" s="724"/>
      <c r="FU110" s="724"/>
      <c r="FV110" s="724"/>
      <c r="FW110" s="724"/>
      <c r="FX110" s="724"/>
      <c r="FY110" s="724"/>
      <c r="FZ110" s="724"/>
      <c r="GA110" s="724"/>
      <c r="GB110" s="724"/>
      <c r="GC110" s="724"/>
      <c r="GD110" s="724"/>
      <c r="GE110" s="724"/>
      <c r="GF110" s="724"/>
      <c r="GG110" s="724"/>
      <c r="GH110" s="724"/>
      <c r="GI110" s="724"/>
      <c r="GJ110" s="724"/>
      <c r="GK110" s="724"/>
      <c r="GL110" s="724"/>
      <c r="GM110" s="724"/>
      <c r="GN110" s="724"/>
      <c r="GO110" s="724"/>
      <c r="GP110" s="724"/>
      <c r="GQ110" s="724"/>
      <c r="GR110" s="724"/>
      <c r="GS110" s="724"/>
      <c r="GT110" s="724"/>
      <c r="GU110" s="724"/>
      <c r="GV110" s="724"/>
      <c r="GW110" s="724"/>
      <c r="GX110" s="724"/>
      <c r="GY110" s="724"/>
      <c r="GZ110" s="724"/>
      <c r="HA110" s="724"/>
      <c r="HB110" s="724"/>
      <c r="HC110" s="724"/>
      <c r="HD110" s="724"/>
      <c r="HE110" s="724"/>
      <c r="HF110" s="724"/>
      <c r="HG110" s="724"/>
      <c r="HH110" s="724"/>
      <c r="HI110" s="724"/>
      <c r="HJ110" s="724"/>
      <c r="HK110" s="724"/>
      <c r="HL110" s="724"/>
      <c r="HM110" s="724"/>
      <c r="HN110" s="724"/>
      <c r="HO110" s="724"/>
      <c r="HP110" s="724"/>
      <c r="HQ110" s="724"/>
      <c r="HR110" s="724"/>
      <c r="HS110" s="724"/>
      <c r="HT110" s="724"/>
      <c r="HU110" s="724"/>
      <c r="HV110" s="724"/>
      <c r="HW110" s="724"/>
      <c r="HX110" s="724"/>
      <c r="HY110" s="720"/>
      <c r="HZ110" s="720"/>
      <c r="IA110" s="720"/>
      <c r="IB110" s="720"/>
      <c r="IC110" s="720"/>
      <c r="ID110" s="720"/>
      <c r="IE110" s="720"/>
      <c r="IF110" s="720"/>
      <c r="IG110" s="720"/>
      <c r="IH110" s="720"/>
      <c r="II110" s="720"/>
      <c r="IJ110" s="720"/>
      <c r="IK110" s="720"/>
      <c r="IL110" s="720"/>
      <c r="IM110" s="720"/>
      <c r="IN110" s="720"/>
      <c r="IO110" s="720"/>
      <c r="IP110" s="720"/>
      <c r="IQ110" s="720"/>
      <c r="IR110" s="720"/>
      <c r="IS110" s="720"/>
      <c r="IT110" s="720"/>
      <c r="IU110" s="720"/>
      <c r="IV110" s="720"/>
      <c r="IW110" s="720"/>
      <c r="IX110" s="720"/>
      <c r="IY110" s="720"/>
      <c r="IZ110" s="720"/>
      <c r="JA110" s="720"/>
      <c r="JB110" s="720"/>
      <c r="JC110" s="720"/>
      <c r="JD110" s="720"/>
      <c r="JE110" s="720"/>
      <c r="JF110" s="720"/>
      <c r="JG110" s="720"/>
      <c r="JH110" s="720"/>
      <c r="JI110" s="720"/>
      <c r="JJ110" s="720"/>
      <c r="JK110" s="720"/>
      <c r="JL110" s="720"/>
      <c r="JM110" s="720"/>
      <c r="JN110" s="720"/>
      <c r="JO110" s="720"/>
      <c r="JP110" s="720"/>
      <c r="JQ110" s="720"/>
      <c r="JR110" s="720"/>
      <c r="JS110" s="720"/>
      <c r="JT110" s="720"/>
      <c r="JU110" s="720"/>
      <c r="JV110" s="720"/>
      <c r="JW110" s="720"/>
      <c r="JX110" s="720"/>
      <c r="JY110" s="720"/>
      <c r="JZ110" s="720"/>
      <c r="KA110" s="720"/>
      <c r="KB110" s="720"/>
      <c r="KC110" s="720"/>
      <c r="KD110" s="720"/>
      <c r="KE110" s="720"/>
      <c r="KF110" s="720"/>
      <c r="KG110" s="720"/>
      <c r="KH110" s="720"/>
      <c r="KI110" s="720"/>
      <c r="KJ110" s="720"/>
      <c r="KK110" s="720"/>
      <c r="KL110" s="720"/>
      <c r="KM110" s="720"/>
      <c r="KN110" s="720"/>
      <c r="KO110" s="720"/>
      <c r="KP110" s="720"/>
      <c r="KQ110" s="720"/>
      <c r="KR110" s="720"/>
      <c r="KS110" s="720"/>
      <c r="KT110" s="720"/>
      <c r="KU110" s="720"/>
      <c r="LF110" s="724"/>
      <c r="LG110" s="724"/>
      <c r="LH110" s="724"/>
      <c r="LI110" s="724"/>
      <c r="LJ110" s="724"/>
      <c r="LK110" s="724"/>
      <c r="LL110" s="724"/>
      <c r="LM110" s="724"/>
      <c r="LN110" s="724"/>
      <c r="LO110" s="724"/>
      <c r="LP110" s="724"/>
      <c r="LQ110" s="724"/>
      <c r="LR110" s="724"/>
      <c r="LS110" s="724"/>
      <c r="LT110" s="724"/>
      <c r="LU110" s="724"/>
      <c r="LV110" s="724"/>
      <c r="LW110" s="724"/>
      <c r="LX110" s="724"/>
      <c r="LY110" s="724"/>
      <c r="LZ110" s="724"/>
      <c r="MA110" s="724"/>
      <c r="MB110" s="724"/>
      <c r="MC110" s="724"/>
      <c r="MD110" s="724"/>
      <c r="ME110" s="724"/>
      <c r="MF110" s="724"/>
      <c r="MG110" s="724"/>
      <c r="MH110" s="724"/>
      <c r="MI110" s="724"/>
      <c r="MJ110" s="641" t="s">
        <v>606</v>
      </c>
      <c r="MK110" s="641" t="s">
        <v>607</v>
      </c>
      <c r="ML110" s="641" t="s">
        <v>608</v>
      </c>
      <c r="MM110" s="641" t="s">
        <v>609</v>
      </c>
      <c r="MN110" s="641" t="s">
        <v>610</v>
      </c>
      <c r="MO110" s="724" t="s">
        <v>611</v>
      </c>
      <c r="MP110" s="724" t="s">
        <v>612</v>
      </c>
      <c r="MQ110" s="724" t="s">
        <v>613</v>
      </c>
      <c r="MR110" s="724" t="s">
        <v>614</v>
      </c>
      <c r="MS110" s="724" t="s">
        <v>615</v>
      </c>
    </row>
    <row r="111" spans="1:357" s="616" customFormat="1" ht="13.15" customHeight="1" x14ac:dyDescent="0.2">
      <c r="A111" s="728"/>
      <c r="B111" s="644" t="s">
        <v>616</v>
      </c>
      <c r="E111" s="619"/>
      <c r="F111" s="731" t="str">
        <f>'Rent Schedule and Summary'!F6</f>
        <v>&lt;Select&gt;</v>
      </c>
      <c r="G111" s="648" t="s">
        <v>617</v>
      </c>
      <c r="H111" s="725" t="s">
        <v>618</v>
      </c>
      <c r="I111" s="648" t="s">
        <v>619</v>
      </c>
      <c r="J111" s="648" t="s">
        <v>620</v>
      </c>
      <c r="K111" s="643"/>
      <c r="L111" s="643"/>
      <c r="M111" s="821">
        <f>'Rent Schedule and Summary'!M6</f>
        <v>0</v>
      </c>
      <c r="N111" s="821"/>
      <c r="O111" s="822">
        <f>'Rent Schedule and Summary'!O6</f>
        <v>0</v>
      </c>
      <c r="P111" s="725"/>
      <c r="Q111" s="726"/>
      <c r="S111" s="619" t="s">
        <v>621</v>
      </c>
      <c r="T111" s="619"/>
      <c r="W111" s="727"/>
      <c r="X111" s="727"/>
      <c r="Y111" s="727"/>
      <c r="Z111" s="727"/>
      <c r="AA111" s="727"/>
      <c r="AB111" s="727"/>
      <c r="AC111" s="727"/>
      <c r="AD111" s="727"/>
      <c r="AE111" s="727"/>
      <c r="AF111" s="727"/>
      <c r="AG111" s="727"/>
      <c r="AH111" s="727"/>
      <c r="AI111" s="727"/>
      <c r="AJ111" s="727"/>
      <c r="AK111" s="727"/>
      <c r="AL111" s="727"/>
      <c r="AM111" s="727"/>
      <c r="AN111" s="727"/>
      <c r="AO111" s="727"/>
      <c r="AP111" s="727"/>
      <c r="AQ111" s="727"/>
      <c r="AR111" s="727"/>
      <c r="AS111" s="727"/>
      <c r="AT111" s="727"/>
      <c r="AU111" s="727"/>
      <c r="AV111" s="727"/>
      <c r="AW111" s="727"/>
      <c r="AX111" s="727"/>
      <c r="AY111" s="727"/>
      <c r="AZ111" s="727"/>
      <c r="BA111" s="727"/>
      <c r="BB111" s="727"/>
      <c r="BC111" s="727"/>
      <c r="BD111" s="727"/>
      <c r="BE111" s="727"/>
      <c r="BF111" s="727"/>
      <c r="BG111" s="727"/>
      <c r="BH111" s="727"/>
      <c r="BI111" s="727"/>
      <c r="BJ111" s="727"/>
      <c r="BK111" s="727"/>
      <c r="BL111" s="727"/>
      <c r="BM111" s="727"/>
      <c r="BN111" s="727"/>
      <c r="BO111" s="727"/>
      <c r="BP111" s="727"/>
      <c r="BQ111" s="727"/>
      <c r="BR111" s="727"/>
      <c r="BS111" s="727"/>
      <c r="BT111" s="727"/>
      <c r="BU111" s="727"/>
      <c r="BV111" s="727"/>
      <c r="BW111" s="727"/>
      <c r="BX111" s="727"/>
      <c r="BY111" s="727"/>
      <c r="BZ111" s="727"/>
      <c r="CA111" s="727"/>
      <c r="CB111" s="727"/>
      <c r="CC111" s="727"/>
      <c r="CD111" s="727"/>
      <c r="CE111" s="727"/>
      <c r="CF111" s="727"/>
      <c r="CG111" s="727"/>
      <c r="CH111" s="727"/>
      <c r="CI111" s="727"/>
      <c r="CJ111" s="727"/>
      <c r="CK111" s="727"/>
      <c r="CL111" s="727"/>
      <c r="CM111" s="727"/>
      <c r="CN111" s="727"/>
      <c r="CO111" s="727"/>
      <c r="CP111" s="727"/>
      <c r="CQ111" s="727"/>
      <c r="CR111" s="727"/>
      <c r="CS111" s="727"/>
      <c r="CT111" s="727"/>
      <c r="CU111" s="727"/>
      <c r="CV111" s="727"/>
      <c r="CW111" s="727"/>
      <c r="CX111" s="727"/>
      <c r="CY111" s="727"/>
      <c r="CZ111" s="727"/>
      <c r="DA111" s="727"/>
      <c r="DB111" s="727"/>
      <c r="DC111" s="727"/>
      <c r="DD111" s="727"/>
      <c r="DE111" s="727"/>
      <c r="DF111" s="727"/>
      <c r="DG111" s="727"/>
      <c r="DH111" s="727"/>
      <c r="DI111" s="727"/>
      <c r="DJ111" s="727"/>
      <c r="DK111" s="727"/>
      <c r="DL111" s="727"/>
      <c r="DM111" s="727"/>
      <c r="DN111" s="727"/>
      <c r="DO111" s="727"/>
      <c r="DP111" s="727"/>
      <c r="DQ111" s="727"/>
      <c r="DR111" s="727"/>
      <c r="DS111" s="727"/>
      <c r="DT111" s="727"/>
      <c r="DU111" s="727"/>
      <c r="DV111" s="727"/>
      <c r="DW111" s="727"/>
      <c r="DX111" s="727"/>
      <c r="DY111" s="727"/>
      <c r="DZ111" s="727"/>
      <c r="EA111" s="727"/>
      <c r="EB111" s="727"/>
      <c r="EC111" s="727"/>
      <c r="ED111" s="727"/>
      <c r="EE111" s="727"/>
      <c r="EF111" s="727"/>
      <c r="EG111" s="727"/>
      <c r="EH111" s="727"/>
      <c r="EI111" s="727"/>
      <c r="EJ111" s="727"/>
      <c r="EK111" s="727"/>
      <c r="EL111" s="727"/>
      <c r="EM111" s="727"/>
      <c r="EN111" s="727"/>
      <c r="EO111" s="727"/>
      <c r="EP111" s="727"/>
      <c r="EQ111" s="727"/>
      <c r="ER111" s="724"/>
      <c r="ES111" s="724"/>
      <c r="ET111" s="724"/>
      <c r="EU111" s="724"/>
      <c r="EV111" s="724"/>
      <c r="EW111" s="724"/>
      <c r="EX111" s="724"/>
      <c r="EY111" s="724"/>
      <c r="EZ111" s="724"/>
      <c r="FA111" s="724"/>
      <c r="FB111" s="727"/>
      <c r="FC111" s="727"/>
      <c r="FD111" s="727"/>
      <c r="FE111" s="727"/>
      <c r="FF111" s="727"/>
      <c r="FG111" s="724"/>
      <c r="FH111" s="724"/>
      <c r="FI111" s="724"/>
      <c r="FJ111" s="724"/>
      <c r="FK111" s="724"/>
      <c r="FL111" s="727"/>
      <c r="FM111" s="727"/>
      <c r="FN111" s="727"/>
      <c r="FO111" s="727"/>
      <c r="FP111" s="727"/>
      <c r="FQ111" s="724"/>
      <c r="FR111" s="724"/>
      <c r="FS111" s="724"/>
      <c r="FT111" s="724"/>
      <c r="FU111" s="724"/>
      <c r="FV111" s="724"/>
      <c r="FW111" s="724"/>
      <c r="FX111" s="724"/>
      <c r="FY111" s="724"/>
      <c r="FZ111" s="724"/>
      <c r="GA111" s="724"/>
      <c r="GB111" s="724"/>
      <c r="GC111" s="724"/>
      <c r="GD111" s="724"/>
      <c r="GE111" s="724"/>
      <c r="GF111" s="724"/>
      <c r="GG111" s="724"/>
      <c r="GH111" s="724"/>
      <c r="GI111" s="724"/>
      <c r="GJ111" s="724"/>
      <c r="GK111" s="724"/>
      <c r="GL111" s="724"/>
      <c r="GM111" s="724"/>
      <c r="GN111" s="724"/>
      <c r="GO111" s="724"/>
      <c r="GP111" s="724"/>
      <c r="GQ111" s="724"/>
      <c r="GR111" s="724"/>
      <c r="GS111" s="724"/>
      <c r="GT111" s="724"/>
      <c r="GU111" s="724"/>
      <c r="GV111" s="724"/>
      <c r="GW111" s="724"/>
      <c r="GX111" s="724"/>
      <c r="GY111" s="724"/>
      <c r="GZ111" s="724"/>
      <c r="HA111" s="724"/>
      <c r="HB111" s="724"/>
      <c r="HC111" s="724"/>
      <c r="HD111" s="724"/>
      <c r="HE111" s="724"/>
      <c r="HF111" s="724"/>
      <c r="HG111" s="724"/>
      <c r="HH111" s="724"/>
      <c r="HI111" s="724"/>
      <c r="HJ111" s="724"/>
      <c r="HK111" s="724"/>
      <c r="HL111" s="724"/>
      <c r="HM111" s="724"/>
      <c r="HN111" s="724"/>
      <c r="HO111" s="724"/>
      <c r="HP111" s="724"/>
      <c r="HQ111" s="724"/>
      <c r="HR111" s="724"/>
      <c r="HS111" s="724"/>
      <c r="HT111" s="724"/>
      <c r="HU111" s="724"/>
      <c r="HV111" s="724"/>
      <c r="HW111" s="724"/>
      <c r="HX111" s="724"/>
      <c r="HY111" s="720"/>
      <c r="HZ111" s="720"/>
      <c r="IA111" s="720"/>
      <c r="IB111" s="720"/>
      <c r="IC111" s="720"/>
      <c r="ID111" s="720"/>
      <c r="IE111" s="720"/>
      <c r="IF111" s="720"/>
      <c r="IG111" s="720"/>
      <c r="IH111" s="720"/>
      <c r="II111" s="720"/>
      <c r="IJ111" s="720"/>
      <c r="IK111" s="720"/>
      <c r="IL111" s="720"/>
      <c r="IM111" s="720"/>
      <c r="IN111" s="720"/>
      <c r="IO111" s="720"/>
      <c r="IP111" s="720"/>
      <c r="IQ111" s="720"/>
      <c r="IR111" s="720"/>
      <c r="IS111" s="720"/>
      <c r="IT111" s="720"/>
      <c r="IU111" s="720"/>
      <c r="IV111" s="720"/>
      <c r="IW111" s="720"/>
      <c r="IX111" s="720"/>
      <c r="IY111" s="720"/>
      <c r="IZ111" s="720"/>
      <c r="JA111" s="720"/>
      <c r="JB111" s="720"/>
      <c r="JC111" s="720"/>
      <c r="JD111" s="720"/>
      <c r="JE111" s="720"/>
      <c r="JF111" s="720"/>
      <c r="JG111" s="720"/>
      <c r="JH111" s="720"/>
      <c r="JI111" s="720"/>
      <c r="JJ111" s="720"/>
      <c r="JK111" s="720"/>
      <c r="JL111" s="720"/>
      <c r="JM111" s="720"/>
      <c r="JN111" s="720"/>
      <c r="JO111" s="720"/>
      <c r="JP111" s="720"/>
      <c r="JQ111" s="720"/>
      <c r="JR111" s="720"/>
      <c r="JS111" s="720"/>
      <c r="JT111" s="720"/>
      <c r="JU111" s="720"/>
      <c r="JV111" s="720"/>
      <c r="JW111" s="720"/>
      <c r="JX111" s="720"/>
      <c r="JY111" s="720"/>
      <c r="JZ111" s="720"/>
      <c r="KA111" s="720"/>
      <c r="KB111" s="720"/>
      <c r="KC111" s="720"/>
      <c r="KD111" s="720"/>
      <c r="KE111" s="720"/>
      <c r="KF111" s="720"/>
      <c r="KG111" s="720"/>
      <c r="KH111" s="720"/>
      <c r="KI111" s="720"/>
      <c r="KJ111" s="720"/>
      <c r="KK111" s="720"/>
      <c r="KL111" s="720"/>
      <c r="KM111" s="720"/>
      <c r="KN111" s="720"/>
      <c r="KO111" s="720"/>
      <c r="KP111" s="720"/>
      <c r="KQ111" s="720"/>
      <c r="KR111" s="720"/>
      <c r="KS111" s="720"/>
      <c r="KT111" s="720"/>
      <c r="KU111" s="720"/>
      <c r="LF111" s="724"/>
      <c r="LG111" s="724"/>
      <c r="LH111" s="724"/>
      <c r="LI111" s="724"/>
      <c r="LJ111" s="724"/>
      <c r="LK111" s="724"/>
      <c r="LL111" s="724"/>
      <c r="LM111" s="724"/>
      <c r="LN111" s="724"/>
      <c r="LO111" s="724"/>
      <c r="LP111" s="724"/>
      <c r="LQ111" s="724"/>
      <c r="LR111" s="724"/>
      <c r="LS111" s="724"/>
      <c r="LT111" s="724"/>
      <c r="LU111" s="724"/>
      <c r="LV111" s="724"/>
      <c r="LW111" s="724"/>
      <c r="LX111" s="724"/>
      <c r="LY111" s="724"/>
      <c r="LZ111" s="724"/>
      <c r="MA111" s="724"/>
      <c r="MB111" s="724"/>
      <c r="MC111" s="724"/>
      <c r="MD111" s="724"/>
      <c r="ME111" s="724"/>
      <c r="MF111" s="724"/>
      <c r="MG111" s="724"/>
      <c r="MH111" s="724"/>
      <c r="MI111" s="724"/>
      <c r="MJ111" s="641"/>
      <c r="MK111" s="641"/>
      <c r="ML111" s="641"/>
      <c r="MM111" s="641"/>
      <c r="MN111" s="641"/>
      <c r="MO111" s="724"/>
      <c r="MP111" s="724"/>
      <c r="MQ111" s="724"/>
      <c r="MR111" s="724"/>
      <c r="MS111" s="724"/>
    </row>
    <row r="112" spans="1:357" s="616" customFormat="1" ht="11.25" customHeight="1" x14ac:dyDescent="0.2">
      <c r="A112" s="728"/>
      <c r="B112" s="730" t="s">
        <v>41</v>
      </c>
      <c r="D112" s="619"/>
      <c r="G112" s="648" t="s">
        <v>622</v>
      </c>
      <c r="H112" s="725"/>
      <c r="I112" s="656" t="s">
        <v>623</v>
      </c>
      <c r="J112" s="648" t="s">
        <v>624</v>
      </c>
      <c r="K112" s="641"/>
      <c r="L112" s="641"/>
      <c r="M112" s="821"/>
      <c r="N112" s="821"/>
      <c r="P112" s="725"/>
      <c r="Q112" s="726"/>
      <c r="R112" s="641"/>
      <c r="S112" s="645"/>
      <c r="T112" s="646" t="s">
        <v>625</v>
      </c>
      <c r="U112" s="641"/>
      <c r="W112" s="727"/>
      <c r="X112" s="727"/>
      <c r="Y112" s="727"/>
      <c r="Z112" s="727"/>
      <c r="AA112" s="727"/>
      <c r="AB112" s="727"/>
      <c r="AC112" s="727"/>
      <c r="AD112" s="727"/>
      <c r="AE112" s="727"/>
      <c r="AF112" s="727"/>
      <c r="AG112" s="727"/>
      <c r="AH112" s="727"/>
      <c r="AI112" s="727"/>
      <c r="AJ112" s="727"/>
      <c r="AK112" s="727"/>
      <c r="AL112" s="727"/>
      <c r="AM112" s="727"/>
      <c r="AN112" s="727"/>
      <c r="AO112" s="727"/>
      <c r="AP112" s="727"/>
      <c r="AQ112" s="727"/>
      <c r="AR112" s="727"/>
      <c r="AS112" s="727"/>
      <c r="AT112" s="727"/>
      <c r="AU112" s="727"/>
      <c r="AV112" s="727"/>
      <c r="AW112" s="727"/>
      <c r="AX112" s="727"/>
      <c r="AY112" s="727"/>
      <c r="AZ112" s="727"/>
      <c r="BA112" s="727"/>
      <c r="BB112" s="727"/>
      <c r="BC112" s="727"/>
      <c r="BD112" s="727"/>
      <c r="BE112" s="727"/>
      <c r="BF112" s="727"/>
      <c r="BG112" s="727"/>
      <c r="BH112" s="727"/>
      <c r="BI112" s="727"/>
      <c r="BJ112" s="727"/>
      <c r="BK112" s="727"/>
      <c r="BL112" s="727"/>
      <c r="BM112" s="727"/>
      <c r="BN112" s="727"/>
      <c r="BO112" s="727"/>
      <c r="BP112" s="727"/>
      <c r="BQ112" s="727"/>
      <c r="BR112" s="727"/>
      <c r="BS112" s="727"/>
      <c r="BT112" s="727"/>
      <c r="BU112" s="727"/>
      <c r="BV112" s="727"/>
      <c r="BW112" s="727"/>
      <c r="BX112" s="727"/>
      <c r="BY112" s="727"/>
      <c r="BZ112" s="727"/>
      <c r="CA112" s="727"/>
      <c r="CB112" s="727"/>
      <c r="CC112" s="727"/>
      <c r="CD112" s="727"/>
      <c r="CE112" s="727"/>
      <c r="CF112" s="727"/>
      <c r="CG112" s="727"/>
      <c r="CH112" s="727"/>
      <c r="CI112" s="727"/>
      <c r="CJ112" s="727"/>
      <c r="CK112" s="727"/>
      <c r="CL112" s="727"/>
      <c r="CM112" s="727"/>
      <c r="CN112" s="727"/>
      <c r="CO112" s="727"/>
      <c r="CP112" s="727"/>
      <c r="CQ112" s="727"/>
      <c r="CR112" s="727"/>
      <c r="CS112" s="727"/>
      <c r="CT112" s="727"/>
      <c r="CU112" s="727"/>
      <c r="CV112" s="727"/>
      <c r="CW112" s="727"/>
      <c r="CX112" s="727"/>
      <c r="CY112" s="727"/>
      <c r="CZ112" s="727"/>
      <c r="DA112" s="727"/>
      <c r="DB112" s="727"/>
      <c r="DC112" s="727"/>
      <c r="DD112" s="727"/>
      <c r="DE112" s="727"/>
      <c r="DF112" s="727"/>
      <c r="DG112" s="727"/>
      <c r="DH112" s="727"/>
      <c r="DI112" s="727"/>
      <c r="DJ112" s="727"/>
      <c r="DK112" s="727"/>
      <c r="DL112" s="727"/>
      <c r="DM112" s="727"/>
      <c r="DN112" s="727"/>
      <c r="DO112" s="727"/>
      <c r="DP112" s="727"/>
      <c r="DQ112" s="727"/>
      <c r="DR112" s="727"/>
      <c r="DS112" s="727"/>
      <c r="DT112" s="727"/>
      <c r="DU112" s="727"/>
      <c r="DV112" s="727"/>
      <c r="DW112" s="727"/>
      <c r="DX112" s="727"/>
      <c r="DY112" s="727"/>
      <c r="DZ112" s="727"/>
      <c r="EA112" s="727"/>
      <c r="EB112" s="727"/>
      <c r="EC112" s="727"/>
      <c r="ED112" s="727"/>
      <c r="EE112" s="727"/>
      <c r="EF112" s="727"/>
      <c r="EG112" s="727"/>
      <c r="EH112" s="727"/>
      <c r="EI112" s="727"/>
      <c r="EJ112" s="727"/>
      <c r="EK112" s="727"/>
      <c r="EL112" s="727"/>
      <c r="EM112" s="727"/>
      <c r="EN112" s="727"/>
      <c r="EO112" s="727"/>
      <c r="EP112" s="727"/>
      <c r="EQ112" s="727"/>
      <c r="ER112" s="724"/>
      <c r="ES112" s="724"/>
      <c r="ET112" s="724"/>
      <c r="EU112" s="724"/>
      <c r="EV112" s="724"/>
      <c r="EW112" s="724"/>
      <c r="EX112" s="724"/>
      <c r="EY112" s="724"/>
      <c r="EZ112" s="724"/>
      <c r="FA112" s="724"/>
      <c r="FB112" s="727"/>
      <c r="FC112" s="727"/>
      <c r="FD112" s="727"/>
      <c r="FE112" s="727"/>
      <c r="FF112" s="727"/>
      <c r="FG112" s="724"/>
      <c r="FH112" s="724"/>
      <c r="FI112" s="724"/>
      <c r="FJ112" s="724"/>
      <c r="FK112" s="724"/>
      <c r="FL112" s="727"/>
      <c r="FM112" s="727"/>
      <c r="FN112" s="727"/>
      <c r="FO112" s="727"/>
      <c r="FP112" s="727"/>
      <c r="FQ112" s="724"/>
      <c r="FR112" s="724"/>
      <c r="FS112" s="724"/>
      <c r="FT112" s="724"/>
      <c r="FU112" s="724"/>
      <c r="FV112" s="724"/>
      <c r="FW112" s="724"/>
      <c r="FX112" s="724"/>
      <c r="FY112" s="724"/>
      <c r="FZ112" s="724"/>
      <c r="GA112" s="724"/>
      <c r="GB112" s="724"/>
      <c r="GC112" s="724"/>
      <c r="GD112" s="724"/>
      <c r="GE112" s="724"/>
      <c r="GF112" s="724"/>
      <c r="GG112" s="724"/>
      <c r="GH112" s="724"/>
      <c r="GI112" s="724"/>
      <c r="GJ112" s="724"/>
      <c r="GK112" s="724"/>
      <c r="GL112" s="724"/>
      <c r="GM112" s="724"/>
      <c r="GN112" s="724"/>
      <c r="GO112" s="724"/>
      <c r="GP112" s="724"/>
      <c r="GQ112" s="724"/>
      <c r="GR112" s="724"/>
      <c r="GS112" s="724"/>
      <c r="GT112" s="724"/>
      <c r="GU112" s="724"/>
      <c r="GV112" s="724"/>
      <c r="GW112" s="724"/>
      <c r="GX112" s="724"/>
      <c r="GY112" s="724"/>
      <c r="GZ112" s="724"/>
      <c r="HA112" s="724"/>
      <c r="HB112" s="724"/>
      <c r="HC112" s="724"/>
      <c r="HD112" s="724"/>
      <c r="HE112" s="724"/>
      <c r="HF112" s="724"/>
      <c r="HG112" s="724"/>
      <c r="HH112" s="724"/>
      <c r="HI112" s="724"/>
      <c r="HJ112" s="724"/>
      <c r="HK112" s="724"/>
      <c r="HL112" s="724"/>
      <c r="HM112" s="724"/>
      <c r="HN112" s="724"/>
      <c r="HO112" s="724"/>
      <c r="HP112" s="724"/>
      <c r="HQ112" s="724"/>
      <c r="HR112" s="724"/>
      <c r="HS112" s="724"/>
      <c r="HT112" s="724"/>
      <c r="HU112" s="724"/>
      <c r="HV112" s="724"/>
      <c r="HW112" s="724"/>
      <c r="HX112" s="724"/>
      <c r="HY112" s="720"/>
      <c r="HZ112" s="720"/>
      <c r="IA112" s="720"/>
      <c r="IB112" s="720"/>
      <c r="IC112" s="720"/>
      <c r="ID112" s="720"/>
      <c r="IE112" s="720"/>
      <c r="IF112" s="720"/>
      <c r="IG112" s="720"/>
      <c r="IH112" s="720"/>
      <c r="II112" s="720"/>
      <c r="IJ112" s="720"/>
      <c r="IK112" s="720"/>
      <c r="IL112" s="720"/>
      <c r="IM112" s="720"/>
      <c r="IN112" s="720"/>
      <c r="IO112" s="720"/>
      <c r="IP112" s="720"/>
      <c r="IQ112" s="720"/>
      <c r="IR112" s="720"/>
      <c r="IS112" s="720"/>
      <c r="IT112" s="720"/>
      <c r="IU112" s="720"/>
      <c r="IV112" s="720"/>
      <c r="IW112" s="720"/>
      <c r="IX112" s="731"/>
      <c r="IY112" s="731"/>
      <c r="IZ112" s="731"/>
      <c r="JA112" s="731"/>
      <c r="JB112" s="731"/>
      <c r="JC112" s="731"/>
      <c r="JD112" s="731"/>
      <c r="JE112" s="731"/>
      <c r="JF112" s="731"/>
      <c r="JG112" s="731"/>
      <c r="JH112" s="731"/>
      <c r="JI112" s="731"/>
      <c r="JJ112" s="731"/>
      <c r="JK112" s="731"/>
      <c r="JL112" s="731"/>
      <c r="JM112" s="731"/>
      <c r="JN112" s="731"/>
      <c r="JO112" s="731"/>
      <c r="JP112" s="731"/>
      <c r="JQ112" s="731"/>
      <c r="JR112" s="731"/>
      <c r="JS112" s="731"/>
      <c r="JT112" s="731"/>
      <c r="JU112" s="731"/>
      <c r="JV112" s="731"/>
      <c r="JW112" s="731"/>
      <c r="JX112" s="731"/>
      <c r="JY112" s="731"/>
      <c r="JZ112" s="731"/>
      <c r="KA112" s="731"/>
      <c r="KB112" s="731"/>
      <c r="KC112" s="731"/>
      <c r="KD112" s="731"/>
      <c r="KE112" s="731"/>
      <c r="KF112" s="731"/>
      <c r="KG112" s="731"/>
      <c r="KH112" s="731"/>
      <c r="KI112" s="731"/>
      <c r="KJ112" s="731"/>
      <c r="KK112" s="731"/>
      <c r="KL112" s="731"/>
      <c r="KM112" s="731"/>
      <c r="KN112" s="731"/>
      <c r="KO112" s="731"/>
      <c r="KP112" s="731"/>
      <c r="KQ112" s="731"/>
      <c r="KR112" s="731"/>
      <c r="KS112" s="731"/>
      <c r="KT112" s="731"/>
      <c r="KU112" s="731"/>
      <c r="KV112" s="731"/>
      <c r="KW112" s="731"/>
      <c r="KX112" s="731"/>
      <c r="KY112" s="731"/>
      <c r="KZ112" s="731"/>
      <c r="LA112" s="731"/>
      <c r="LB112" s="731"/>
      <c r="LC112" s="731"/>
      <c r="LD112" s="731"/>
      <c r="LE112" s="731"/>
      <c r="LF112" s="724"/>
      <c r="LG112" s="724"/>
      <c r="LH112" s="724"/>
      <c r="LI112" s="724"/>
      <c r="LJ112" s="724"/>
      <c r="LK112" s="724"/>
      <c r="LL112" s="724"/>
      <c r="LM112" s="724"/>
      <c r="LN112" s="724"/>
      <c r="LO112" s="724"/>
      <c r="LP112" s="724"/>
      <c r="LQ112" s="724"/>
      <c r="LR112" s="724"/>
      <c r="LS112" s="724"/>
      <c r="LT112" s="724"/>
      <c r="LU112" s="724"/>
      <c r="LV112" s="724"/>
      <c r="LW112" s="724"/>
      <c r="LX112" s="724"/>
      <c r="LY112" s="724"/>
      <c r="LZ112" s="724"/>
      <c r="MA112" s="724"/>
      <c r="MB112" s="724"/>
      <c r="MC112" s="724"/>
      <c r="MD112" s="724"/>
      <c r="ME112" s="724"/>
      <c r="MF112" s="724"/>
      <c r="MG112" s="724"/>
      <c r="MH112" s="724"/>
      <c r="MI112" s="724"/>
      <c r="MJ112" s="641"/>
      <c r="MK112" s="641"/>
      <c r="ML112" s="641"/>
      <c r="MM112" s="641"/>
      <c r="MN112" s="641"/>
      <c r="MO112" s="724"/>
      <c r="MP112" s="724"/>
      <c r="MQ112" s="724"/>
      <c r="MR112" s="724"/>
      <c r="MS112" s="724"/>
    </row>
    <row r="113" spans="1:357" s="721" customFormat="1" ht="11.25" customHeight="1" x14ac:dyDescent="0.2">
      <c r="A113" s="728"/>
      <c r="B113" s="648" t="s">
        <v>626</v>
      </c>
      <c r="C113" s="648" t="s">
        <v>627</v>
      </c>
      <c r="D113" s="648" t="s">
        <v>628</v>
      </c>
      <c r="E113" s="648" t="s">
        <v>226</v>
      </c>
      <c r="F113" s="648" t="s">
        <v>226</v>
      </c>
      <c r="G113" s="648" t="s">
        <v>629</v>
      </c>
      <c r="H113" s="648" t="s">
        <v>622</v>
      </c>
      <c r="I113" s="656"/>
      <c r="J113" s="648" t="s">
        <v>791</v>
      </c>
      <c r="K113" s="732" t="s">
        <v>631</v>
      </c>
      <c r="L113" s="732"/>
      <c r="M113" s="648" t="s">
        <v>632</v>
      </c>
      <c r="N113" s="648" t="s">
        <v>633</v>
      </c>
      <c r="O113" s="648" t="s">
        <v>634</v>
      </c>
      <c r="P113" s="725"/>
      <c r="Q113" s="732" t="s">
        <v>635</v>
      </c>
      <c r="R113" s="732"/>
      <c r="S113" s="648" t="s">
        <v>636</v>
      </c>
      <c r="T113" s="648" t="s">
        <v>637</v>
      </c>
      <c r="U113" s="648"/>
      <c r="W113" s="727"/>
      <c r="X113" s="727"/>
      <c r="Y113" s="727"/>
      <c r="Z113" s="727"/>
      <c r="AA113" s="727"/>
      <c r="AB113" s="727"/>
      <c r="AC113" s="727"/>
      <c r="AD113" s="727"/>
      <c r="AE113" s="727"/>
      <c r="AF113" s="727"/>
      <c r="AG113" s="727"/>
      <c r="AH113" s="727"/>
      <c r="AI113" s="727"/>
      <c r="AJ113" s="727"/>
      <c r="AK113" s="727"/>
      <c r="AL113" s="727"/>
      <c r="AM113" s="727"/>
      <c r="AN113" s="727"/>
      <c r="AO113" s="727"/>
      <c r="AP113" s="727"/>
      <c r="AQ113" s="727"/>
      <c r="AR113" s="727"/>
      <c r="AS113" s="727"/>
      <c r="AT113" s="727"/>
      <c r="AU113" s="727"/>
      <c r="AV113" s="727"/>
      <c r="AW113" s="727"/>
      <c r="AX113" s="727"/>
      <c r="AY113" s="727"/>
      <c r="AZ113" s="727"/>
      <c r="BA113" s="727"/>
      <c r="BB113" s="727"/>
      <c r="BC113" s="727"/>
      <c r="BD113" s="727"/>
      <c r="BE113" s="727"/>
      <c r="BF113" s="727"/>
      <c r="BG113" s="727"/>
      <c r="BH113" s="727"/>
      <c r="BI113" s="727"/>
      <c r="BJ113" s="727"/>
      <c r="BK113" s="727"/>
      <c r="BL113" s="727"/>
      <c r="BM113" s="727"/>
      <c r="BN113" s="727"/>
      <c r="BO113" s="727"/>
      <c r="BP113" s="727"/>
      <c r="BQ113" s="727"/>
      <c r="BR113" s="727"/>
      <c r="BS113" s="727"/>
      <c r="BT113" s="727"/>
      <c r="BU113" s="727"/>
      <c r="BV113" s="727"/>
      <c r="BW113" s="727"/>
      <c r="BX113" s="727"/>
      <c r="BY113" s="727"/>
      <c r="BZ113" s="727"/>
      <c r="CA113" s="727"/>
      <c r="CB113" s="727"/>
      <c r="CC113" s="727"/>
      <c r="CD113" s="727"/>
      <c r="CE113" s="727"/>
      <c r="CF113" s="727"/>
      <c r="CG113" s="727"/>
      <c r="CH113" s="727"/>
      <c r="CI113" s="727"/>
      <c r="CJ113" s="727"/>
      <c r="CK113" s="727"/>
      <c r="CL113" s="727"/>
      <c r="CM113" s="727"/>
      <c r="CN113" s="727"/>
      <c r="CO113" s="727"/>
      <c r="CP113" s="727"/>
      <c r="CQ113" s="727"/>
      <c r="CR113" s="727"/>
      <c r="CS113" s="727"/>
      <c r="CT113" s="727"/>
      <c r="CU113" s="727"/>
      <c r="CV113" s="727"/>
      <c r="CW113" s="727"/>
      <c r="CX113" s="727"/>
      <c r="CY113" s="727"/>
      <c r="CZ113" s="727"/>
      <c r="DA113" s="727"/>
      <c r="DB113" s="727"/>
      <c r="DC113" s="727"/>
      <c r="DD113" s="727"/>
      <c r="DE113" s="727"/>
      <c r="DF113" s="727"/>
      <c r="DG113" s="727"/>
      <c r="DH113" s="727"/>
      <c r="DI113" s="727"/>
      <c r="DJ113" s="727"/>
      <c r="DK113" s="727"/>
      <c r="DL113" s="727"/>
      <c r="DM113" s="727"/>
      <c r="DN113" s="727"/>
      <c r="DO113" s="727"/>
      <c r="DP113" s="727"/>
      <c r="DQ113" s="727"/>
      <c r="DR113" s="727"/>
      <c r="DS113" s="727"/>
      <c r="DT113" s="727"/>
      <c r="DU113" s="727"/>
      <c r="DV113" s="727"/>
      <c r="DW113" s="727"/>
      <c r="DX113" s="727"/>
      <c r="DY113" s="727"/>
      <c r="DZ113" s="727"/>
      <c r="EA113" s="727"/>
      <c r="EB113" s="727"/>
      <c r="EC113" s="727"/>
      <c r="ED113" s="727"/>
      <c r="EE113" s="727"/>
      <c r="EF113" s="727"/>
      <c r="EG113" s="727"/>
      <c r="EH113" s="727"/>
      <c r="EI113" s="727"/>
      <c r="EJ113" s="727"/>
      <c r="EK113" s="727"/>
      <c r="EL113" s="727"/>
      <c r="EM113" s="727"/>
      <c r="EN113" s="727"/>
      <c r="EO113" s="727"/>
      <c r="EP113" s="727"/>
      <c r="EQ113" s="727"/>
      <c r="ER113" s="724"/>
      <c r="ES113" s="724"/>
      <c r="ET113" s="724"/>
      <c r="EU113" s="724"/>
      <c r="EV113" s="724"/>
      <c r="EW113" s="724"/>
      <c r="EX113" s="724"/>
      <c r="EY113" s="724"/>
      <c r="EZ113" s="724"/>
      <c r="FA113" s="724"/>
      <c r="FB113" s="727"/>
      <c r="FC113" s="727"/>
      <c r="FD113" s="727"/>
      <c r="FE113" s="727"/>
      <c r="FF113" s="727"/>
      <c r="FG113" s="724"/>
      <c r="FH113" s="724"/>
      <c r="FI113" s="724"/>
      <c r="FJ113" s="724"/>
      <c r="FK113" s="724"/>
      <c r="FL113" s="727"/>
      <c r="FM113" s="727"/>
      <c r="FN113" s="727"/>
      <c r="FO113" s="727"/>
      <c r="FP113" s="727"/>
      <c r="FQ113" s="724"/>
      <c r="FR113" s="724"/>
      <c r="FS113" s="724"/>
      <c r="FT113" s="724"/>
      <c r="FU113" s="724"/>
      <c r="FV113" s="724"/>
      <c r="FW113" s="724"/>
      <c r="FX113" s="724"/>
      <c r="FY113" s="724"/>
      <c r="FZ113" s="724"/>
      <c r="GA113" s="724"/>
      <c r="GB113" s="724"/>
      <c r="GC113" s="724"/>
      <c r="GD113" s="724"/>
      <c r="GE113" s="724"/>
      <c r="GF113" s="724"/>
      <c r="GG113" s="724"/>
      <c r="GH113" s="724"/>
      <c r="GI113" s="724"/>
      <c r="GJ113" s="724"/>
      <c r="GK113" s="724"/>
      <c r="GL113" s="724"/>
      <c r="GM113" s="724"/>
      <c r="GN113" s="724"/>
      <c r="GO113" s="724"/>
      <c r="GP113" s="724"/>
      <c r="GQ113" s="724"/>
      <c r="GR113" s="724"/>
      <c r="GS113" s="724"/>
      <c r="GT113" s="724"/>
      <c r="GU113" s="724"/>
      <c r="GV113" s="724"/>
      <c r="GW113" s="724"/>
      <c r="GX113" s="724"/>
      <c r="GY113" s="724"/>
      <c r="GZ113" s="724"/>
      <c r="HA113" s="724"/>
      <c r="HB113" s="724"/>
      <c r="HC113" s="724"/>
      <c r="HD113" s="724"/>
      <c r="HE113" s="724"/>
      <c r="HF113" s="724"/>
      <c r="HG113" s="724"/>
      <c r="HH113" s="724"/>
      <c r="HI113" s="724"/>
      <c r="HJ113" s="724"/>
      <c r="HK113" s="724"/>
      <c r="HL113" s="724"/>
      <c r="HM113" s="724"/>
      <c r="HN113" s="724"/>
      <c r="HO113" s="724"/>
      <c r="HP113" s="724"/>
      <c r="HQ113" s="724"/>
      <c r="HR113" s="724"/>
      <c r="HS113" s="724"/>
      <c r="HT113" s="724"/>
      <c r="HU113" s="724"/>
      <c r="HV113" s="724"/>
      <c r="HW113" s="724"/>
      <c r="HX113" s="724"/>
      <c r="HY113" s="724" t="s">
        <v>638</v>
      </c>
      <c r="HZ113" s="731" t="s">
        <v>356</v>
      </c>
      <c r="IA113" s="731" t="s">
        <v>357</v>
      </c>
      <c r="IB113" s="731" t="s">
        <v>358</v>
      </c>
      <c r="IC113" s="731" t="s">
        <v>359</v>
      </c>
      <c r="ID113" s="724" t="s">
        <v>639</v>
      </c>
      <c r="IE113" s="724" t="s">
        <v>639</v>
      </c>
      <c r="IF113" s="724" t="s">
        <v>639</v>
      </c>
      <c r="IG113" s="724" t="s">
        <v>639</v>
      </c>
      <c r="IH113" s="724" t="s">
        <v>639</v>
      </c>
      <c r="II113" s="724" t="s">
        <v>640</v>
      </c>
      <c r="IJ113" s="724" t="s">
        <v>640</v>
      </c>
      <c r="IK113" s="724" t="s">
        <v>640</v>
      </c>
      <c r="IL113" s="724" t="s">
        <v>640</v>
      </c>
      <c r="IM113" s="724" t="s">
        <v>640</v>
      </c>
      <c r="IN113" s="731" t="s">
        <v>641</v>
      </c>
      <c r="IO113" s="731" t="s">
        <v>356</v>
      </c>
      <c r="IP113" s="731" t="s">
        <v>357</v>
      </c>
      <c r="IQ113" s="731" t="s">
        <v>358</v>
      </c>
      <c r="IR113" s="731" t="s">
        <v>359</v>
      </c>
      <c r="IS113" s="731" t="s">
        <v>641</v>
      </c>
      <c r="IT113" s="731" t="s">
        <v>356</v>
      </c>
      <c r="IU113" s="731" t="s">
        <v>357</v>
      </c>
      <c r="IV113" s="731" t="s">
        <v>358</v>
      </c>
      <c r="IW113" s="731" t="s">
        <v>359</v>
      </c>
      <c r="IX113" s="724" t="s">
        <v>642</v>
      </c>
      <c r="IY113" s="724" t="s">
        <v>642</v>
      </c>
      <c r="IZ113" s="724" t="s">
        <v>642</v>
      </c>
      <c r="JA113" s="724" t="s">
        <v>642</v>
      </c>
      <c r="JB113" s="724" t="s">
        <v>642</v>
      </c>
      <c r="JC113" s="724" t="s">
        <v>643</v>
      </c>
      <c r="JD113" s="724" t="s">
        <v>643</v>
      </c>
      <c r="JE113" s="724" t="s">
        <v>643</v>
      </c>
      <c r="JF113" s="724" t="s">
        <v>643</v>
      </c>
      <c r="JG113" s="724" t="s">
        <v>643</v>
      </c>
      <c r="JH113" s="724" t="s">
        <v>644</v>
      </c>
      <c r="JI113" s="724" t="s">
        <v>644</v>
      </c>
      <c r="JJ113" s="724" t="s">
        <v>644</v>
      </c>
      <c r="JK113" s="724" t="s">
        <v>644</v>
      </c>
      <c r="JL113" s="724" t="s">
        <v>644</v>
      </c>
      <c r="JM113" s="724" t="s">
        <v>645</v>
      </c>
      <c r="JN113" s="724" t="s">
        <v>645</v>
      </c>
      <c r="JO113" s="724" t="s">
        <v>645</v>
      </c>
      <c r="JP113" s="724" t="s">
        <v>645</v>
      </c>
      <c r="JQ113" s="724" t="s">
        <v>645</v>
      </c>
      <c r="JR113" s="724" t="s">
        <v>646</v>
      </c>
      <c r="JS113" s="724" t="s">
        <v>646</v>
      </c>
      <c r="JT113" s="724" t="s">
        <v>646</v>
      </c>
      <c r="JU113" s="724" t="s">
        <v>646</v>
      </c>
      <c r="JV113" s="724" t="s">
        <v>646</v>
      </c>
      <c r="JW113" s="724" t="s">
        <v>647</v>
      </c>
      <c r="JX113" s="724" t="s">
        <v>647</v>
      </c>
      <c r="JY113" s="724" t="s">
        <v>647</v>
      </c>
      <c r="JZ113" s="724" t="s">
        <v>647</v>
      </c>
      <c r="KA113" s="724" t="s">
        <v>647</v>
      </c>
      <c r="KB113" s="724" t="s">
        <v>648</v>
      </c>
      <c r="KC113" s="724" t="s">
        <v>648</v>
      </c>
      <c r="KD113" s="724" t="s">
        <v>648</v>
      </c>
      <c r="KE113" s="724" t="s">
        <v>648</v>
      </c>
      <c r="KF113" s="724" t="s">
        <v>648</v>
      </c>
      <c r="KG113" s="724" t="s">
        <v>649</v>
      </c>
      <c r="KH113" s="724" t="s">
        <v>649</v>
      </c>
      <c r="KI113" s="724" t="s">
        <v>649</v>
      </c>
      <c r="KJ113" s="724" t="s">
        <v>649</v>
      </c>
      <c r="KK113" s="724" t="s">
        <v>649</v>
      </c>
      <c r="KL113" s="724" t="s">
        <v>650</v>
      </c>
      <c r="KM113" s="724" t="s">
        <v>650</v>
      </c>
      <c r="KN113" s="724" t="s">
        <v>650</v>
      </c>
      <c r="KO113" s="724" t="s">
        <v>650</v>
      </c>
      <c r="KP113" s="724" t="s">
        <v>650</v>
      </c>
      <c r="KQ113" s="724" t="s">
        <v>651</v>
      </c>
      <c r="KR113" s="724" t="s">
        <v>651</v>
      </c>
      <c r="KS113" s="724" t="s">
        <v>651</v>
      </c>
      <c r="KT113" s="724" t="s">
        <v>651</v>
      </c>
      <c r="KU113" s="724" t="s">
        <v>651</v>
      </c>
      <c r="KV113" s="724" t="s">
        <v>652</v>
      </c>
      <c r="KW113" s="724" t="s">
        <v>652</v>
      </c>
      <c r="KX113" s="724" t="s">
        <v>652</v>
      </c>
      <c r="KY113" s="724" t="s">
        <v>652</v>
      </c>
      <c r="KZ113" s="724" t="s">
        <v>652</v>
      </c>
      <c r="LA113" s="724" t="s">
        <v>653</v>
      </c>
      <c r="LB113" s="724" t="s">
        <v>653</v>
      </c>
      <c r="LC113" s="724" t="s">
        <v>653</v>
      </c>
      <c r="LD113" s="724" t="s">
        <v>653</v>
      </c>
      <c r="LE113" s="724" t="s">
        <v>653</v>
      </c>
      <c r="LF113" s="724"/>
      <c r="LG113" s="724"/>
      <c r="LH113" s="724"/>
      <c r="LI113" s="724"/>
      <c r="LJ113" s="724"/>
      <c r="LK113" s="724"/>
      <c r="LL113" s="724"/>
      <c r="LM113" s="724"/>
      <c r="LN113" s="724"/>
      <c r="LO113" s="724"/>
      <c r="LP113" s="724"/>
      <c r="LQ113" s="724"/>
      <c r="LR113" s="724"/>
      <c r="LS113" s="724"/>
      <c r="LT113" s="724"/>
      <c r="LU113" s="724"/>
      <c r="LV113" s="724"/>
      <c r="LW113" s="724"/>
      <c r="LX113" s="724"/>
      <c r="LY113" s="724"/>
      <c r="LZ113" s="724"/>
      <c r="MA113" s="724"/>
      <c r="MB113" s="724"/>
      <c r="MC113" s="724"/>
      <c r="MD113" s="724"/>
      <c r="ME113" s="724"/>
      <c r="MF113" s="724"/>
      <c r="MG113" s="724"/>
      <c r="MH113" s="724"/>
      <c r="MI113" s="724"/>
      <c r="MJ113" s="641"/>
      <c r="MK113" s="641"/>
      <c r="ML113" s="641"/>
      <c r="MM113" s="641"/>
      <c r="MN113" s="641"/>
      <c r="MO113" s="724"/>
      <c r="MP113" s="724"/>
      <c r="MQ113" s="724"/>
      <c r="MR113" s="724"/>
      <c r="MS113" s="724"/>
    </row>
    <row r="114" spans="1:357" s="721" customFormat="1" ht="11.25" customHeight="1" x14ac:dyDescent="0.2">
      <c r="A114" s="728"/>
      <c r="B114" s="733" t="s">
        <v>654</v>
      </c>
      <c r="C114" s="648" t="s">
        <v>655</v>
      </c>
      <c r="D114" s="648" t="s">
        <v>656</v>
      </c>
      <c r="E114" s="648" t="s">
        <v>657</v>
      </c>
      <c r="F114" s="648" t="s">
        <v>658</v>
      </c>
      <c r="G114" s="648" t="s">
        <v>659</v>
      </c>
      <c r="H114" s="648" t="s">
        <v>629</v>
      </c>
      <c r="I114" s="656"/>
      <c r="J114" s="734" t="s">
        <v>660</v>
      </c>
      <c r="K114" s="648" t="s">
        <v>661</v>
      </c>
      <c r="L114" s="648" t="s">
        <v>42</v>
      </c>
      <c r="M114" s="648" t="s">
        <v>226</v>
      </c>
      <c r="N114" s="648" t="s">
        <v>662</v>
      </c>
      <c r="O114" s="648" t="s">
        <v>663</v>
      </c>
      <c r="P114" s="725"/>
      <c r="Q114" s="648" t="s">
        <v>664</v>
      </c>
      <c r="R114" s="648" t="s">
        <v>665</v>
      </c>
      <c r="S114" s="648" t="s">
        <v>629</v>
      </c>
      <c r="T114" s="648" t="s">
        <v>666</v>
      </c>
      <c r="U114" s="735" t="s">
        <v>667</v>
      </c>
      <c r="V114" s="735"/>
      <c r="W114" s="727"/>
      <c r="X114" s="727"/>
      <c r="Y114" s="727"/>
      <c r="Z114" s="727"/>
      <c r="AA114" s="727"/>
      <c r="AB114" s="727"/>
      <c r="AC114" s="727"/>
      <c r="AD114" s="727"/>
      <c r="AE114" s="727"/>
      <c r="AF114" s="727"/>
      <c r="AG114" s="727"/>
      <c r="AH114" s="727"/>
      <c r="AI114" s="727"/>
      <c r="AJ114" s="727"/>
      <c r="AK114" s="727"/>
      <c r="AL114" s="727"/>
      <c r="AM114" s="727"/>
      <c r="AN114" s="727"/>
      <c r="AO114" s="727"/>
      <c r="AP114" s="727"/>
      <c r="AQ114" s="727"/>
      <c r="AR114" s="727"/>
      <c r="AS114" s="727"/>
      <c r="AT114" s="727"/>
      <c r="AU114" s="727"/>
      <c r="AV114" s="727"/>
      <c r="AW114" s="727"/>
      <c r="AX114" s="727"/>
      <c r="AY114" s="727"/>
      <c r="AZ114" s="727"/>
      <c r="BA114" s="727"/>
      <c r="BB114" s="727"/>
      <c r="BC114" s="727"/>
      <c r="BD114" s="727"/>
      <c r="BE114" s="727"/>
      <c r="BF114" s="727"/>
      <c r="BG114" s="727"/>
      <c r="BH114" s="727"/>
      <c r="BI114" s="727"/>
      <c r="BJ114" s="727"/>
      <c r="BK114" s="727"/>
      <c r="BL114" s="727"/>
      <c r="BM114" s="727"/>
      <c r="BN114" s="727"/>
      <c r="BO114" s="727"/>
      <c r="BP114" s="727"/>
      <c r="BQ114" s="727"/>
      <c r="BR114" s="727"/>
      <c r="BS114" s="727"/>
      <c r="BT114" s="727"/>
      <c r="BU114" s="727"/>
      <c r="BV114" s="727"/>
      <c r="BW114" s="727"/>
      <c r="BX114" s="727"/>
      <c r="BY114" s="727"/>
      <c r="BZ114" s="727"/>
      <c r="CA114" s="727"/>
      <c r="CB114" s="727"/>
      <c r="CC114" s="727"/>
      <c r="CD114" s="727"/>
      <c r="CE114" s="727"/>
      <c r="CF114" s="727"/>
      <c r="CG114" s="727"/>
      <c r="CH114" s="727"/>
      <c r="CI114" s="727"/>
      <c r="CJ114" s="727"/>
      <c r="CK114" s="727"/>
      <c r="CL114" s="727"/>
      <c r="CM114" s="727"/>
      <c r="CN114" s="727"/>
      <c r="CO114" s="727"/>
      <c r="CP114" s="727"/>
      <c r="CQ114" s="727"/>
      <c r="CR114" s="727"/>
      <c r="CS114" s="727"/>
      <c r="CT114" s="727"/>
      <c r="CU114" s="727"/>
      <c r="CV114" s="727"/>
      <c r="CW114" s="727"/>
      <c r="CX114" s="727"/>
      <c r="CY114" s="727"/>
      <c r="CZ114" s="727"/>
      <c r="DA114" s="727"/>
      <c r="DB114" s="727"/>
      <c r="DC114" s="727"/>
      <c r="DD114" s="727"/>
      <c r="DE114" s="727"/>
      <c r="DF114" s="727"/>
      <c r="DG114" s="727"/>
      <c r="DH114" s="727"/>
      <c r="DI114" s="727"/>
      <c r="DJ114" s="727"/>
      <c r="DK114" s="727"/>
      <c r="DL114" s="727"/>
      <c r="DM114" s="727"/>
      <c r="DN114" s="727"/>
      <c r="DO114" s="727"/>
      <c r="DP114" s="727"/>
      <c r="DQ114" s="727"/>
      <c r="DR114" s="727"/>
      <c r="DS114" s="727"/>
      <c r="DT114" s="727"/>
      <c r="DU114" s="727"/>
      <c r="DV114" s="727"/>
      <c r="DW114" s="727"/>
      <c r="DX114" s="727"/>
      <c r="DY114" s="727"/>
      <c r="DZ114" s="727"/>
      <c r="EA114" s="727"/>
      <c r="EB114" s="727"/>
      <c r="EC114" s="727"/>
      <c r="ED114" s="727"/>
      <c r="EE114" s="727"/>
      <c r="EF114" s="727"/>
      <c r="EG114" s="727"/>
      <c r="EH114" s="727"/>
      <c r="EI114" s="727"/>
      <c r="EJ114" s="727"/>
      <c r="EK114" s="727"/>
      <c r="EL114" s="727"/>
      <c r="EM114" s="727"/>
      <c r="EN114" s="727"/>
      <c r="EO114" s="727"/>
      <c r="EP114" s="727"/>
      <c r="EQ114" s="727"/>
      <c r="ER114" s="724"/>
      <c r="ES114" s="724"/>
      <c r="ET114" s="724"/>
      <c r="EU114" s="724"/>
      <c r="EV114" s="724"/>
      <c r="EW114" s="724"/>
      <c r="EX114" s="724"/>
      <c r="EY114" s="724"/>
      <c r="EZ114" s="724"/>
      <c r="FA114" s="724"/>
      <c r="FB114" s="727"/>
      <c r="FC114" s="727"/>
      <c r="FD114" s="727"/>
      <c r="FE114" s="727"/>
      <c r="FF114" s="727"/>
      <c r="FG114" s="724"/>
      <c r="FH114" s="724"/>
      <c r="FI114" s="724"/>
      <c r="FJ114" s="724"/>
      <c r="FK114" s="724"/>
      <c r="FL114" s="727"/>
      <c r="FM114" s="727"/>
      <c r="FN114" s="727"/>
      <c r="FO114" s="727"/>
      <c r="FP114" s="727"/>
      <c r="FQ114" s="724"/>
      <c r="FR114" s="724"/>
      <c r="FS114" s="724"/>
      <c r="FT114" s="724"/>
      <c r="FU114" s="724"/>
      <c r="FV114" s="724"/>
      <c r="FW114" s="724"/>
      <c r="FX114" s="724"/>
      <c r="FY114" s="724"/>
      <c r="FZ114" s="724"/>
      <c r="GA114" s="724"/>
      <c r="GB114" s="724"/>
      <c r="GC114" s="724"/>
      <c r="GD114" s="724"/>
      <c r="GE114" s="724"/>
      <c r="GF114" s="724"/>
      <c r="GG114" s="724"/>
      <c r="GH114" s="724"/>
      <c r="GI114" s="724"/>
      <c r="GJ114" s="724"/>
      <c r="GK114" s="724"/>
      <c r="GL114" s="724"/>
      <c r="GM114" s="724"/>
      <c r="GN114" s="724"/>
      <c r="GO114" s="724"/>
      <c r="GP114" s="724"/>
      <c r="GQ114" s="724"/>
      <c r="GR114" s="724"/>
      <c r="GS114" s="724"/>
      <c r="GT114" s="724"/>
      <c r="GU114" s="724"/>
      <c r="GV114" s="724"/>
      <c r="GW114" s="724"/>
      <c r="GX114" s="724"/>
      <c r="GY114" s="724"/>
      <c r="GZ114" s="724"/>
      <c r="HA114" s="724"/>
      <c r="HB114" s="724"/>
      <c r="HC114" s="724"/>
      <c r="HD114" s="724"/>
      <c r="HE114" s="724"/>
      <c r="HF114" s="724"/>
      <c r="HG114" s="724"/>
      <c r="HH114" s="724"/>
      <c r="HI114" s="724"/>
      <c r="HJ114" s="724"/>
      <c r="HK114" s="724"/>
      <c r="HL114" s="724"/>
      <c r="HM114" s="724"/>
      <c r="HN114" s="724"/>
      <c r="HO114" s="724"/>
      <c r="HP114" s="724"/>
      <c r="HQ114" s="724"/>
      <c r="HR114" s="724"/>
      <c r="HS114" s="724"/>
      <c r="HT114" s="724"/>
      <c r="HU114" s="724"/>
      <c r="HV114" s="724"/>
      <c r="HW114" s="724"/>
      <c r="HX114" s="724"/>
      <c r="HY114" s="724"/>
      <c r="HZ114" s="731" t="s">
        <v>668</v>
      </c>
      <c r="IA114" s="731" t="s">
        <v>668</v>
      </c>
      <c r="IB114" s="731" t="s">
        <v>668</v>
      </c>
      <c r="IC114" s="731" t="s">
        <v>668</v>
      </c>
      <c r="ID114" s="724"/>
      <c r="IE114" s="724"/>
      <c r="IF114" s="724"/>
      <c r="IG114" s="724"/>
      <c r="IH114" s="724"/>
      <c r="II114" s="724"/>
      <c r="IJ114" s="724"/>
      <c r="IK114" s="724"/>
      <c r="IL114" s="724"/>
      <c r="IM114" s="724"/>
      <c r="IN114" s="731" t="s">
        <v>669</v>
      </c>
      <c r="IO114" s="731" t="s">
        <v>669</v>
      </c>
      <c r="IP114" s="731" t="s">
        <v>669</v>
      </c>
      <c r="IQ114" s="731" t="s">
        <v>669</v>
      </c>
      <c r="IR114" s="731" t="s">
        <v>669</v>
      </c>
      <c r="IS114" s="731" t="s">
        <v>670</v>
      </c>
      <c r="IT114" s="731" t="s">
        <v>670</v>
      </c>
      <c r="IU114" s="731" t="s">
        <v>670</v>
      </c>
      <c r="IV114" s="731" t="s">
        <v>670</v>
      </c>
      <c r="IW114" s="731" t="s">
        <v>670</v>
      </c>
      <c r="IX114" s="724"/>
      <c r="IY114" s="724"/>
      <c r="IZ114" s="724"/>
      <c r="JA114" s="724"/>
      <c r="JB114" s="724"/>
      <c r="JC114" s="724"/>
      <c r="JD114" s="724"/>
      <c r="JE114" s="724"/>
      <c r="JF114" s="724"/>
      <c r="JG114" s="724"/>
      <c r="JH114" s="724"/>
      <c r="JI114" s="724"/>
      <c r="JJ114" s="724"/>
      <c r="JK114" s="724"/>
      <c r="JL114" s="724"/>
      <c r="JM114" s="724"/>
      <c r="JN114" s="724"/>
      <c r="JO114" s="724"/>
      <c r="JP114" s="724"/>
      <c r="JQ114" s="724"/>
      <c r="JR114" s="724"/>
      <c r="JS114" s="724"/>
      <c r="JT114" s="724"/>
      <c r="JU114" s="724"/>
      <c r="JV114" s="724"/>
      <c r="JW114" s="724"/>
      <c r="JX114" s="724"/>
      <c r="JY114" s="724"/>
      <c r="JZ114" s="724"/>
      <c r="KA114" s="724"/>
      <c r="KB114" s="724"/>
      <c r="KC114" s="724"/>
      <c r="KD114" s="724"/>
      <c r="KE114" s="724"/>
      <c r="KF114" s="724"/>
      <c r="KG114" s="724"/>
      <c r="KH114" s="724"/>
      <c r="KI114" s="724"/>
      <c r="KJ114" s="724"/>
      <c r="KK114" s="724"/>
      <c r="KL114" s="724"/>
      <c r="KM114" s="724"/>
      <c r="KN114" s="724"/>
      <c r="KO114" s="724"/>
      <c r="KP114" s="724"/>
      <c r="KQ114" s="724"/>
      <c r="KR114" s="724"/>
      <c r="KS114" s="724"/>
      <c r="KT114" s="724"/>
      <c r="KU114" s="724"/>
      <c r="KV114" s="724"/>
      <c r="KW114" s="724"/>
      <c r="KX114" s="724"/>
      <c r="KY114" s="724"/>
      <c r="KZ114" s="724"/>
      <c r="LA114" s="724"/>
      <c r="LB114" s="724"/>
      <c r="LC114" s="724"/>
      <c r="LD114" s="724"/>
      <c r="LE114" s="724"/>
      <c r="LF114" s="724"/>
      <c r="LG114" s="724"/>
      <c r="LH114" s="724"/>
      <c r="LI114" s="724"/>
      <c r="LJ114" s="724"/>
      <c r="LK114" s="724"/>
      <c r="LL114" s="724"/>
      <c r="LM114" s="724"/>
      <c r="LN114" s="724"/>
      <c r="LO114" s="724"/>
      <c r="LP114" s="724"/>
      <c r="LQ114" s="724"/>
      <c r="LR114" s="724"/>
      <c r="LS114" s="724"/>
      <c r="LT114" s="724"/>
      <c r="LU114" s="724"/>
      <c r="LV114" s="724"/>
      <c r="LW114" s="724"/>
      <c r="LX114" s="724"/>
      <c r="LY114" s="724"/>
      <c r="LZ114" s="724"/>
      <c r="MA114" s="724"/>
      <c r="MB114" s="724"/>
      <c r="MC114" s="724"/>
      <c r="MD114" s="724"/>
      <c r="ME114" s="724"/>
      <c r="MF114" s="724"/>
      <c r="MG114" s="724"/>
      <c r="MH114" s="724"/>
      <c r="MI114" s="724"/>
      <c r="MJ114" s="641"/>
      <c r="MK114" s="641"/>
      <c r="ML114" s="641"/>
      <c r="MM114" s="641"/>
      <c r="MN114" s="641"/>
      <c r="MO114" s="724"/>
      <c r="MP114" s="724"/>
      <c r="MQ114" s="724"/>
      <c r="MR114" s="724"/>
      <c r="MS114" s="724"/>
    </row>
    <row r="115" spans="1:357" s="614" customFormat="1" ht="12" customHeight="1" x14ac:dyDescent="0.2">
      <c r="A115" s="647" t="str">
        <f t="shared" ref="A115:A152" si="1">IF(AND(E115&gt;0,OR(B115="",C115="",D115="",F115="",G115="", H115="",M115="",N115="",O115="",P115="")),1,"")</f>
        <v/>
      </c>
      <c r="B115" s="823" t="str">
        <f>'Rent Schedule and Summary'!B10</f>
        <v>N/A-CS</v>
      </c>
      <c r="C115" s="824">
        <f>'Rent Schedule and Summary'!C10</f>
        <v>0</v>
      </c>
      <c r="D115" s="825">
        <f>'Rent Schedule and Summary'!D10</f>
        <v>0</v>
      </c>
      <c r="E115" s="826">
        <f>'Rent Schedule and Summary'!E10</f>
        <v>0</v>
      </c>
      <c r="F115" s="826">
        <f>'Rent Schedule and Summary'!F10</f>
        <v>0</v>
      </c>
      <c r="G115" s="826">
        <f>'Rent Schedule and Summary'!G10</f>
        <v>0</v>
      </c>
      <c r="H115" s="826">
        <f>'Rent Schedule and Summary'!H10</f>
        <v>0</v>
      </c>
      <c r="I115" s="826">
        <f>'Rent Schedule and Summary'!I10</f>
        <v>0</v>
      </c>
      <c r="J115" s="827">
        <f>'Rent Schedule and Summary'!J10</f>
        <v>0</v>
      </c>
      <c r="K115" s="736">
        <f t="shared" ref="K115" si="2">MAX(0,H115-I115)</f>
        <v>0</v>
      </c>
      <c r="L115" s="736">
        <f t="shared" ref="L115" si="3">MAX(0,E115*K115)</f>
        <v>0</v>
      </c>
      <c r="M115" s="779">
        <f>'Rent Schedule and Summary'!M10</f>
        <v>0</v>
      </c>
      <c r="N115" s="779">
        <f>'Rent Schedule and Summary'!N10</f>
        <v>0</v>
      </c>
      <c r="O115" s="779">
        <f>'Rent Schedule and Summary'!O10</f>
        <v>0</v>
      </c>
      <c r="P115" s="723">
        <f>'Rent Schedule and Summary'!P10</f>
        <v>0</v>
      </c>
      <c r="Q115" s="737">
        <f t="shared" ref="Q115:Q152" si="4">IF(H115="","",H115*12/0.3)</f>
        <v>0</v>
      </c>
      <c r="R115" s="738"/>
      <c r="S115" s="737"/>
      <c r="T115" s="738"/>
      <c r="U115" s="661"/>
      <c r="V115" s="661"/>
      <c r="W115" s="614" t="str">
        <f t="shared" ref="W115:W152" si="5">IF(AND(C115="Efficiency",B115=80,NOT(M115="Common Space")),E115,"")</f>
        <v/>
      </c>
      <c r="X115" s="614" t="str">
        <f t="shared" ref="X115:X152" si="6">IF(AND(C115=1,B115=80,NOT(M115="Common Space")),E115,"")</f>
        <v/>
      </c>
      <c r="Y115" s="614" t="str">
        <f t="shared" ref="Y115:Y152" si="7">IF(AND(C115=2,B115=80,NOT(M115="Common Space")),E115,"")</f>
        <v/>
      </c>
      <c r="Z115" s="614" t="str">
        <f t="shared" ref="Z115:Z152" si="8">IF(AND(C115=3,B115=80,NOT(M115="Common Space")),E115,"")</f>
        <v/>
      </c>
      <c r="AA115" s="614" t="str">
        <f t="shared" ref="AA115:AA152" si="9">IF(AND(C115=4,B115=80,NOT(M115="Common Space")),E115,"")</f>
        <v/>
      </c>
      <c r="AB115" s="614" t="str">
        <f t="shared" ref="AB115:AB152" si="10">IF(AND(C115="Efficiency",B115=70,NOT(M115="Common Space")),E115,"")</f>
        <v/>
      </c>
      <c r="AC115" s="614" t="str">
        <f t="shared" ref="AC115:AC152" si="11">IF(AND(C115=1,B115=70,NOT(M115="Common Space")),E115,"")</f>
        <v/>
      </c>
      <c r="AD115" s="614" t="str">
        <f t="shared" ref="AD115:AD152" si="12">IF(AND(C115=2,B115=70,NOT(M115="Common Space")),E115,"")</f>
        <v/>
      </c>
      <c r="AE115" s="614" t="str">
        <f t="shared" ref="AE115:AE152" si="13">IF(AND(C115=3,B115=70,NOT(M115="Common Space")),E115,"")</f>
        <v/>
      </c>
      <c r="AF115" s="614" t="str">
        <f t="shared" ref="AF115:AF152" si="14">IF(AND(C115=4,B115=70,NOT(M115="Common Space")),E115,"")</f>
        <v/>
      </c>
      <c r="AG115" s="614" t="str">
        <f t="shared" ref="AG115:AG152" si="15">IF(AND(C115="Efficiency",B115=60,NOT(M115="Common Space")),E115,"")</f>
        <v/>
      </c>
      <c r="AH115" s="614" t="str">
        <f t="shared" ref="AH115:AH152" si="16">IF(AND(C115=1,B115=60,NOT(M115="Common Space")),E115,"")</f>
        <v/>
      </c>
      <c r="AI115" s="614" t="str">
        <f t="shared" ref="AI115:AI152" si="17">IF(AND(C115=2,B115=60,NOT(M115="Common Space")),E115,"")</f>
        <v/>
      </c>
      <c r="AJ115" s="614" t="str">
        <f t="shared" ref="AJ115:AJ152" si="18">IF(AND(C115=3,B115=60,NOT(M115="Common Space")),E115,"")</f>
        <v/>
      </c>
      <c r="AK115" s="614" t="str">
        <f t="shared" ref="AK115:AK152" si="19">IF(AND(C115=4,B115=60,NOT(M115="Common Space")),E115,"")</f>
        <v/>
      </c>
      <c r="AL115" s="614" t="str">
        <f t="shared" ref="AL115:AL152" si="20">IF(AND(C115="Efficiency",B115=50,NOT(M115="Common Space")),E115,"")</f>
        <v/>
      </c>
      <c r="AM115" s="614" t="str">
        <f t="shared" ref="AM115:AM152" si="21">IF(AND(C115=1,B115=50,NOT(M115="Common Space")),E115,"")</f>
        <v/>
      </c>
      <c r="AN115" s="614" t="str">
        <f t="shared" ref="AN115:AN152" si="22">IF(AND(C115=2,B115=50,NOT(M115="Common Space")),E115,"")</f>
        <v/>
      </c>
      <c r="AO115" s="614" t="str">
        <f t="shared" ref="AO115:AO152" si="23">IF(AND(C115=3,B115=50,NOT(M115="Common Space")),E115,"")</f>
        <v/>
      </c>
      <c r="AP115" s="614" t="str">
        <f t="shared" ref="AP115:AP152" si="24">IF(AND(C115=4,B115=50,NOT(M115="Common Space")),E115,"")</f>
        <v/>
      </c>
      <c r="AQ115" s="614" t="str">
        <f t="shared" ref="AQ115:AQ152" si="25">IF(AND(C115="Efficiency",B115=40,NOT(M115="Common Space")),E115,"")</f>
        <v/>
      </c>
      <c r="AR115" s="614" t="str">
        <f t="shared" ref="AR115:AR152" si="26">IF(AND(C115=1,B115=40,NOT(M115="Common Space")),E115,"")</f>
        <v/>
      </c>
      <c r="AS115" s="614" t="str">
        <f t="shared" ref="AS115:AS152" si="27">IF(AND(C115=2,B115=40,NOT(M115="Common Space")),E115,"")</f>
        <v/>
      </c>
      <c r="AT115" s="614" t="str">
        <f t="shared" ref="AT115:AT152" si="28">IF(AND(C115=3,B115=40,NOT(M115="Common Space")),E115,"")</f>
        <v/>
      </c>
      <c r="AU115" s="614" t="str">
        <f t="shared" ref="AU115:AU152" si="29">IF(AND(C115=4,B115=40,NOT(M115="Common Space")),E115,"")</f>
        <v/>
      </c>
      <c r="AV115" s="614" t="str">
        <f t="shared" ref="AV115:AV152" si="30">IF(AND(C115="Efficiency",B115=30,NOT(M115="Common Space")),E115,"")</f>
        <v/>
      </c>
      <c r="AW115" s="614" t="str">
        <f t="shared" ref="AW115:AW152" si="31">IF(AND(C115=1,B115=30,NOT(M115="Common Space")),E115,"")</f>
        <v/>
      </c>
      <c r="AX115" s="614" t="str">
        <f t="shared" ref="AX115:AX152" si="32">IF(AND(C115=2,B115=30,NOT(M115="Common Space")),E115,"")</f>
        <v/>
      </c>
      <c r="AY115" s="614" t="str">
        <f t="shared" ref="AY115:AY152" si="33">IF(AND(C115=3,B115=30,NOT(M115="Common Space")),E115,"")</f>
        <v/>
      </c>
      <c r="AZ115" s="614" t="str">
        <f t="shared" ref="AZ115:AZ152" si="34">IF(AND(C115=4,B115=30,NOT(M115="Common Space")),E115,"")</f>
        <v/>
      </c>
      <c r="BA115" s="614" t="str">
        <f t="shared" ref="BA115:BA152" si="35">IF(AND(C115="Efficiency",B115=20,NOT(M115="Common Space")),E115,"")</f>
        <v/>
      </c>
      <c r="BB115" s="614" t="str">
        <f t="shared" ref="BB115:BB152" si="36">IF(AND(C115=1,B115=20,NOT(M115="Common Space")),E115,"")</f>
        <v/>
      </c>
      <c r="BC115" s="614" t="str">
        <f t="shared" ref="BC115:BC152" si="37">IF(AND(C115=2,B115=20,NOT(M115="Common Space")),E115,"")</f>
        <v/>
      </c>
      <c r="BD115" s="614" t="str">
        <f t="shared" ref="BD115:BD152" si="38">IF(AND(C115=3,B115=20,NOT(M115="Common Space")),E115,"")</f>
        <v/>
      </c>
      <c r="BE115" s="614" t="str">
        <f t="shared" ref="BE115:BE152" si="39">IF(AND(C115=4,B115=20,NOT(M115="Common Space")),E115,"")</f>
        <v/>
      </c>
      <c r="BF115" s="614" t="str">
        <f t="shared" ref="BF115:BF152" si="40">IF(AND(C115="Efficiency",B115="Unrestricted",NOT(M115="Common Space")),E115,"")</f>
        <v/>
      </c>
      <c r="BG115" s="614" t="str">
        <f t="shared" ref="BG115:BG152" si="41">IF(AND(C115=1,B115="Unrestricted",NOT(M115="Common Space")),E115,"")</f>
        <v/>
      </c>
      <c r="BH115" s="614" t="str">
        <f t="shared" ref="BH115:BH152" si="42">IF(AND(C115=2,B115="Unrestricted",NOT(M115="Common Space")),E115,"")</f>
        <v/>
      </c>
      <c r="BI115" s="614" t="str">
        <f t="shared" ref="BI115:BI152" si="43">IF(AND(C115=3,B115="Unrestricted",NOT(M115="Common Space")),E115,"")</f>
        <v/>
      </c>
      <c r="BJ115" s="614" t="str">
        <f t="shared" ref="BJ115:BJ152" si="44">IF(AND(C115=4,B115="Unrestricted",NOT(M115="Common Space")),E115,"")</f>
        <v/>
      </c>
      <c r="BK115" s="614" t="str">
        <f t="shared" ref="BK115:BK152" si="45">IF(OR(AND($C115="Efficiency",NOT($J115=""),NOT($J115="PHA Oper Sub"),$B115=20,NOT($M115="Common Space")),AND($C115="Efficiency",NOT($J115=""),NOT($J115="PHA Oper Sub"),$B115="HOME 20",NOT($M115="Common Space"))),$E115,"")</f>
        <v/>
      </c>
      <c r="BL115" s="614" t="str">
        <f t="shared" ref="BL115:BL152" si="46">IF(OR(AND($C115=1,NOT($J115=""),NOT($J115="PHA Oper Sub"),$B115=20,NOT($M115="Common Space")),AND($C115=1,NOT($J115=""),NOT($J115="PHA Oper Sub"),$B115="HOME 20",NOT($M115="Common Space"))),$E115,"")</f>
        <v/>
      </c>
      <c r="BM115" s="614" t="str">
        <f t="shared" ref="BM115:BM152" si="47">IF(OR(AND($C115=2,NOT($J115=""),NOT($J115="PHA Oper Sub"),$B115=20,NOT($M115="Common Space")),AND($C115=2,NOT($J115=""),NOT($J115="PHA Oper Sub"),$B115="HOME 20",NOT($M115="Common Space"))),$E115,"")</f>
        <v/>
      </c>
      <c r="BN115" s="614" t="str">
        <f t="shared" ref="BN115:BN152" si="48">IF(OR(AND($C115=3,NOT($J115=""),NOT($J115="PHA Oper Sub"),$B115=20,NOT($M115="Common Space")),AND($C115=3,NOT($J115=""),NOT($J115="PHA Oper Sub"),$B115="HOME 20",NOT($M115="Common Space"))),$E115,"")</f>
        <v/>
      </c>
      <c r="BO115" s="614" t="str">
        <f t="shared" ref="BO115:BO152" si="49">IF(OR(AND($C115=4,NOT($J115=""),NOT($J115="PHA Oper Sub"),$B115=20,NOT($M115="Common Space")),AND($C115=4,NOT($J115=""),NOT($J115="PHA Oper Sub"),$B115="HOME 20",NOT($M115="Common Space"))),$E115,"")</f>
        <v/>
      </c>
      <c r="BP115" s="614" t="str">
        <f t="shared" ref="BP115:BP152" si="50">IF(OR(AND($C115="Efficiency",NOT($J115=""),NOT($J115="PHA Oper Sub"),$B115=30,NOT($M115="Common Space")),AND($C115="Efficiency",NOT($J115=""),NOT($J115="PHA Oper Sub"),$B115="HOME 30",NOT($M115="Common Space"))),$E115,"")</f>
        <v/>
      </c>
      <c r="BQ115" s="614" t="str">
        <f t="shared" ref="BQ115:BQ152" si="51">IF(OR(AND($C115=1,NOT($J115=""),NOT($J115="PHA Oper Sub"),$B115=30,NOT($M115="Common Space")),AND($C115=1,NOT($J115=""),NOT($J115="PHA Oper Sub"),$B115="HOME 30",NOT($M115="Common Space"))),$E115,"")</f>
        <v/>
      </c>
      <c r="BR115" s="614" t="str">
        <f t="shared" ref="BR115:BR152" si="52">IF(OR(AND($C115=2,NOT($J115=""),NOT($J115="PHA Oper Sub"),$B115=30,NOT($M115="Common Space")),AND($C115=2,NOT($J115=""),NOT($J115="PHA Oper Sub"),$B115="HOME 30",NOT($M115="Common Space"))),$E115,"")</f>
        <v/>
      </c>
      <c r="BS115" s="614" t="str">
        <f t="shared" ref="BS115:BS152" si="53">IF(OR(AND($C115=3,NOT($J115=""),NOT($J115="PHA Oper Sub"),$B115=30,NOT($M115="Common Space")),AND($C115=3,NOT($J115=""),NOT($J115="PHA Oper Sub"),$B115="HOME 30",NOT($M115="Common Space"))),$E115,"")</f>
        <v/>
      </c>
      <c r="BT115" s="614" t="str">
        <f t="shared" ref="BT115:BT152" si="54">IF(OR(AND($C115=4,NOT($J115=""),NOT($J115="PHA Oper Sub"),$B115=30,NOT($M115="Common Space")),AND($C115=4,NOT($J115=""),NOT($J115="PHA Oper Sub"),$B115="HOME 30",NOT($M115="Common Space"))),$E115,"")</f>
        <v/>
      </c>
      <c r="BU115" s="614" t="str">
        <f t="shared" ref="BU115:BU152" si="55">IF(OR(AND($C115="Efficiency",NOT($J115=""),NOT($J115="PHA Oper Sub"),$B115=40,NOT($M115="Common Space")),AND($C115="Efficiency",NOT($J115=""),NOT($J115="PHA Oper Sub"),$B115="HOME 40",NOT($M115="Common Space"))),$E115,"")</f>
        <v/>
      </c>
      <c r="BV115" s="614" t="str">
        <f t="shared" ref="BV115:BV152" si="56">IF(OR(AND($C115=1,NOT($J115=""),NOT($J115="PHA Oper Sub"),$B115=40,NOT($M115="Common Space")),AND($C115=1,NOT($J115=""),NOT($J115="PHA Oper Sub"),$B115="HOME 40",NOT($M115="Common Space"))),$E115,"")</f>
        <v/>
      </c>
      <c r="BW115" s="614" t="str">
        <f t="shared" ref="BW115:BW152" si="57">IF(OR(AND($C115=2,NOT($J115=""),NOT($J115="PHA Oper Sub"),$B115=40,NOT($M115="Common Space")),AND($C115=2,NOT($J115=""),NOT($J115="PHA Oper Sub"),$B115="HOME 40",NOT($M115="Common Space"))),$E115,"")</f>
        <v/>
      </c>
      <c r="BX115" s="614" t="str">
        <f t="shared" ref="BX115:BX152" si="58">IF(OR(AND($C115=3,NOT($J115=""),NOT($J115="PHA Oper Sub"),$B115=40,NOT($M115="Common Space")),AND($C115=3,NOT($J115=""),NOT($J115="PHA Oper Sub"),$B115="HOME 40",NOT($M115="Common Space"))),$E115,"")</f>
        <v/>
      </c>
      <c r="BY115" s="614" t="str">
        <f t="shared" ref="BY115:BY152" si="59">IF(OR(AND($C115=4,NOT($J115=""),NOT($J115="PHA Oper Sub"),$B115=40,NOT($M115="Common Space")),AND($C115=4,NOT($J115=""),NOT($J115="PHA Oper Sub"),$B115="HOME 40",NOT($M115="Common Space"))),$E115,"")</f>
        <v/>
      </c>
      <c r="BZ115" s="614" t="str">
        <f t="shared" ref="BZ115:BZ152" si="60">IF(OR(AND($C115="Efficiency",NOT($J115=""),NOT($J115="PHA Oper Sub"),NOT($J115=0),$B115=50,NOT($M115="Common Space")),AND($C115="Efficiency",NOT($J115=""),NOT($J115=0),NOT($J115="PHA Oper Sub"),$B115="HOME 50",NOT($M115="Common Space"))),$E115,"")</f>
        <v/>
      </c>
      <c r="CA115" s="614" t="str">
        <f t="shared" ref="CA115:CA152" si="61">IF(OR(AND($C115=1,NOT($J115=""),NOT($J115=0),NOT($J115="PHA Oper Sub"),$B115=50,NOT($M115="Common Space")),AND($C115=1,NOT($J115=""),NOT($J115=0),NOT($J115="PHA Oper Sub"),$B115="HOME 50",NOT($M115="Common Space"))),$E115,"")</f>
        <v/>
      </c>
      <c r="CB115" s="614" t="str">
        <f t="shared" ref="CB115:CB152" si="62">IF(OR(AND($C115=2,NOT($J115=""),NOT($J115=0),NOT($J115="PHA Oper Sub"),$B115=50,NOT($M115="Common Space")),AND($C115=2,NOT($J115=""),NOT($J115=0),NOT($J115="PHA Oper Sub"),$B115="HOME 50",NOT($M115="Common Space"))),$E115,"")</f>
        <v/>
      </c>
      <c r="CC115" s="614" t="str">
        <f t="shared" ref="CC115:CC152" si="63">IF(OR(AND($C115=3,NOT($J115=""),NOT($J115=0),NOT($J115="PHA Oper Sub"),$B115=50,NOT($M115="Common Space")),AND($C115=3,NOT($J115=""),NOT($J115=0),NOT($J115="PHA Oper Sub"),$B115="HOME 50",NOT($M115="Common Space"))),$E115,"")</f>
        <v/>
      </c>
      <c r="CD115" s="614" t="str">
        <f t="shared" ref="CD115:CD152" si="64">IF(OR(AND($C115=4,NOT($J115=""),NOT($J115=0),NOT($J115="PHA Oper Sub"),$B115=50,NOT($M115="Common Space")),AND($C115=4,NOT($J115=""),NOT($J115=0),NOT($J115="PHA Oper Sub"),$B115="HOME 50",NOT($M115="Common Space"))),$E115,"")</f>
        <v/>
      </c>
      <c r="CE115" s="614" t="str">
        <f t="shared" ref="CE115:CE152" si="65">IF(OR(AND($C115="Efficiency",NOT($J115=""),NOT($J115=0),NOT($J115="PHA Oper Sub"),$B115=60,NOT($M115="Common Space")),AND($C115="Efficiency",NOT($J115=""),NOT($J115=0),NOT($J115="PHA Oper Sub"),$B115="HOME 60",NOT($M115="Common Space"))),$E115,"")</f>
        <v/>
      </c>
      <c r="CF115" s="614" t="str">
        <f t="shared" ref="CF115:CF152" si="66">IF(OR(AND($C115=1,NOT($J115=""),NOT($J115=0),NOT($J115="PHA Oper Sub"),$B115=60,NOT($M115="Common Space")),AND($C115=1,NOT($J115=""),NOT($J115=0),NOT($J115="PHA Oper Sub"),$B115="HOME 60",NOT($M115="Common Space"))),$E115,"")</f>
        <v/>
      </c>
      <c r="CG115" s="614" t="str">
        <f t="shared" ref="CG115:CG152" si="67">IF(OR(AND($C115=2,NOT($J115=""),NOT($J115=0),NOT($J115="PHA Oper Sub"),$B115=60,NOT($M115="Common Space")),AND($C115=2,NOT($J115=""),NOT($J115=0),NOT($J115="PHA Oper Sub"),$B115="HOME 60",NOT($M115="Common Space"))),$E115,"")</f>
        <v/>
      </c>
      <c r="CH115" s="614" t="str">
        <f t="shared" ref="CH115:CH152" si="68">IF(OR(AND($C115=3,NOT($J115=""),NOT($J115=0),NOT($J115="PHA Oper Sub"),$B115=60,NOT($M115="Common Space")),AND($C115=3,NOT($J115=""),NOT($J115=0),NOT($J115="PHA Oper Sub"),$B115="HOME 60",NOT($M115="Common Space"))),$E115,"")</f>
        <v/>
      </c>
      <c r="CI115" s="614" t="str">
        <f t="shared" ref="CI115:CI152" si="69">IF(OR(AND($C115=4,NOT($J115=""),NOT($J115=0),NOT($J115="PHA Oper Sub"),$B115=60,NOT($M115="Common Space")),AND($C115=4,NOT($J115=""),NOT($J115=0),NOT($J115="PHA Oper Sub"),$B115="HOME 60",NOT($M115="Common Space"))),$E115,"")</f>
        <v/>
      </c>
      <c r="CJ115" s="614" t="str">
        <f t="shared" ref="CJ115:CJ152" si="70">IF(OR(AND($C115="Efficiency",NOT($J115=""),NOT($J115="PHA Oper Sub"),$B115=70,NOT($M115="Common Space")),AND($C115="Efficiency",NOT($J115=""),NOT($J115="PHA Oper Sub"),$B115="HOME 70",NOT($M115="Common Space"))),$E115,"")</f>
        <v/>
      </c>
      <c r="CK115" s="614" t="str">
        <f t="shared" ref="CK115:CK152" si="71">IF(OR(AND($C115=1,NOT($J115=""),NOT($J115="PHA Oper Sub"),$B115=70,NOT($M115="Common Space")),AND($C115=1,NOT($J115=""),NOT($J115="PHA Oper Sub"),$B115="HOME 70",NOT($M115="Common Space"))),$E115,"")</f>
        <v/>
      </c>
      <c r="CL115" s="614" t="str">
        <f t="shared" ref="CL115:CL152" si="72">IF(OR(AND($C115=2,NOT($J115=""),NOT($J115="PHA Oper Sub"),$B115=70,NOT($M115="Common Space")),AND($C115=2,NOT($J115=""),NOT($J115="PHA Oper Sub"),$B115="HOME 70",NOT($M115="Common Space"))),$E115,"")</f>
        <v/>
      </c>
      <c r="CM115" s="614" t="str">
        <f t="shared" ref="CM115:CM152" si="73">IF(OR(AND($C115=3,NOT($J115=""),NOT($J115="PHA Oper Sub"),$B115=70,NOT($M115="Common Space")),AND($C115=3,NOT($J115=""),NOT($J115="PHA Oper Sub"),$B115="HOME 70",NOT($M115="Common Space"))),$E115,"")</f>
        <v/>
      </c>
      <c r="CN115" s="614" t="str">
        <f t="shared" ref="CN115:CN152" si="74">IF(OR(AND($C115=4,NOT($J115=""),NOT($J115="PHA Oper Sub"),$B115=70,NOT($M115="Common Space")),AND($C115=4,NOT($J115=""),NOT($J115="PHA Oper Sub"),$B115="HOME 70",NOT($M115="Common Space"))),$E115,"")</f>
        <v/>
      </c>
      <c r="CO115" s="614" t="str">
        <f t="shared" ref="CO115:CO152" si="75">IF(OR(AND($C115="Efficiency",NOT($J115=""),NOT($J115="PHA Oper Sub"),$B115=80,NOT($M115="Common Space")),AND($C115="Efficiency",NOT($J115=""),NOT($J115="PHA Oper Sub"),$B115="HOME 80",NOT($M115="Common Space"))),$E115,"")</f>
        <v/>
      </c>
      <c r="CP115" s="614" t="str">
        <f t="shared" ref="CP115:CP152" si="76">IF(OR(AND($C115=1,NOT($J115=""),NOT($J115="PHA Oper Sub"),$B115=80,NOT($M115="Common Space")),AND($C115=1,NOT($J115=""),NOT($J115="PHA Oper Sub"),$B115="HOME 80",NOT($M115="Common Space"))),$E115,"")</f>
        <v/>
      </c>
      <c r="CQ115" s="614" t="str">
        <f t="shared" ref="CQ115:CQ152" si="77">IF(OR(AND($C115=2,NOT($J115=""),NOT($J115="PHA Oper Sub"),$B115=80,NOT($M115="Common Space")),AND($C115=2,NOT($J115=""),NOT($J115="PHA Oper Sub"),$B115="HOME 80",NOT($M115="Common Space"))),$E115,"")</f>
        <v/>
      </c>
      <c r="CR115" s="614" t="str">
        <f t="shared" ref="CR115:CR152" si="78">IF(OR(AND($C115=3,NOT($J115=""),NOT($J115="PHA Oper Sub"),$B115=80,NOT($M115="Common Space")),AND($C115=3,NOT($J115=""),NOT($J115="PHA Oper Sub"),$B115="HOME 80",NOT($M115="Common Space"))),$E115,"")</f>
        <v/>
      </c>
      <c r="CS115" s="614" t="str">
        <f t="shared" ref="CS115:CS152" si="79">IF(OR(AND($C115=4,NOT($J115=""),NOT($J115="PHA Oper Sub"),$B115=80,NOT($M115="Common Space")),AND($C115=4,NOT($J115=""),NOT($J115="PHA Oper Sub"),$B115="HOME 80",NOT($M115="Common Space"))),$E115,"")</f>
        <v/>
      </c>
      <c r="CT115" s="614" t="str">
        <f t="shared" ref="CT115:CT152" si="80">IF(OR(AND($C115="Efficiency",$J115="PHA Oper Sub",$B115=20,NOT($M115="Common Space")),AND($C115="Efficiency",$J115="PHA Oper Sub",$B115="HOME 20",NOT($M115="Common Space"))),$E115,"")</f>
        <v/>
      </c>
      <c r="CU115" s="614" t="str">
        <f t="shared" ref="CU115:CU152" si="81">IF(OR(AND($C115=1,$J115="PHA Oper Sub",$B115=20,NOT($M115="Common Space")),AND($C115=1,$J115="PHA Oper Sub",$B115="HOME 20",NOT($M115="Common Space"))),$E115,"")</f>
        <v/>
      </c>
      <c r="CV115" s="614" t="str">
        <f t="shared" ref="CV115:CV152" si="82">IF(OR(AND($C115=2,$J115="PHA Oper Sub",$B115=20,NOT($M115="Common Space")),AND($C115=2,$J115="PHA Oper Sub",$B115="HOME 20",NOT($M115="Common Space"))),$E115,"")</f>
        <v/>
      </c>
      <c r="CW115" s="614" t="str">
        <f t="shared" ref="CW115:CW152" si="83">IF(OR(AND($C115=3,$J115="PHA Oper Sub",$B115=20,NOT($M115="Common Space")),AND($C115=3,$J115="PHA Oper Sub",$B115="HOME 20",NOT($M115="Common Space"))),$E115,"")</f>
        <v/>
      </c>
      <c r="CX115" s="614" t="str">
        <f t="shared" ref="CX115:CX152" si="84">IF(OR(AND($C115=4,$J115="PHA Oper Sub",$B115=20,NOT($M115="Common Space")),AND($C115=4,$J115="PHA Oper Sub",$B115="HOME 20",NOT($M115="Common Space"))),$E115,"")</f>
        <v/>
      </c>
      <c r="CY115" s="614" t="str">
        <f t="shared" ref="CY115:CY152" si="85">IF(OR(AND($C115="Efficiency",$J115="PHA Oper Sub",$B115=30,NOT($M115="Common Space")),AND($C115="Efficiency",$J115="PHA Oper Sub",$B115="HOME 30",NOT($M115="Common Space"))),$E115,"")</f>
        <v/>
      </c>
      <c r="CZ115" s="614" t="str">
        <f t="shared" ref="CZ115:CZ152" si="86">IF(OR(AND($C115=1,$J115="PHA Oper Sub",$B115=30,NOT($M115="Common Space")),AND($C115=1,$J115="PHA Oper Sub",$B115="HOME 30",NOT($M115="Common Space"))),$E115,"")</f>
        <v/>
      </c>
      <c r="DA115" s="614" t="str">
        <f t="shared" ref="DA115:DA152" si="87">IF(OR(AND($C115=2,$J115="PHA Oper Sub",$B115=30,NOT($M115="Common Space")),AND($C115=2,$J115="PHA Oper Sub",$B115="HOME 30",NOT($M115="Common Space"))),$E115,"")</f>
        <v/>
      </c>
      <c r="DB115" s="614" t="str">
        <f t="shared" ref="DB115:DB152" si="88">IF(OR(AND($C115=3,$J115="PHA Oper Sub",$B115=30,NOT($M115="Common Space")),AND($C115=3,$J115="PHA Oper Sub",$B115="HOME 30",NOT($M115="Common Space"))),$E115,"")</f>
        <v/>
      </c>
      <c r="DC115" s="614" t="str">
        <f t="shared" ref="DC115:DC152" si="89">IF(OR(AND($C115=4,$J115="PHA Oper Sub",$B115=30,NOT($M115="Common Space")),AND($C115=4,$J115="PHA Oper Sub",$B115="HOME 30",NOT($M115="Common Space"))),$E115,"")</f>
        <v/>
      </c>
      <c r="DD115" s="614" t="str">
        <f t="shared" ref="DD115:DD152" si="90">IF(OR(AND($C115="Efficiency",$J115="PHA Oper Sub",$B115=40,NOT($M115="Common Space")),AND($C115="Efficiency",$J115="PHA Oper Sub",$B115="HOME 40",NOT($M115="Common Space"))),$E115,"")</f>
        <v/>
      </c>
      <c r="DE115" s="614" t="str">
        <f t="shared" ref="DE115:DE152" si="91">IF(OR(AND($C115=1,$J115="PHA Oper Sub",$B115=40,NOT($M115="Common Space")),AND($C115=1,$J115="PHA Oper Sub",$B115="HOME 40",NOT($M115="Common Space"))),$E115,"")</f>
        <v/>
      </c>
      <c r="DF115" s="614" t="str">
        <f t="shared" ref="DF115:DF152" si="92">IF(OR(AND($C115=2,$J115="PHA Oper Sub",$B115=40,NOT($M115="Common Space")),AND($C115=2,$J115="PHA Oper Sub",$B115="HOME 40",NOT($M115="Common Space"))),$E115,"")</f>
        <v/>
      </c>
      <c r="DG115" s="614" t="str">
        <f t="shared" ref="DG115:DG152" si="93">IF(OR(AND($C115=3,$J115="PHA Oper Sub",$B115=40,NOT($M115="Common Space")),AND($C115=3,$J115="PHA Oper Sub",$B115="HOME 40",NOT($M115="Common Space"))),$E115,"")</f>
        <v/>
      </c>
      <c r="DH115" s="614" t="str">
        <f t="shared" ref="DH115:DH152" si="94">IF(OR(AND($C115=4,$J115="PHA Oper Sub",$B115=40,NOT($M115="Common Space")),AND($C115=4,$J115="PHA Oper Sub",$B115="HOME 40",NOT($M115="Common Space"))),$E115,"")</f>
        <v/>
      </c>
      <c r="DI115" s="614" t="str">
        <f t="shared" ref="DI115:DI152" si="95">IF(OR(AND($C115="Efficiency",$J115="PHA Oper Sub",$B115=50,NOT($M115="Common Space")),AND($C115="Efficiency",$J115="PHA Oper Sub",$B115="HOME 50",NOT($M115="Common Space"))),$E115,"")</f>
        <v/>
      </c>
      <c r="DJ115" s="614" t="str">
        <f t="shared" ref="DJ115:DJ152" si="96">IF(OR(AND($C115=1,$J115="PHA Oper Sub",$B115=50,NOT($M115="Common Space")),AND($C115=1,$J115="PHA Oper Sub",$B115="HOME 50",NOT($M115="Common Space"))),$E115,"")</f>
        <v/>
      </c>
      <c r="DK115" s="614" t="str">
        <f t="shared" ref="DK115:DK152" si="97">IF(OR(AND($C115=2,$J115="PHA Oper Sub",$B115=50,NOT($M115="Common Space")),AND($C115=2,$J115="PHA Oper Sub",$B115="HOME 50",NOT($M115="Common Space"))),$E115,"")</f>
        <v/>
      </c>
      <c r="DL115" s="614" t="str">
        <f t="shared" ref="DL115:DL152" si="98">IF(OR(AND($C115=3,$J115="PHA Oper Sub",$B115=50,NOT($M115="Common Space")),AND($C115=3,$J115="PHA Oper Sub",$B115="HOME 50",NOT($M115="Common Space"))),$E115,"")</f>
        <v/>
      </c>
      <c r="DM115" s="614" t="str">
        <f t="shared" ref="DM115:DM152" si="99">IF(OR(AND($C115=4,$J115="PHA Oper Sub",$B115=50,NOT($M115="Common Space")),AND($C115=4,$J115="PHA Oper Sub",$B115="HOME 50",NOT($M115="Common Space"))),$E115,"")</f>
        <v/>
      </c>
      <c r="DN115" s="614" t="str">
        <f t="shared" ref="DN115:DN152" si="100">IF(OR(AND($C115="Efficiency",$J115="PHA Oper Sub",$B115=60,NOT($M115="Common Space")),AND($C115="Efficiency",$J115="PHA Oper Sub",$B115="HOME 60",NOT($M115="Common Space"))),$E115,"")</f>
        <v/>
      </c>
      <c r="DO115" s="614" t="str">
        <f t="shared" ref="DO115:DO152" si="101">IF(OR(AND($C115=1,$J115="PHA Oper Sub",$B115=60,NOT($M115="Common Space")),AND($C115=1,$J115="PHA Oper Sub",$B115="HOME 60",NOT($M115="Common Space"))),$E115,"")</f>
        <v/>
      </c>
      <c r="DP115" s="614" t="str">
        <f t="shared" ref="DP115:DP152" si="102">IF(OR(AND($C115=2,$J115="PHA Oper Sub",$B115=60,NOT($M115="Common Space")),AND($C115=2,$J115="PHA Oper Sub",$B115="HOME 60",NOT($M115="Common Space"))),$E115,"")</f>
        <v/>
      </c>
      <c r="DQ115" s="614" t="str">
        <f t="shared" ref="DQ115:DQ152" si="103">IF(OR(AND($C115=3,$J115="PHA Oper Sub",$B115=60,NOT($M115="Common Space")),AND($C115=3,$J115="PHA Oper Sub",$B115="HOME 60",NOT($M115="Common Space"))),$E115,"")</f>
        <v/>
      </c>
      <c r="DR115" s="614" t="str">
        <f t="shared" ref="DR115:DR152" si="104">IF(OR(AND($C115=4,$J115="PHA Oper Sub",$B115=60,NOT($M115="Common Space")),AND($C115=4,$J115="PHA Oper Sub",$B115="HOME 60",NOT($M115="Common Space"))),$E115,"")</f>
        <v/>
      </c>
      <c r="DS115" s="614" t="str">
        <f t="shared" ref="DS115:DS152" si="105">IF(OR(AND($C115="Efficiency",$J115="PHA Oper Sub",$B115=70,NOT($M115="Common Space")),AND($C115="Efficiency",$J115="PHA Oper Sub",$B115="HOME 70",NOT($M115="Common Space"))),$E115,"")</f>
        <v/>
      </c>
      <c r="DT115" s="614" t="str">
        <f t="shared" ref="DT115:DT152" si="106">IF(OR(AND($C115=1,$J115="PHA Oper Sub",$B115=70,NOT($M115="Common Space")),AND($C115=1,$J115="PHA Oper Sub",$B115="HOME 70",NOT($M115="Common Space"))),$E115,"")</f>
        <v/>
      </c>
      <c r="DU115" s="614" t="str">
        <f t="shared" ref="DU115:DU152" si="107">IF(OR(AND($C115=2,$J115="PHA Oper Sub",$B115=70,NOT($M115="Common Space")),AND($C115=2,$J115="PHA Oper Sub",$B115="HOME 70",NOT($M115="Common Space"))),$E115,"")</f>
        <v/>
      </c>
      <c r="DV115" s="614" t="str">
        <f t="shared" ref="DV115:DV152" si="108">IF(OR(AND($C115=3,$J115="PHA Oper Sub",$B115=70,NOT($M115="Common Space")),AND($C115=3,$J115="PHA Oper Sub",$B115="HOME 70",NOT($M115="Common Space"))),$E115,"")</f>
        <v/>
      </c>
      <c r="DW115" s="614" t="str">
        <f t="shared" ref="DW115:DW152" si="109">IF(OR(AND($C115=4,$J115="PHA Oper Sub",$B115=70,NOT($M115="Common Space")),AND($C115=4,$J115="PHA Oper Sub",$B115="HOME 70",NOT($M115="Common Space"))),$E115,"")</f>
        <v/>
      </c>
      <c r="DX115" s="614" t="str">
        <f t="shared" ref="DX115:DX152" si="110">IF(OR(AND($C115="Efficiency",$J115="PHA Oper Sub",$B115=80,NOT($M115="Common Space")),AND($C115="Efficiency",$J115="PHA Oper Sub",$B115="HOME 80",NOT($M115="Common Space"))),$E115,"")</f>
        <v/>
      </c>
      <c r="DY115" s="614" t="str">
        <f t="shared" ref="DY115:DY152" si="111">IF(OR(AND($C115=1,$J115="PHA Oper Sub",$B115=80,NOT($M115="Common Space")),AND($C115=1,$J115="PHA Oper Sub",$B115="HOME 80",NOT($M115="Common Space"))),$E115,"")</f>
        <v/>
      </c>
      <c r="DZ115" s="614" t="str">
        <f t="shared" ref="DZ115:DZ152" si="112">IF(OR(AND($C115=2,$J115="PHA Oper Sub",$B115=80,NOT($M115="Common Space")),AND($C115=2,$J115="PHA Oper Sub",$B115="HOME 80",NOT($M115="Common Space"))),$E115,"")</f>
        <v/>
      </c>
      <c r="EA115" s="614" t="str">
        <f t="shared" ref="EA115:EA152" si="113">IF(OR(AND($C115=3,$J115="PHA Oper Sub",$B115=80,NOT($M115="Common Space")),AND($C115=3,$J115="PHA Oper Sub",$B115="HOME 80",NOT($M115="Common Space"))),$E115,"")</f>
        <v/>
      </c>
      <c r="EB115" s="614" t="str">
        <f t="shared" ref="EB115:EB152" si="114">IF(OR(AND($C115=4,$J115="PHA Oper Sub",$B115=80,NOT($M115="Common Space")),AND($C115=4,$J115="PHA Oper Sub",$B115="HOME 80",NOT($M115="Common Space"))),$E115,"")</f>
        <v/>
      </c>
      <c r="EC115" s="614" t="str">
        <f t="shared" ref="EC115:EC152" si="115">IF(AND(C115="Efficiency",M115="Common Space"),E115,"")</f>
        <v/>
      </c>
      <c r="ED115" s="614" t="str">
        <f t="shared" ref="ED115:ED152" si="116">IF(AND(C115=1,M115="Common Space"),E115,"")</f>
        <v/>
      </c>
      <c r="EE115" s="614" t="str">
        <f t="shared" ref="EE115:EE152" si="117">IF(AND(C115=2,M115="Common Space"),E115,"")</f>
        <v/>
      </c>
      <c r="EF115" s="614" t="str">
        <f t="shared" ref="EF115:EF152" si="118">IF(AND(C115=3,M115="Common Space"),E115,"")</f>
        <v/>
      </c>
      <c r="EG115" s="614" t="str">
        <f>IF(AND(C115=4,M115="Common Space"),E115,"")</f>
        <v/>
      </c>
      <c r="EH115" s="614" t="str">
        <f t="shared" ref="EH115:EH152" si="119">IF(OR(AND($C115="Efficiency",$B115=80,NOT($M115="Common Space")),AND($C115="Efficiency",$B115="HOME 80",NOT($M115="Common Space"))),$E115*$F115,"")</f>
        <v/>
      </c>
      <c r="EI115" s="614" t="str">
        <f t="shared" ref="EI115:EI152" si="120">IF(OR(AND($C115=1,$B115=80,NOT($M115="Common Space")),AND($C115=1,$B115="HOME 80",NOT($M115="Common Space"))),$E115*$F115,"")</f>
        <v/>
      </c>
      <c r="EJ115" s="614" t="str">
        <f t="shared" ref="EJ115:EJ152" si="121">IF(OR(AND($C115=2,$B115=80,NOT($M115="Common Space")),AND($C115=2,$B115="HOME 80",NOT($M115="Common Space"))),$E115*$F115,"")</f>
        <v/>
      </c>
      <c r="EK115" s="614" t="str">
        <f t="shared" ref="EK115:EK152" si="122">IF(OR(AND($C115=3,$B115=80,NOT($M115="Common Space")),AND($C115=3,$B115="HOME 80",NOT($M115="Common Space"))),$E115*$F115,"")</f>
        <v/>
      </c>
      <c r="EL115" s="614" t="str">
        <f t="shared" ref="EL115:EL152" si="123">IF(OR(AND($C115=4,$B115=80,NOT($M115="Common Space")),AND($C115=4,$B115="HOME 80",NOT($M115="Common Space"))),$E115*$F115,"")</f>
        <v/>
      </c>
      <c r="EM115" s="614" t="str">
        <f t="shared" ref="EM115:EM152" si="124">IF(OR(AND($C115="Efficiency",$B115=70,NOT($M115="Common Space")),AND($C115="Efficiency",$B115="HOME 70",NOT($M115="Common Space"))),$E115*$F115,"")</f>
        <v/>
      </c>
      <c r="EN115" s="614" t="str">
        <f t="shared" ref="EN115:EN152" si="125">IF(OR(AND($C115=1,$B115=70,NOT($M115="Common Space")),AND($C115=1,$B115="HOME 70",NOT($M115="Common Space"))),$E115*$F115,"")</f>
        <v/>
      </c>
      <c r="EO115" s="614" t="str">
        <f t="shared" ref="EO115:EO152" si="126">IF(OR(AND($C115=2,$B115=70,NOT($M115="Common Space")),AND($C115=2,$B115="HOME 70",NOT($M115="Common Space"))),$E115*$F115,"")</f>
        <v/>
      </c>
      <c r="EP115" s="614" t="str">
        <f t="shared" ref="EP115:EP152" si="127">IF(OR(AND($C115=3,$B115=70,NOT($M115="Common Space")),AND($C115=3,$B115="HOME 70",NOT($M115="Common Space"))),$E115*$F115,"")</f>
        <v/>
      </c>
      <c r="EQ115" s="614" t="str">
        <f t="shared" ref="EQ115:EQ152" si="128">IF(OR(AND($C115=4,$B115=70,NOT($M115="Common Space")),AND($C115=4,$B115="HOME 70",NOT($M115="Common Space"))),$E115*$F115,"")</f>
        <v/>
      </c>
      <c r="ER115" s="614" t="str">
        <f t="shared" ref="ER115:ER152" si="129">IF(OR(AND($C115="Efficiency",$B115=60,NOT($M115="Common Space")),AND($C115="Efficiency",$B115="HOME 60",NOT($M115="Common Space"))),$E115*$F115,"")</f>
        <v/>
      </c>
      <c r="ES115" s="614" t="str">
        <f t="shared" ref="ES115:ES152" si="130">IF(OR(AND($C115=1,$B115=60,NOT($M115="Common Space")),AND($C115=1,$B115="HOME 60",NOT($M115="Common Space"))),$E115*$F115,"")</f>
        <v/>
      </c>
      <c r="ET115" s="614" t="str">
        <f t="shared" ref="ET115:ET152" si="131">IF(OR(AND($C115=2,$B115=60,NOT($M115="Common Space")),AND($C115=2,$B115="HOME 60",NOT($M115="Common Space"))),$E115*$F115,"")</f>
        <v/>
      </c>
      <c r="EU115" s="614" t="str">
        <f t="shared" ref="EU115:EU152" si="132">IF(OR(AND($C115=3,$B115=60,NOT($M115="Common Space")),AND($C115=3,$B115="HOME 60",NOT($M115="Common Space"))),$E115*$F115,"")</f>
        <v/>
      </c>
      <c r="EV115" s="614" t="str">
        <f t="shared" ref="EV115:EV152" si="133">IF(OR(AND($C115=4,$B115=60,NOT($M115="Common Space")),AND($C115=4,$B115="HOME 60",NOT($M115="Common Space"))),$E115*$F115,"")</f>
        <v/>
      </c>
      <c r="EW115" s="614" t="str">
        <f>IF(OR(AND($C115="Efficiency",$B115=50,NOT($M115="Common Space")),AND($C115="Efficiency",$B115="HOME 50",NOT($M115="Common Space"))),$E115*$F115,"")</f>
        <v/>
      </c>
      <c r="EX115" s="614" t="str">
        <f>IF(OR(AND($C115=1,$B115=50,NOT($M115="Common Space")),AND($C115=1,$B115="HOME 50",NOT($M115="Common Space"))),$E115*$F115,"")</f>
        <v/>
      </c>
      <c r="EY115" s="614" t="str">
        <f>IF(OR(AND($C115=2,$B115=50,NOT($M115="Common Space")),AND($C115=2,$B115="HOME 50",NOT($M115="Common Space"))),$E115*$F115,"")</f>
        <v/>
      </c>
      <c r="EZ115" s="614" t="str">
        <f>IF(OR(AND($C115=3,$B115=50,NOT($M115="Common Space")),AND($C115=3,$B115="HOME 50",NOT($M115="Common Space"))),$E115*$F115,"")</f>
        <v/>
      </c>
      <c r="FA115" s="614" t="str">
        <f>IF(OR(AND($C115=4,$B115=50,NOT($M115="Common Space")),AND($C115=4,$B115="HOME 50",NOT($M115="Common Space"))),$E115*$F115,"")</f>
        <v/>
      </c>
      <c r="FB115" s="614" t="str">
        <f t="shared" ref="FB115:FB152" si="134">IF(OR(AND($C115="Efficiency",$B115=40,NOT($M115="Common Space")),AND($C115="Efficiency",$B115="HOME 40",NOT($M115="Common Space"))),$E115*$F115,"")</f>
        <v/>
      </c>
      <c r="FC115" s="614" t="str">
        <f t="shared" ref="FC115:FC152" si="135">IF(OR(AND($C115=1,$B115=40,NOT($M115="Common Space")),AND($C115=1,$B115="HOME 40",NOT($M115="Common Space"))),$E115*$F115,"")</f>
        <v/>
      </c>
      <c r="FD115" s="614" t="str">
        <f t="shared" ref="FD115:FD152" si="136">IF(OR(AND($C115=2,$B115=40,NOT($M115="Common Space")),AND($C115=2,$B115="HOME 40",NOT($M115="Common Space"))),$E115*$F115,"")</f>
        <v/>
      </c>
      <c r="FE115" s="614" t="str">
        <f t="shared" ref="FE115:FE152" si="137">IF(OR(AND($C115=3,$B115=40,NOT($M115="Common Space")),AND($C115=3,$B115="HOME 40",NOT($M115="Common Space"))),$E115*$F115,"")</f>
        <v/>
      </c>
      <c r="FF115" s="614" t="str">
        <f t="shared" ref="FF115:FF152" si="138">IF(OR(AND($C115=4,$B115=40,NOT($M115="Common Space")),AND($C115=4,$B115="HOME 40",NOT($M115="Common Space"))),$E115*$F115,"")</f>
        <v/>
      </c>
      <c r="FG115" s="614" t="str">
        <f>IF(OR(AND($C115="Efficiency",$B115=30,NOT($M115="Common Space")),AND($C115="Efficiency",$B115="HOME 30",NOT($M115="Common Space"))),$E115*$F115,"")</f>
        <v/>
      </c>
      <c r="FH115" s="614" t="str">
        <f>IF(OR(AND($C115=1,$B115=30,NOT($M115="Common Space")),AND($C115=1,$B115="HOME 30",NOT($M115="Common Space"))),$E115*$F115,"")</f>
        <v/>
      </c>
      <c r="FI115" s="614" t="str">
        <f>IF(OR(AND($C115=2,$B115=30,NOT($M115="Common Space")),AND($C115=2,$B115="HOME 30",NOT($M115="Common Space"))),$E115*$F115,"")</f>
        <v/>
      </c>
      <c r="FJ115" s="614" t="str">
        <f>IF(OR(AND($C115=3,$B115=30,NOT($M115="Common Space")),AND($C115=3,$B115="HOME 30",NOT($M115="Common Space"))),$E115*$F115,"")</f>
        <v/>
      </c>
      <c r="FK115" s="614" t="str">
        <f>IF(OR(AND($C115=4,$B115=30,NOT($M115="Common Space")),AND($C115=4,$B115="HOME 30",NOT($M115="Common Space"))),$E115*$F115,"")</f>
        <v/>
      </c>
      <c r="FL115" s="614" t="str">
        <f t="shared" ref="FL115:FL152" si="139">IF(OR(AND($C115="Efficiency",$B115=20,NOT($M115="Common Space")),AND($C115="Efficiency",$B115="HOME 20",NOT($M115="Common Space"))),$E115*$F115,"")</f>
        <v/>
      </c>
      <c r="FM115" s="614" t="str">
        <f t="shared" ref="FM115:FM152" si="140">IF(OR(AND($C115=1,$B115=20,NOT($M115="Common Space")),AND($C115=1,$B115="HOME 20",NOT($M115="Common Space"))),$E115*$F115,"")</f>
        <v/>
      </c>
      <c r="FN115" s="614" t="str">
        <f t="shared" ref="FN115:FN152" si="141">IF(OR(AND($C115=2,$B115=20,NOT($M115="Common Space")),AND($C115=2,$B115="HOME 20",NOT($M115="Common Space"))),$E115*$F115,"")</f>
        <v/>
      </c>
      <c r="FO115" s="614" t="str">
        <f t="shared" ref="FO115:FO152" si="142">IF(OR(AND($C115=3,$B115=20,NOT($M115="Common Space")),AND($C115=3,$B115="HOME 20",NOT($M115="Common Space"))),$E115*$F115,"")</f>
        <v/>
      </c>
      <c r="FP115" s="614" t="str">
        <f t="shared" ref="FP115:FP152" si="143">IF(OR(AND($C115=4,$B115=20,NOT($M115="Common Space")),AND($C115=4,$B115="HOME 20",NOT($M115="Common Space"))),$E115*$F115,"")</f>
        <v/>
      </c>
      <c r="FQ115" s="614" t="str">
        <f t="shared" ref="FQ115:FQ152" si="144">IF(AND(C115="Efficiency",B115="Unrestricted",NOT(M115="Common Space")),E115*F115,"")</f>
        <v/>
      </c>
      <c r="FR115" s="614" t="str">
        <f t="shared" ref="FR115:FR152" si="145">IF(AND(C115=1,B115="Unrestricted",NOT(M115="Common Space")),E115*F115,"")</f>
        <v/>
      </c>
      <c r="FS115" s="614" t="str">
        <f t="shared" ref="FS115:FS152" si="146">IF(AND(C115=2,B115="Unrestricted",NOT(M115="Common Space")),E115*F115,"")</f>
        <v/>
      </c>
      <c r="FT115" s="614" t="str">
        <f t="shared" ref="FT115:FT152" si="147">IF(AND(C115=3,B115="Unrestricted",NOT(M115="Common Space")),E115*F115,"")</f>
        <v/>
      </c>
      <c r="FU115" s="614" t="str">
        <f t="shared" ref="FU115:FU152" si="148">IF(AND(C115=4,B115="Unrestricted",NOT(M115="Common Space")),E115*F115,"")</f>
        <v/>
      </c>
      <c r="FV115" s="614" t="str">
        <f t="shared" ref="FV115:FV152" si="149">IF(AND(C115="Efficiency",NOT(J115=""),NOT($J115=0),NOT(M115="Common Space")),E115*F115,"")</f>
        <v/>
      </c>
      <c r="FW115" s="614" t="str">
        <f t="shared" ref="FW115:FW152" si="150">IF(AND(C115=1,NOT(J115=""),NOT($J115=0),NOT(M115="Common Space")),E115*F115,"")</f>
        <v/>
      </c>
      <c r="FX115" s="614" t="str">
        <f t="shared" ref="FX115:FX152" si="151">IF(AND(C115=2,NOT(J115=""),NOT($J115=0),NOT(M115="Common Space")),E115*F115,"")</f>
        <v/>
      </c>
      <c r="FY115" s="614" t="str">
        <f t="shared" ref="FY115:FY152" si="152">IF(AND(C115=3,NOT(J115=""),NOT($J115=0),NOT(M115="Common Space")),E115*F115,"")</f>
        <v/>
      </c>
      <c r="FZ115" s="614" t="str">
        <f t="shared" ref="FZ115:FZ152" si="153">IF(AND(C115=4,NOT(J115=""),NOT($J115=0),NOT(M115="Common Space")),E115*F115,"")</f>
        <v/>
      </c>
      <c r="GA115" s="614" t="str">
        <f t="shared" ref="GA115:GA152" si="154">IF(AND(C115="Efficiency",M115="Common Space"),E115*F115,"")</f>
        <v/>
      </c>
      <c r="GB115" s="614" t="str">
        <f t="shared" ref="GB115:GB152" si="155">IF(AND(C115=1,M115="Common Space"),E115*F115,"")</f>
        <v/>
      </c>
      <c r="GC115" s="614" t="str">
        <f t="shared" ref="GC115:GC152" si="156">IF(AND(C115=2,M115="Common Space"),E115*F115,"")</f>
        <v/>
      </c>
      <c r="GD115" s="614" t="str">
        <f t="shared" ref="GD115:GD152" si="157">IF(AND(C115=3,M115="Common Space"),E115*F115,"")</f>
        <v/>
      </c>
      <c r="GE115" s="614" t="str">
        <f t="shared" ref="GE115:GE152" si="158">IF(AND(C115=4,M115="Common Space"),E115*F115,"")</f>
        <v/>
      </c>
      <c r="GF115" s="614" t="str">
        <f t="shared" ref="GF115:GF152" si="159">IF(AND($C115="Efficiency", $O115="New Construction",NOT($B115="Unrestricted"),NOT($B115="NSP 120"),NOT($B115="N/A-CS"),NOT($M115="Common Space")),$E115,"")</f>
        <v/>
      </c>
      <c r="GG115" s="614" t="str">
        <f t="shared" ref="GG115:GG152" si="160">IF(AND($C115=1, $O115="New Construction",NOT($B115="Unrestricted"),NOT($B115="NSP 120"),NOT($B115="N/A-CS"),NOT($M115="Common Space")),$E115,"")</f>
        <v/>
      </c>
      <c r="GH115" s="614" t="str">
        <f t="shared" ref="GH115:GH152" si="161">IF(AND($C115=2, $O115="New Construction",NOT($B115="Unrestricted"),NOT($B115="NSP 120"),NOT($B115="N/A-CS"),NOT($M115="Common Space")),$E115,"")</f>
        <v/>
      </c>
      <c r="GI115" s="614" t="str">
        <f t="shared" ref="GI115:GI152" si="162">IF(AND($C115=3, $O115="New Construction",NOT($B115="Unrestricted"),NOT($B115="NSP 120"),NOT($B115="N/A-CS"),NOT($M115="Common Space")),$E115,"")</f>
        <v/>
      </c>
      <c r="GJ115" s="614" t="str">
        <f t="shared" ref="GJ115:GJ152" si="163">IF(AND($C115=4, $O115="New Construction",NOT($B115="Unrestricted"),NOT($B115="NSP 120"),NOT($B115="N/A-CS"),NOT($M115="Common Space")),$E115,"")</f>
        <v/>
      </c>
      <c r="GK115" s="614" t="str">
        <f t="shared" ref="GK115:GK152" si="164">IF(AND($C115="Efficiency", $O115="New Construction",$B115="Unrestricted",NOT($B115="N/A-CS"),NOT($M115="Common Space")),$E115,"")</f>
        <v/>
      </c>
      <c r="GL115" s="614" t="str">
        <f t="shared" ref="GL115:GL152" si="165">IF(AND($C115=1, $O115="New Construction",$B115="Unrestricted",NOT($B115="N/A-CS"),NOT($M115="Common Space")),$E115,"")</f>
        <v/>
      </c>
      <c r="GM115" s="614" t="str">
        <f t="shared" ref="GM115:GM152" si="166">IF(AND($C115=2, $O115="New Construction",$B115="Unrestricted",NOT($B115="N/A-CS"),NOT($M115="Common Space")),$E115,"")</f>
        <v/>
      </c>
      <c r="GN115" s="614" t="str">
        <f t="shared" ref="GN115:GN152" si="167">IF(AND($C115=3, $O115="New Construction",$B115="Unrestricted",NOT($B115="N/A-CS"),NOT($M115="Common Space")),$E115,"")</f>
        <v/>
      </c>
      <c r="GO115" s="614" t="str">
        <f t="shared" ref="GO115:GO152" si="168">IF(AND($C115=4, $O115="New Construction",$B115="Unrestricted",NOT($B115="N/A-CS"),NOT($M115="Common Space")),$E115,"")</f>
        <v/>
      </c>
      <c r="GP115" s="614" t="str">
        <f t="shared" ref="GP115:GP152" si="169">IF(AND($C115="Efficiency", $O115="New Construction",$B115="N/A-CS",$M115="Common Space"),$E115,"")</f>
        <v/>
      </c>
      <c r="GQ115" s="614" t="str">
        <f t="shared" ref="GQ115:GQ152" si="170">IF(AND($C115=1, $O115="New Construction",$B115="N/A-CS",$M115="Common Space"),$E115,"")</f>
        <v/>
      </c>
      <c r="GR115" s="614" t="str">
        <f t="shared" ref="GR115:GR152" si="171">IF(AND($C115=2, $O115="New Construction",$B115="N/A-CS",$M115="Common Space"),$E115,"")</f>
        <v/>
      </c>
      <c r="GS115" s="614" t="str">
        <f t="shared" ref="GS115:GS152" si="172">IF(AND($C115=3, $O115="New Construction",$B115="N/A-CS",$M115="Common Space"),$E115,"")</f>
        <v/>
      </c>
      <c r="GT115" s="614" t="str">
        <f t="shared" ref="GT115:GT152" si="173">IF(AND($C115=4, $O115="New Construction",$B115="N/A-CS",$M115="Common Space"),$E115,"")</f>
        <v/>
      </c>
      <c r="GU115" s="614" t="str">
        <f t="shared" ref="GU115:GU152" si="174">IF(AND($C115="Efficiency", $O115="Acquisition/Rehab",NOT($B115="Unrestricted"),NOT($B115="NSP 120"),NOT($B115="N/A-CS"),NOT($M115="Common Space")),$E115,"")</f>
        <v/>
      </c>
      <c r="GV115" s="614" t="str">
        <f t="shared" ref="GV115:GV152" si="175">IF(AND($C115=1, $O115="Acquisition/Rehab",NOT($B115="Unrestricted"),NOT($B115="NSP 120"),NOT($B115="N/A-CS"),NOT($M115="Common Space")),$E115,"")</f>
        <v/>
      </c>
      <c r="GW115" s="614" t="str">
        <f t="shared" ref="GW115:GW152" si="176">IF(AND($C115=2, $O115="Acquisition/Rehab",NOT($B115="Unrestricted"),NOT($B115="NSP 120"),NOT($B115="N/A-CS"),NOT($M115="Common Space")),$E115,"")</f>
        <v/>
      </c>
      <c r="GX115" s="614" t="str">
        <f t="shared" ref="GX115:GX152" si="177">IF(AND($C115=3, $O115="Acquisition/Rehab",NOT($B115="Unrestricted"),NOT($B115="NSP 120"),NOT($B115="N/A-CS"),NOT($M115="Common Space")),$E115,"")</f>
        <v/>
      </c>
      <c r="GY115" s="614" t="str">
        <f t="shared" ref="GY115:GY152" si="178">IF(AND($C115=4, $O115="Acquisition/Rehab",NOT($B115="Unrestricted"),NOT($B115="NSP 120"),NOT($B115="N/A-CS"),NOT($M115="Common Space")),$E115,"")</f>
        <v/>
      </c>
      <c r="GZ115" s="614" t="str">
        <f t="shared" ref="GZ115:GZ152" si="179">IF(AND($C115="Efficiency", $O115="Acquisition/Rehab",$B115="Unrestricted",NOT($B115="N/A-CS"),NOT($M115="Common Space")),$E115,"")</f>
        <v/>
      </c>
      <c r="HA115" s="614" t="str">
        <f t="shared" ref="HA115:HA152" si="180">IF(AND($C115=1, $O115="Acquisition/Rehab",$B115="Unrestricted",NOT($B115="N/A-CS"),NOT($M115="Common Space")),$E115,"")</f>
        <v/>
      </c>
      <c r="HB115" s="614" t="str">
        <f t="shared" ref="HB115:HB152" si="181">IF(AND($C115=2, $O115="Acquisition/Rehab",$B115="Unrestricted",NOT($B115="N/A-CS"),NOT($M115="Common Space")),$E115,"")</f>
        <v/>
      </c>
      <c r="HC115" s="614" t="str">
        <f t="shared" ref="HC115:HC152" si="182">IF(AND($C115=3, $O115="Acquisition/Rehab",$B115="Unrestricted",NOT($B115="N/A-CS"),NOT($M115="Common Space")),$E115,"")</f>
        <v/>
      </c>
      <c r="HD115" s="614" t="str">
        <f t="shared" ref="HD115:HD152" si="183">IF(AND($C115=4, $O115="Acquisition/Rehab",$B115="Unrestricted",NOT($B115="N/A-CS"),NOT($M115="Common Space")),$E115,"")</f>
        <v/>
      </c>
      <c r="HE115" s="614" t="str">
        <f t="shared" ref="HE115:HE152" si="184">IF(AND($C115="Efficiency", $O115="Acquisition/Rehab",$B115="N/A-CS",$M115="Common Space"),$E115,"")</f>
        <v/>
      </c>
      <c r="HF115" s="614" t="str">
        <f t="shared" ref="HF115:HF152" si="185">IF(AND($C115=1, $O115="Acquisition/Rehab",$B115="N/A-CS",$M115="Common Space"),$E115,"")</f>
        <v/>
      </c>
      <c r="HG115" s="614" t="str">
        <f t="shared" ref="HG115:HG152" si="186">IF(AND($C115=2, $O115="Acquisition/Rehab",$B115="N/A-CS",$M115="Common Space"),$E115,"")</f>
        <v/>
      </c>
      <c r="HH115" s="614" t="str">
        <f t="shared" ref="HH115:HH152" si="187">IF(AND($C115=3, $O115="Acquisition/Rehab",$B115="N/A-CS",$M115="Common Space"),$E115,"")</f>
        <v/>
      </c>
      <c r="HI115" s="614" t="str">
        <f t="shared" ref="HI115:HI152" si="188">IF(AND($C115=4, $O115="Acquisition/Rehab",$B115="N/A-CS",$M115="Common Space"),$E115,"")</f>
        <v/>
      </c>
      <c r="HJ115" s="614" t="str">
        <f t="shared" ref="HJ115:HJ152" si="189">IF(AND($C115="Efficiency", $O115="Rehabilitation",NOT($B115="Unrestricted"),NOT($B115="NSP 120"),NOT($B115="N/A-CS"),NOT($M115="Common Space")),$E115,"")</f>
        <v/>
      </c>
      <c r="HK115" s="614" t="str">
        <f t="shared" ref="HK115:HK152" si="190">IF(AND($C115=1, $O115="Rehabilitation",NOT($B115="Unrestricted"),NOT($B115="NSP 120"),NOT($B115="N/A-CS"),NOT($M115="Common Space")),$E115,"")</f>
        <v/>
      </c>
      <c r="HL115" s="614" t="str">
        <f t="shared" ref="HL115:HL152" si="191">IF(AND($C115=2, $O115="Rehabilitation",NOT($B115="Unrestricted"),NOT($B115="NSP 120"),NOT($B115="N/A-CS"),NOT($M115="Common Space")),$E115,"")</f>
        <v/>
      </c>
      <c r="HM115" s="614" t="str">
        <f t="shared" ref="HM115:HM152" si="192">IF(AND($C115=3, $O115="Rehabilitation",NOT($B115="Unrestricted"),NOT($B115="NSP 120"),NOT($B115="N/A-CS"),NOT($M115="Common Space")),$E115,"")</f>
        <v/>
      </c>
      <c r="HN115" s="614" t="str">
        <f t="shared" ref="HN115:HN152" si="193">IF(AND($C115=4, $O115="Rehabilitation",NOT($B115="Unrestricted"),NOT($B115="NSP 120"),NOT($B115="N/A-CS"),NOT($M115="Common Space")),$E115,"")</f>
        <v/>
      </c>
      <c r="HO115" s="614" t="str">
        <f t="shared" ref="HO115:HO152" si="194">IF(AND($C115="Efficiency", $O115="Rehabilitation",$B115="Unrestricted",NOT($B115="N/A-CS"),NOT($M115="Common Space")),$E115,"")</f>
        <v/>
      </c>
      <c r="HP115" s="614" t="str">
        <f t="shared" ref="HP115:HP152" si="195">IF(AND($C115=1, $O115="Rehabilitation",$B115="Unrestricted",NOT($B115="N/A-CS"),NOT($M115="Common Space")),$E115,"")</f>
        <v/>
      </c>
      <c r="HQ115" s="614" t="str">
        <f t="shared" ref="HQ115:HQ152" si="196">IF(AND($C115=2, $O115="Rehabilitation",$B115="Unrestricted",NOT($B115="N/A-CS"),NOT($M115="Common Space")),$E115,"")</f>
        <v/>
      </c>
      <c r="HR115" s="614" t="str">
        <f t="shared" ref="HR115:HR152" si="197">IF(AND($C115=3, $O115="Rehabilitation",$B115="Unrestricted",NOT($B115="N/A-CS"),NOT($M115="Common Space")),$E115,"")</f>
        <v/>
      </c>
      <c r="HS115" s="614" t="str">
        <f t="shared" ref="HS115:HS152" si="198">IF(AND($C115=4, $O115="Rehabilitation",$B115="Unrestricted",NOT($B115="N/A-CS"),NOT($M115="Common Space")),$E115,"")</f>
        <v/>
      </c>
      <c r="HT115" s="614" t="str">
        <f t="shared" ref="HT115:HT152" si="199">IF(AND($C115="Efficiency", $O115="Rehabilitation",$B115="N/A-CS",$M115="Common Space"),$E115,"")</f>
        <v/>
      </c>
      <c r="HU115" s="614" t="str">
        <f t="shared" ref="HU115:HU152" si="200">IF(AND($C115=1, $O115="Rehabilitation",$B115="N/A-CS",$M115="Common Space"),$E115,"")</f>
        <v/>
      </c>
      <c r="HV115" s="614" t="str">
        <f t="shared" ref="HV115:HV152" si="201">IF(AND($C115=2, $O115="Rehabilitation",$B115="N/A-CS",$M115="Common Space"),$E115,"")</f>
        <v/>
      </c>
      <c r="HW115" s="614" t="str">
        <f t="shared" ref="HW115:HW152" si="202">IF(AND($C115=3, $O115="Rehabilitation",$B115="N/A-CS",$M115="Common Space"),$E115,"")</f>
        <v/>
      </c>
      <c r="HX115" s="614" t="str">
        <f t="shared" ref="HX115:HX152" si="203">IF(AND($C115=4, $O115="Rehabilitation",$B115="N/A-CS",$M115="Common Space"),$E115,"")</f>
        <v/>
      </c>
      <c r="HY115" s="739" t="str">
        <f t="shared" ref="HY115:HY152" si="204">IF(AND($C115="Efficiency", NOT(OR($N115="SF Detached",$N115="Mfd Home",$N115="Duplex",$N115="Townhome"))),$E115,"")</f>
        <v/>
      </c>
      <c r="HZ115" s="739" t="str">
        <f t="shared" ref="HZ115:HZ152" si="205">IF(AND($C115=1, NOT(OR($N115="SF Detached",$N115="Mfd Home",$N115="Duplex",$N115="Townhome"))),$E115,"")</f>
        <v/>
      </c>
      <c r="IA115" s="739" t="str">
        <f t="shared" ref="IA115:IA152" si="206">IF(AND($C115=2, NOT(OR($N115="SF Detached",$N115="Mfd Home",$N115="Duplex",$N115="Townhome"))),$E115,"")</f>
        <v/>
      </c>
      <c r="IB115" s="739" t="str">
        <f t="shared" ref="IB115:IB152" si="207">IF(AND($C115=3, NOT(OR($N115="SF Detached",$N115="Mfd Home",$N115="Duplex",$N115="Townhome"))),$E115,"")</f>
        <v/>
      </c>
      <c r="IC115" s="739" t="str">
        <f t="shared" ref="IC115:IC152" si="208">IF(AND($C115=4, NOT(OR($N115="SF Detached",$N115="Mfd Home",$N115="Duplex",$N115="Townhome"))),$E115,"")</f>
        <v/>
      </c>
      <c r="ID115" s="739" t="str">
        <f t="shared" ref="ID115:ID152" si="209">IF(AND($C115="Efficiency", $N115="SF Detached",NOT($P115="Yes")),$E115,"")</f>
        <v/>
      </c>
      <c r="IE115" s="739" t="str">
        <f t="shared" ref="IE115:IE152" si="210">IF(AND($C115=1, $N115="SF Detached",NOT($P115="Yes")),$E115,"")</f>
        <v/>
      </c>
      <c r="IF115" s="739" t="str">
        <f t="shared" ref="IF115:IF152" si="211">IF(AND($C115=2, $N115="SF Detached",NOT($P115="Yes")),$E115,"")</f>
        <v/>
      </c>
      <c r="IG115" s="739" t="str">
        <f t="shared" ref="IG115:IG152" si="212">IF(AND($C115=3, $N115="SF Detached",NOT($P115="Yes")),$E115,"")</f>
        <v/>
      </c>
      <c r="IH115" s="739" t="str">
        <f t="shared" ref="IH115:IH152" si="213">IF(AND($C115=4, $N115="SF Detached",NOT($P115="Yes")),$E115,"")</f>
        <v/>
      </c>
      <c r="II115" s="739" t="str">
        <f t="shared" ref="II115:II152" si="214">IF(AND($C115="Efficiency", $N115="SF Detached",$P115="Yes"),$E115,"")</f>
        <v/>
      </c>
      <c r="IJ115" s="739" t="str">
        <f t="shared" ref="IJ115:IJ152" si="215">IF(AND($C115=1, $N115="SF Detached",$P115="Yes"),$E115,"")</f>
        <v/>
      </c>
      <c r="IK115" s="739" t="str">
        <f t="shared" ref="IK115:IK152" si="216">IF(AND($C115=2, $N115="SF Detached",$P115="Yes"),$E115,"")</f>
        <v/>
      </c>
      <c r="IL115" s="739" t="str">
        <f t="shared" ref="IL115:IL152" si="217">IF(AND($C115=3, $N115="SF Detached",$P115="Yes"),$E115,"")</f>
        <v/>
      </c>
      <c r="IM115" s="739" t="str">
        <f t="shared" ref="IM115:IM152" si="218">IF(AND($C115=4, $N115="SF Detached",$P115="Yes"),$E115,"")</f>
        <v/>
      </c>
      <c r="IN115" s="739" t="str">
        <f t="shared" ref="IN115:IN152" si="219">IF(AND($C115="Efficiency", $N115="Mfd Home",NOT($P115="Yes")),$E115,"")</f>
        <v/>
      </c>
      <c r="IO115" s="739" t="str">
        <f t="shared" ref="IO115:IO152" si="220">IF(AND($C115=1, $N115="Mfd Home",NOT($P115="Yes")),$E115,"")</f>
        <v/>
      </c>
      <c r="IP115" s="739" t="str">
        <f t="shared" ref="IP115:IP152" si="221">IF(AND($C115=2, $N115="Mfd Home",NOT($P115="Yes")),$E115,"")</f>
        <v/>
      </c>
      <c r="IQ115" s="739" t="str">
        <f t="shared" ref="IQ115:IQ152" si="222">IF(AND($C115=3, $N115="Mfd Home",NOT($P115="Yes")),$E115,"")</f>
        <v/>
      </c>
      <c r="IR115" s="739" t="str">
        <f t="shared" ref="IR115:IR152" si="223">IF(AND($C115=4, $N115="Mfd Home",NOT($P115="Yes")),$E115,"")</f>
        <v/>
      </c>
      <c r="IS115" s="739" t="str">
        <f t="shared" ref="IS115:IS152" si="224">IF(AND($C115="Efficiency", $N115="Mfd Home",$P115="Yes"),$E115,"")</f>
        <v/>
      </c>
      <c r="IT115" s="739" t="str">
        <f t="shared" ref="IT115:IT152" si="225">IF(AND($C115=1, $N115="Mfd Home",$P115="Yes"),$E115,"")</f>
        <v/>
      </c>
      <c r="IU115" s="739" t="str">
        <f t="shared" ref="IU115:IU152" si="226">IF(AND($C115=2, $N115="Mfd Home",$P115="Yes"),$E115,"")</f>
        <v/>
      </c>
      <c r="IV115" s="739" t="str">
        <f t="shared" ref="IV115:IV152" si="227">IF(AND($C115=3, $N115="Mfd Home",$P115="Yes"),$E115,"")</f>
        <v/>
      </c>
      <c r="IW115" s="739" t="str">
        <f t="shared" ref="IW115:IW152" si="228">IF(AND($C115=4, $N115="Mfd Home",$P115="Yes"),$E115,"")</f>
        <v/>
      </c>
      <c r="IX115" s="739" t="str">
        <f t="shared" ref="IX115:IX152" si="229">IF(AND($C115="Efficiency", $N115="Duplex",NOT($P115="Yes")),$E115,"")</f>
        <v/>
      </c>
      <c r="IY115" s="739" t="str">
        <f t="shared" ref="IY115:IY152" si="230">IF(AND($C115=1, $N115="Duplex",NOT($P115="Yes")),$E115,"")</f>
        <v/>
      </c>
      <c r="IZ115" s="739" t="str">
        <f t="shared" ref="IZ115:IZ152" si="231">IF(AND($C115=2, $N115="Duplex",NOT($P115="Yes")),$E115,"")</f>
        <v/>
      </c>
      <c r="JA115" s="739" t="str">
        <f t="shared" ref="JA115:JA152" si="232">IF(AND($C115=3, $N115="Duplex",NOT($P115="Yes")),$E115,"")</f>
        <v/>
      </c>
      <c r="JB115" s="739" t="str">
        <f t="shared" ref="JB115:JB152" si="233">IF(AND($C115=4, $N115="Duplex",NOT($P115="Yes")),$E115,"")</f>
        <v/>
      </c>
      <c r="JC115" s="739" t="str">
        <f t="shared" ref="JC115:JC152" si="234">IF(AND($C115="Efficiency", $N115="Duplex",$P115="Yes"),$E115,"")</f>
        <v/>
      </c>
      <c r="JD115" s="739" t="str">
        <f t="shared" ref="JD115:JD152" si="235">IF(AND($C115=1, $N115="Duplex",$P115="Yes"),$E115,"")</f>
        <v/>
      </c>
      <c r="JE115" s="739" t="str">
        <f t="shared" ref="JE115:JE152" si="236">IF(AND($C115=2, $N115="Duplex",$P115="Yes"),$E115,"")</f>
        <v/>
      </c>
      <c r="JF115" s="739" t="str">
        <f t="shared" ref="JF115:JF152" si="237">IF(AND($C115=3, $N115="Duplex",$P115="Yes"),$E115,"")</f>
        <v/>
      </c>
      <c r="JG115" s="739" t="str">
        <f t="shared" ref="JG115:JG152" si="238">IF(AND($C115=4, $N115="Duplex",$P115="Yes"),$E115,"")</f>
        <v/>
      </c>
      <c r="JH115" s="739" t="str">
        <f t="shared" ref="JH115:JH152" si="239">IF(AND($C115="Efficiency", $N115="Townhome",NOT($P115="Yes")),$E115,"")</f>
        <v/>
      </c>
      <c r="JI115" s="739" t="str">
        <f t="shared" ref="JI115:JI152" si="240">IF(AND($C115=1, $N115="Townhome",NOT($P115="Yes")),$E115,"")</f>
        <v/>
      </c>
      <c r="JJ115" s="739" t="str">
        <f t="shared" ref="JJ115:JJ152" si="241">IF(AND($C115=2, $N115="Townhome",NOT($P115="Yes")),$E115,"")</f>
        <v/>
      </c>
      <c r="JK115" s="739" t="str">
        <f t="shared" ref="JK115:JK152" si="242">IF(AND($C115=3, $N115="Townhome",NOT($P115="Yes")),$E115,"")</f>
        <v/>
      </c>
      <c r="JL115" s="739" t="str">
        <f t="shared" ref="JL115:JL152" si="243">IF(AND($C115=4, $N115="Townhome",NOT($P115="Yes")),$E115,"")</f>
        <v/>
      </c>
      <c r="JM115" s="739" t="str">
        <f t="shared" ref="JM115:JM152" si="244">IF(AND($C115="Efficiency", $N115="Townhome",$P115="Yes"),$E115,"")</f>
        <v/>
      </c>
      <c r="JN115" s="739" t="str">
        <f t="shared" ref="JN115:JN152" si="245">IF(AND($C115=1, $N115="Townhome",$P115="Yes"),$E115,"")</f>
        <v/>
      </c>
      <c r="JO115" s="739" t="str">
        <f t="shared" ref="JO115:JO152" si="246">IF(AND($C115=2, $N115="Townhome",$P115="Yes"),$E115,"")</f>
        <v/>
      </c>
      <c r="JP115" s="739" t="str">
        <f t="shared" ref="JP115:JP152" si="247">IF(AND($C115=3, $N115="Townhome",$P115="Yes"),$E115,"")</f>
        <v/>
      </c>
      <c r="JQ115" s="739" t="str">
        <f t="shared" ref="JQ115:JQ152" si="248">IF(AND($C115=4, $N115="Townhome",$P115="Yes"),$E115,"")</f>
        <v/>
      </c>
      <c r="JR115" s="739" t="str">
        <f t="shared" ref="JR115:JR152" si="249">IF(AND($C115="Efficiency", $N115="1-Story",NOT($P115="Yes")),$E115,"")</f>
        <v/>
      </c>
      <c r="JS115" s="739" t="str">
        <f t="shared" ref="JS115:JS152" si="250">IF(AND($C115=1, $N115="1-Story",NOT($P115="Yes")),$E115,"")</f>
        <v/>
      </c>
      <c r="JT115" s="739" t="str">
        <f t="shared" ref="JT115:JT152" si="251">IF(AND($C115=2, $N115="1-Story",NOT($P115="Yes")),$E115,"")</f>
        <v/>
      </c>
      <c r="JU115" s="739" t="str">
        <f t="shared" ref="JU115:JU152" si="252">IF(AND($C115=3, $N115="1-Story",NOT($P115="Yes")),$E115,"")</f>
        <v/>
      </c>
      <c r="JV115" s="739" t="str">
        <f t="shared" ref="JV115:JV152" si="253">IF(AND($C115=4, $N115="1-Story",NOT($P115="Yes")),$E115,"")</f>
        <v/>
      </c>
      <c r="JW115" s="739" t="str">
        <f t="shared" ref="JW115:JW152" si="254">IF(AND($C115="Efficiency", $N115="1-Story",$P115="Yes"),$E115,"")</f>
        <v/>
      </c>
      <c r="JX115" s="739" t="str">
        <f t="shared" ref="JX115:JX152" si="255">IF(AND($C115=1, $N115="1-Story",$P115="Yes"),$E115,"")</f>
        <v/>
      </c>
      <c r="JY115" s="739" t="str">
        <f t="shared" ref="JY115:JY152" si="256">IF(AND($C115=2, $N115="1-Story",$P115="Yes"),$E115,"")</f>
        <v/>
      </c>
      <c r="JZ115" s="739" t="str">
        <f t="shared" ref="JZ115:JZ152" si="257">IF(AND($C115=3, $N115="1-Story",$P115="Yes"),$E115,"")</f>
        <v/>
      </c>
      <c r="KA115" s="739" t="str">
        <f t="shared" ref="KA115:KA152" si="258">IF(AND($C115=4, $N115="1-Story",$P115="Yes"),$E115,"")</f>
        <v/>
      </c>
      <c r="KB115" s="739" t="str">
        <f t="shared" ref="KB115:KB152" si="259">IF(AND($C115="Efficiency", $N115="2-Story",NOT($P115="Yes")),$E115,"")</f>
        <v/>
      </c>
      <c r="KC115" s="739" t="str">
        <f t="shared" ref="KC115:KC152" si="260">IF(AND($C115=1, $N115="2-Story",NOT($P115="Yes")),$E115,"")</f>
        <v/>
      </c>
      <c r="KD115" s="739" t="str">
        <f t="shared" ref="KD115:KD152" si="261">IF(AND($C115=2, $N115="2-Story",NOT($P115="Yes")),$E115,"")</f>
        <v/>
      </c>
      <c r="KE115" s="739" t="str">
        <f t="shared" ref="KE115:KE152" si="262">IF(AND($C115=3, $N115="2-Story",NOT($P115="Yes")),$E115,"")</f>
        <v/>
      </c>
      <c r="KF115" s="739" t="str">
        <f t="shared" ref="KF115:KF152" si="263">IF(AND($C115=4, $N115="2-Story",NOT($P115="Yes")),$E115,"")</f>
        <v/>
      </c>
      <c r="KG115" s="739" t="str">
        <f t="shared" ref="KG115:KG152" si="264">IF(AND($C115="Efficiency", $N115="2-Story",$P115="Yes"),$E115,"")</f>
        <v/>
      </c>
      <c r="KH115" s="739" t="str">
        <f t="shared" ref="KH115:KH152" si="265">IF(AND($C115=1, $N115="2-Story",$P115="Yes"),$E115,"")</f>
        <v/>
      </c>
      <c r="KI115" s="739" t="str">
        <f t="shared" ref="KI115:KI152" si="266">IF(AND($C115=2, $N115="2-Story",$P115="Yes"),$E115,"")</f>
        <v/>
      </c>
      <c r="KJ115" s="739" t="str">
        <f t="shared" ref="KJ115:KJ152" si="267">IF(AND($C115=3, $N115="2-Story",$P115="Yes"),$E115,"")</f>
        <v/>
      </c>
      <c r="KK115" s="739" t="str">
        <f t="shared" ref="KK115:KK152" si="268">IF(AND($C115=4, $N115="2-Story",$P115="Yes"),$E115,"")</f>
        <v/>
      </c>
      <c r="KL115" s="739" t="str">
        <f t="shared" ref="KL115:KL152" si="269">IF(AND($C115="Efficiency", $N115="2-Story Walkup",NOT($P115="Yes")),$E115,"")</f>
        <v/>
      </c>
      <c r="KM115" s="739" t="str">
        <f t="shared" ref="KM115:KM152" si="270">IF(AND($C115=1, $N115="2-Story Walkup",NOT($P115="Yes")),$E115,"")</f>
        <v/>
      </c>
      <c r="KN115" s="739" t="str">
        <f t="shared" ref="KN115:KN152" si="271">IF(AND($C115=2, $N115="2-Story Walkup",NOT($P115="Yes")),$E115,"")</f>
        <v/>
      </c>
      <c r="KO115" s="739" t="str">
        <f t="shared" ref="KO115:KO152" si="272">IF(AND($C115=3, $N115="2-Story Walkup",NOT($P115="Yes")),$E115,"")</f>
        <v/>
      </c>
      <c r="KP115" s="739" t="str">
        <f t="shared" ref="KP115:KP152" si="273">IF(AND($C115=4, $N115="2-Story Walkup",NOT($P115="Yes")),$E115,"")</f>
        <v/>
      </c>
      <c r="KQ115" s="739" t="str">
        <f t="shared" ref="KQ115:KQ152" si="274">IF(AND($C115="Efficiency", $N115="2-Story Walkup",$P115="Yes"),$E115,"")</f>
        <v/>
      </c>
      <c r="KR115" s="739" t="str">
        <f t="shared" ref="KR115:KR152" si="275">IF(AND($C115=1, $N115="2-Story Walkup",$P115="Yes"),$E115,"")</f>
        <v/>
      </c>
      <c r="KS115" s="739" t="str">
        <f t="shared" ref="KS115:KS152" si="276">IF(AND($C115=2, $N115="2-Story Walkup",$P115="Yes"),$E115,"")</f>
        <v/>
      </c>
      <c r="KT115" s="739" t="str">
        <f t="shared" ref="KT115:KT152" si="277">IF(AND($C115=3, $N115="2-Story Walkup",$P115="Yes"),$E115,"")</f>
        <v/>
      </c>
      <c r="KU115" s="739" t="str">
        <f t="shared" ref="KU115:KU152" si="278">IF(AND($C115=4, $N115="2-Story Walkup",$P115="Yes"),$E115,"")</f>
        <v/>
      </c>
      <c r="KV115" s="739" t="str">
        <f t="shared" ref="KV115:KV152" si="279">IF(AND($C115="Efficiency", $N115="3+ Story",NOT($P115="Yes")),$E115,"")</f>
        <v/>
      </c>
      <c r="KW115" s="739" t="str">
        <f t="shared" ref="KW115:KW152" si="280">IF(AND($C115=1, $N115="3+ Story",NOT($P115="Yes")),$E115,"")</f>
        <v/>
      </c>
      <c r="KX115" s="739" t="str">
        <f t="shared" ref="KX115:KX152" si="281">IF(AND($C115=2, $N115="3+ Story",NOT($P115="Yes")),$E115,"")</f>
        <v/>
      </c>
      <c r="KY115" s="739" t="str">
        <f t="shared" ref="KY115:KY152" si="282">IF(AND($C115=3, $N115="3+ Story",NOT($P115="Yes")),$E115,"")</f>
        <v/>
      </c>
      <c r="KZ115" s="739" t="str">
        <f t="shared" ref="KZ115:KZ152" si="283">IF(AND($C115=4, $N115="3+ Story",NOT($P115="Yes")),$E115,"")</f>
        <v/>
      </c>
      <c r="LA115" s="739" t="str">
        <f t="shared" ref="LA115:LA152" si="284">IF(AND($C115="Efficiency", $N115="3+ Story",$P115="Yes"),$E115,"")</f>
        <v/>
      </c>
      <c r="LB115" s="739" t="str">
        <f t="shared" ref="LB115:LB152" si="285">IF(AND($C115=1, $N115="3+ Story",$P115="Yes"),$E115,"")</f>
        <v/>
      </c>
      <c r="LC115" s="739" t="str">
        <f t="shared" ref="LC115:LC152" si="286">IF(AND($C115=2, $N115="3+ Story",$P115="Yes"),$E115,"")</f>
        <v/>
      </c>
      <c r="LD115" s="739" t="str">
        <f t="shared" ref="LD115:LD152" si="287">IF(AND($C115=3, $N115="3+ Story",$P115="Yes"),$E115,"")</f>
        <v/>
      </c>
      <c r="LE115" s="739" t="str">
        <f t="shared" ref="LE115:LE152" si="288">IF(AND($C115=4, $N115="3+ Story",$P115="Yes"),$E115,"")</f>
        <v/>
      </c>
      <c r="LF115" s="740" t="str">
        <f t="shared" ref="LF115:LF152" si="289">IF(AND($B115="NSP 120% AMI",$C115="Efficiency", NOT($M115="Common Space")),$E115,"")</f>
        <v/>
      </c>
      <c r="LG115" s="740" t="str">
        <f t="shared" ref="LG115:LG152" si="290">IF(AND($B115="NSP 120% AMI",$C115=1,NOT($M115="Common Space")),$E115,"")</f>
        <v/>
      </c>
      <c r="LH115" s="740" t="str">
        <f t="shared" ref="LH115:LH152" si="291">IF(AND($B115="NSP 120% AMI",$C115=2,NOT($M115="Common Space")),$E115,"")</f>
        <v/>
      </c>
      <c r="LI115" s="740" t="str">
        <f t="shared" ref="LI115:LI152" si="292">IF(AND($B115="NSP 120% AMI",$C115=3,NOT($M115="Common Space")),$E115,"")</f>
        <v/>
      </c>
      <c r="LJ115" s="740" t="str">
        <f t="shared" ref="LJ115:LJ152" si="293">IF(AND($B115="NSP 120% AMI",$C115=4,NOT($M115="Common Space")),$E115,"")</f>
        <v/>
      </c>
      <c r="LK115" s="614" t="str">
        <f t="shared" ref="LK115:LK152" si="294">IF(AND(C115="Efficiency",B115="NSP 120% AMI",NOT(M115="Common Space")),E115*F115,"")</f>
        <v/>
      </c>
      <c r="LL115" s="614" t="str">
        <f t="shared" ref="LL115:LL152" si="295">IF(AND(C115=1,B115="NSP 120% AMI",NOT(M115="Common Space")),E115*F115,"")</f>
        <v/>
      </c>
      <c r="LM115" s="614" t="str">
        <f t="shared" ref="LM115:LM152" si="296">IF(AND(C115=2,B115="NSP 120% AMI",NOT(M115="Common Space")),E115*F115,"")</f>
        <v/>
      </c>
      <c r="LN115" s="614" t="str">
        <f t="shared" ref="LN115:LN152" si="297">IF(AND(C115=3,B115="NSP 120% AMI",NOT(M115="Common Space")),E115*F115,"")</f>
        <v/>
      </c>
      <c r="LO115" s="614" t="str">
        <f t="shared" ref="LO115:LO152" si="298">IF(AND(C115=4,B115="NSP 120% AMI",NOT(M115="Common Space")),E115*F115,"")</f>
        <v/>
      </c>
      <c r="LP115" s="614" t="str">
        <f t="shared" ref="LP115:LP152" si="299">IF(AND($C115="Efficiency", $O115="New Construction",$B115="NSP 120% AMI",NOT($M115="Common Space")),$E115,"")</f>
        <v/>
      </c>
      <c r="LQ115" s="614" t="str">
        <f t="shared" ref="LQ115:LQ152" si="300">IF(AND($C115=1, $O115="New Construction",$B115="NSP 120% AMI",NOT($M115="Common Space")),$E115,"")</f>
        <v/>
      </c>
      <c r="LR115" s="614" t="str">
        <f t="shared" ref="LR115:LR152" si="301">IF(AND($C115=2, $O115="New Construction",$B115="NSP 120% AMI",NOT($M115="Common Space")),$E115,"")</f>
        <v/>
      </c>
      <c r="LS115" s="614" t="str">
        <f t="shared" ref="LS115:LS152" si="302">IF(AND($C115=3, $O115="New Construction",$B115="NSP 120% AMI",NOT($M115="Common Space")),$E115,"")</f>
        <v/>
      </c>
      <c r="LT115" s="614" t="str">
        <f t="shared" ref="LT115:LT152" si="303">IF(AND($C115=4, $O115="New Construction",$B115="NSP 120% AMI",NOT($M115="Common Space")),$E115,"")</f>
        <v/>
      </c>
      <c r="LU115" s="614" t="str">
        <f t="shared" ref="LU115:LU152" si="304">IF(AND($C115="Efficiency", $O115="Acquisition/Rehab",$B115="NSP 120% AMI",NOT($M115="Common Space")),$E115,"")</f>
        <v/>
      </c>
      <c r="LV115" s="614" t="str">
        <f t="shared" ref="LV115:LV152" si="305">IF(AND($C115=1, $O115="Acquisition/Rehab",$B115="NSP 120% AMI",NOT($M115="Common Space")),$E115,"")</f>
        <v/>
      </c>
      <c r="LW115" s="614" t="str">
        <f t="shared" ref="LW115:LW152" si="306">IF(AND($C115=2, $O115="Acquisition/Rehab",$B115="NSP 120% AMI",NOT($M115="Common Space")),$E115,"")</f>
        <v/>
      </c>
      <c r="LX115" s="614" t="str">
        <f t="shared" ref="LX115:LX152" si="307">IF(AND($C115=3, $O115="Acquisition/Rehab",$B115="NSP 120% AMI",NOT($M115="Common Space")),$E115,"")</f>
        <v/>
      </c>
      <c r="LY115" s="614" t="str">
        <f t="shared" ref="LY115:LY152" si="308">IF(AND($C115=4, $O115="Acquisition/Rehab",$B115="NSP 120% AMI",NOT($M115="Common Space")),$E115,"")</f>
        <v/>
      </c>
      <c r="LZ115" s="614" t="str">
        <f t="shared" ref="LZ115:LZ152" si="309">IF(AND($C115="Efficiency", $O115="Rehabilitation",$B115="NSP 120% AMI",NOT($M115="Common Space")),$E115,"")</f>
        <v/>
      </c>
      <c r="MA115" s="614" t="str">
        <f t="shared" ref="MA115:MA152" si="310">IF(AND($C115=1, $O115="Rehabilitation",$B115="NSP 120% AMI",NOT($M115="Common Space")),$E115,"")</f>
        <v/>
      </c>
      <c r="MB115" s="614" t="str">
        <f t="shared" ref="MB115:MB152" si="311">IF(AND($C115=2, $O115="Rehabilitation",$B115="NSP 120% AMI",NOT($M115="Common Space")),$E115,"")</f>
        <v/>
      </c>
      <c r="MC115" s="614" t="str">
        <f t="shared" ref="MC115:MC152" si="312">IF(AND($C115=3, $O115="Rehabilitation",$B115="NSP 120% AMI",NOT($M115="Common Space")),$E115,"")</f>
        <v/>
      </c>
      <c r="MD115" s="614" t="str">
        <f t="shared" ref="MD115:MD152" si="313">IF(AND($C115=4, $O115="Rehabilitation",$B115="NSP 120% AMI",NOT($M115="Common Space")),$E115,"")</f>
        <v/>
      </c>
      <c r="ME115" s="731">
        <f>IF(AND($C115="Efficiency",$E115&gt;0,OR($N115="1-Story",$N115="2-Story",$N115="3+ Story",$N115="2-Story Walkup",$N115="Townhome"),OR($O115="Acquisition/Rehab",$O115="Rehabilitation"),NOT($P115="Yes")),$E115,0)</f>
        <v>0</v>
      </c>
      <c r="MF115" s="731">
        <f>IF(AND($C115=1,$E115&gt;0,OR($N115="1-Story",$N115="2-Story",$N115="3+ Story",$N115="2-Story Walkup",$N115="Townhome"),OR($O115="Acquisition/Rehab",$O115="Rehabilitation"),NOT($P115="Yes")),$E115,0)</f>
        <v>0</v>
      </c>
      <c r="MG115" s="731">
        <f>IF(AND($C115=2,$E115&gt;0,OR($N115="1-Story",$N115="2-Story",$N115="3+ Story",$N115="2-Story Walkup",$N115="Townhome"),OR($O115="Acquisition/Rehab",$O115="Rehabilitation"),NOT($P115="Yes")),$E115,0)</f>
        <v>0</v>
      </c>
      <c r="MH115" s="731">
        <f>IF(AND($C115=3,$E115&gt;0,OR($N115="1-Story",$N115="2-Story",$N115="3+ Story",$N115="2-Story Walkup",$N115="Townhome"),OR($O115="Acquisition/Rehab",$O115="Rehabilitation"),NOT($P115="Yes")),$E115,0)</f>
        <v>0</v>
      </c>
      <c r="MI115" s="731">
        <f>IF(AND($C115=4,$E115&gt;0,OR($N115="1-Story",$N115="2-Story",$N115="3+ Story",$N115="2-Story Walkup",$N115="Townhome"),OR($O115="Acquisition/Rehab",$O115="Rehabilitation"),NOT($P115="Yes")),$E115,0)</f>
        <v>0</v>
      </c>
      <c r="MJ115" s="731">
        <f>IF(AND($C115="Efficiency",$E115&gt;0,OR($N115="1-Story",$N115="2-Story",$N115="3+ Story",$N115="2-Story Walkup",$N115="Townhome"),$O115="New Construction"),$E115,0)</f>
        <v>0</v>
      </c>
      <c r="MK115" s="731">
        <f>IF(AND($C115=1,$E115&gt;0,OR($N115="1-Story",$N115="2-Story",$N115="3+ Story",$N115="2-Story Walkup",$N115="Townhome"),$O115="New Construction"),$E115,0)</f>
        <v>0</v>
      </c>
      <c r="ML115" s="731">
        <f>IF(AND($C115=2,$E115&gt;0,OR($N115="1-Story",$N115="2-Story",$N115="3+ Story",$N115="2-Story Walkup",$N115="Townhome"),$O115="New Construction"),$E115,0)</f>
        <v>0</v>
      </c>
      <c r="MM115" s="731">
        <f>IF(AND($C115=3,$E115&gt;0,OR($N115="1-Story",$N115="2-Story",$N115="3+ Story",$N115="2-Story Walkup",$N115="Townhome"),$O115="New Construction"),$E115,0)</f>
        <v>0</v>
      </c>
      <c r="MN115" s="731">
        <f>IF(AND($C115=4,$E115&gt;0,OR($N115="1-Story",$N115="2-Story",$N115="3+ Story",$N115="2-Story Walkup",$N115="Townhome"),$O115="New Construction"),$E115,0)</f>
        <v>0</v>
      </c>
      <c r="MO115" s="731">
        <f>IF(AND($C115="Efficiency",$E115&gt;0,OR($N115="SF Detached",$N115="Duplex",$N115="Mfd Home"),NOT($P115="Yes")),$E115,0)</f>
        <v>0</v>
      </c>
      <c r="MP115" s="731">
        <f>IF(AND($C115=1,$E115&gt;0,OR($N115="SF Detached",$N115="Duplex",$N115="Mfd Home"),NOT($P115="Yes")),$E115,0)</f>
        <v>0</v>
      </c>
      <c r="MQ115" s="731">
        <f>IF(AND($C115=2,$E115&gt;0,OR($N115="SF Detached",$N115="Duplex",$N115="Mfd Home"),NOT($P115="Yes")),$E115,0)</f>
        <v>0</v>
      </c>
      <c r="MR115" s="731">
        <f>IF(AND($C115=3,$E115&gt;0,OR($N115="SF Detached",$N115="Duplex",$N115="Mfd Home"),NOT($P115="Yes")),$E115,0)</f>
        <v>0</v>
      </c>
      <c r="MS115" s="731">
        <f>IF(AND($C115=4,$E115&gt;0,OR($N115="SF Detached",$N115="Duplex",$N115="Mfd Home"),NOT($P115="Yes")),$E115,0)</f>
        <v>0</v>
      </c>
    </row>
    <row r="116" spans="1:357" s="614" customFormat="1" ht="12" customHeight="1" x14ac:dyDescent="0.2">
      <c r="A116" s="647" t="str">
        <f t="shared" si="1"/>
        <v/>
      </c>
      <c r="B116" s="823" t="str">
        <f>'Rent Schedule and Summary'!B11</f>
        <v>N/A-CS</v>
      </c>
      <c r="C116" s="824">
        <f>'Rent Schedule and Summary'!C11</f>
        <v>0</v>
      </c>
      <c r="D116" s="825">
        <f>'Rent Schedule and Summary'!D11</f>
        <v>0</v>
      </c>
      <c r="E116" s="826">
        <f>'Rent Schedule and Summary'!E11</f>
        <v>0</v>
      </c>
      <c r="F116" s="826">
        <f>'Rent Schedule and Summary'!F11</f>
        <v>0</v>
      </c>
      <c r="G116" s="826">
        <f>'Rent Schedule and Summary'!G11</f>
        <v>0</v>
      </c>
      <c r="H116" s="826">
        <f>'Rent Schedule and Summary'!H11</f>
        <v>0</v>
      </c>
      <c r="I116" s="826">
        <f>'Rent Schedule and Summary'!I11</f>
        <v>0</v>
      </c>
      <c r="J116" s="827">
        <f>'Rent Schedule and Summary'!J11</f>
        <v>0</v>
      </c>
      <c r="K116" s="736">
        <f t="shared" ref="K116:K117" si="314">MAX(0,H116-I116)</f>
        <v>0</v>
      </c>
      <c r="L116" s="736">
        <f t="shared" ref="L116:L117" si="315">MAX(0,E116*K116)</f>
        <v>0</v>
      </c>
      <c r="M116" s="779">
        <f>'Rent Schedule and Summary'!M11</f>
        <v>0</v>
      </c>
      <c r="N116" s="779">
        <f>'Rent Schedule and Summary'!N11</f>
        <v>0</v>
      </c>
      <c r="O116" s="779">
        <f>'Rent Schedule and Summary'!O11</f>
        <v>0</v>
      </c>
      <c r="P116" s="723">
        <f>'Rent Schedule and Summary'!P11</f>
        <v>0</v>
      </c>
      <c r="Q116" s="737">
        <f t="shared" si="4"/>
        <v>0</v>
      </c>
      <c r="R116" s="738"/>
      <c r="S116" s="737"/>
      <c r="T116" s="738"/>
      <c r="U116" s="661"/>
      <c r="V116" s="661"/>
      <c r="W116" s="614" t="str">
        <f t="shared" si="5"/>
        <v/>
      </c>
      <c r="X116" s="614" t="str">
        <f t="shared" si="6"/>
        <v/>
      </c>
      <c r="Y116" s="614" t="str">
        <f t="shared" si="7"/>
        <v/>
      </c>
      <c r="Z116" s="614" t="str">
        <f t="shared" si="8"/>
        <v/>
      </c>
      <c r="AA116" s="614" t="str">
        <f t="shared" si="9"/>
        <v/>
      </c>
      <c r="AB116" s="614" t="str">
        <f t="shared" si="10"/>
        <v/>
      </c>
      <c r="AC116" s="614" t="str">
        <f t="shared" si="11"/>
        <v/>
      </c>
      <c r="AD116" s="614" t="str">
        <f t="shared" si="12"/>
        <v/>
      </c>
      <c r="AE116" s="614" t="str">
        <f t="shared" si="13"/>
        <v/>
      </c>
      <c r="AF116" s="614" t="str">
        <f t="shared" si="14"/>
        <v/>
      </c>
      <c r="AG116" s="614" t="str">
        <f t="shared" si="15"/>
        <v/>
      </c>
      <c r="AH116" s="614" t="str">
        <f t="shared" si="16"/>
        <v/>
      </c>
      <c r="AI116" s="614" t="str">
        <f t="shared" si="17"/>
        <v/>
      </c>
      <c r="AJ116" s="614" t="str">
        <f t="shared" si="18"/>
        <v/>
      </c>
      <c r="AK116" s="614" t="str">
        <f t="shared" si="19"/>
        <v/>
      </c>
      <c r="AL116" s="614" t="str">
        <f t="shared" si="20"/>
        <v/>
      </c>
      <c r="AM116" s="614" t="str">
        <f t="shared" si="21"/>
        <v/>
      </c>
      <c r="AN116" s="614" t="str">
        <f t="shared" si="22"/>
        <v/>
      </c>
      <c r="AO116" s="614" t="str">
        <f t="shared" si="23"/>
        <v/>
      </c>
      <c r="AP116" s="614" t="str">
        <f t="shared" si="24"/>
        <v/>
      </c>
      <c r="AQ116" s="614" t="str">
        <f t="shared" si="25"/>
        <v/>
      </c>
      <c r="AR116" s="614" t="str">
        <f t="shared" si="26"/>
        <v/>
      </c>
      <c r="AS116" s="614" t="str">
        <f t="shared" si="27"/>
        <v/>
      </c>
      <c r="AT116" s="614" t="str">
        <f t="shared" si="28"/>
        <v/>
      </c>
      <c r="AU116" s="614" t="str">
        <f t="shared" si="29"/>
        <v/>
      </c>
      <c r="AV116" s="614" t="str">
        <f t="shared" si="30"/>
        <v/>
      </c>
      <c r="AW116" s="614" t="str">
        <f t="shared" si="31"/>
        <v/>
      </c>
      <c r="AX116" s="614" t="str">
        <f t="shared" si="32"/>
        <v/>
      </c>
      <c r="AY116" s="614" t="str">
        <f t="shared" si="33"/>
        <v/>
      </c>
      <c r="AZ116" s="614" t="str">
        <f t="shared" si="34"/>
        <v/>
      </c>
      <c r="BA116" s="614" t="str">
        <f t="shared" si="35"/>
        <v/>
      </c>
      <c r="BB116" s="614" t="str">
        <f t="shared" si="36"/>
        <v/>
      </c>
      <c r="BC116" s="614" t="str">
        <f t="shared" si="37"/>
        <v/>
      </c>
      <c r="BD116" s="614" t="str">
        <f t="shared" si="38"/>
        <v/>
      </c>
      <c r="BE116" s="614" t="str">
        <f t="shared" si="39"/>
        <v/>
      </c>
      <c r="BF116" s="614" t="str">
        <f t="shared" si="40"/>
        <v/>
      </c>
      <c r="BG116" s="614" t="str">
        <f t="shared" si="41"/>
        <v/>
      </c>
      <c r="BH116" s="614" t="str">
        <f t="shared" si="42"/>
        <v/>
      </c>
      <c r="BI116" s="614" t="str">
        <f t="shared" si="43"/>
        <v/>
      </c>
      <c r="BJ116" s="614" t="str">
        <f t="shared" si="44"/>
        <v/>
      </c>
      <c r="BK116" s="614" t="str">
        <f t="shared" si="45"/>
        <v/>
      </c>
      <c r="BL116" s="614" t="str">
        <f t="shared" si="46"/>
        <v/>
      </c>
      <c r="BM116" s="614" t="str">
        <f t="shared" si="47"/>
        <v/>
      </c>
      <c r="BN116" s="614" t="str">
        <f t="shared" si="48"/>
        <v/>
      </c>
      <c r="BO116" s="614" t="str">
        <f t="shared" si="49"/>
        <v/>
      </c>
      <c r="BP116" s="614" t="str">
        <f t="shared" si="50"/>
        <v/>
      </c>
      <c r="BQ116" s="614" t="str">
        <f t="shared" si="51"/>
        <v/>
      </c>
      <c r="BR116" s="614" t="str">
        <f t="shared" si="52"/>
        <v/>
      </c>
      <c r="BS116" s="614" t="str">
        <f t="shared" si="53"/>
        <v/>
      </c>
      <c r="BT116" s="614" t="str">
        <f t="shared" si="54"/>
        <v/>
      </c>
      <c r="BU116" s="614" t="str">
        <f t="shared" si="55"/>
        <v/>
      </c>
      <c r="BV116" s="614" t="str">
        <f t="shared" si="56"/>
        <v/>
      </c>
      <c r="BW116" s="614" t="str">
        <f t="shared" si="57"/>
        <v/>
      </c>
      <c r="BX116" s="614" t="str">
        <f t="shared" si="58"/>
        <v/>
      </c>
      <c r="BY116" s="614" t="str">
        <f t="shared" si="59"/>
        <v/>
      </c>
      <c r="BZ116" s="614" t="str">
        <f t="shared" si="60"/>
        <v/>
      </c>
      <c r="CA116" s="614" t="str">
        <f t="shared" si="61"/>
        <v/>
      </c>
      <c r="CB116" s="614" t="str">
        <f t="shared" si="62"/>
        <v/>
      </c>
      <c r="CC116" s="614" t="str">
        <f t="shared" si="63"/>
        <v/>
      </c>
      <c r="CD116" s="614" t="str">
        <f t="shared" si="64"/>
        <v/>
      </c>
      <c r="CE116" s="614" t="str">
        <f t="shared" si="65"/>
        <v/>
      </c>
      <c r="CF116" s="614" t="str">
        <f t="shared" si="66"/>
        <v/>
      </c>
      <c r="CG116" s="614" t="str">
        <f t="shared" si="67"/>
        <v/>
      </c>
      <c r="CH116" s="614" t="str">
        <f t="shared" si="68"/>
        <v/>
      </c>
      <c r="CI116" s="614" t="str">
        <f t="shared" si="69"/>
        <v/>
      </c>
      <c r="CJ116" s="614" t="str">
        <f t="shared" si="70"/>
        <v/>
      </c>
      <c r="CK116" s="614" t="str">
        <f t="shared" si="71"/>
        <v/>
      </c>
      <c r="CL116" s="614" t="str">
        <f t="shared" si="72"/>
        <v/>
      </c>
      <c r="CM116" s="614" t="str">
        <f t="shared" si="73"/>
        <v/>
      </c>
      <c r="CN116" s="614" t="str">
        <f t="shared" si="74"/>
        <v/>
      </c>
      <c r="CO116" s="614" t="str">
        <f t="shared" si="75"/>
        <v/>
      </c>
      <c r="CP116" s="614" t="str">
        <f t="shared" si="76"/>
        <v/>
      </c>
      <c r="CQ116" s="614" t="str">
        <f t="shared" si="77"/>
        <v/>
      </c>
      <c r="CR116" s="614" t="str">
        <f t="shared" si="78"/>
        <v/>
      </c>
      <c r="CS116" s="614" t="str">
        <f t="shared" si="79"/>
        <v/>
      </c>
      <c r="CT116" s="614" t="str">
        <f t="shared" si="80"/>
        <v/>
      </c>
      <c r="CU116" s="614" t="str">
        <f t="shared" si="81"/>
        <v/>
      </c>
      <c r="CV116" s="614" t="str">
        <f t="shared" si="82"/>
        <v/>
      </c>
      <c r="CW116" s="614" t="str">
        <f t="shared" si="83"/>
        <v/>
      </c>
      <c r="CX116" s="614" t="str">
        <f t="shared" si="84"/>
        <v/>
      </c>
      <c r="CY116" s="614" t="str">
        <f t="shared" si="85"/>
        <v/>
      </c>
      <c r="CZ116" s="614" t="str">
        <f t="shared" si="86"/>
        <v/>
      </c>
      <c r="DA116" s="614" t="str">
        <f t="shared" si="87"/>
        <v/>
      </c>
      <c r="DB116" s="614" t="str">
        <f t="shared" si="88"/>
        <v/>
      </c>
      <c r="DC116" s="614" t="str">
        <f t="shared" si="89"/>
        <v/>
      </c>
      <c r="DD116" s="614" t="str">
        <f t="shared" si="90"/>
        <v/>
      </c>
      <c r="DE116" s="614" t="str">
        <f t="shared" si="91"/>
        <v/>
      </c>
      <c r="DF116" s="614" t="str">
        <f t="shared" si="92"/>
        <v/>
      </c>
      <c r="DG116" s="614" t="str">
        <f t="shared" si="93"/>
        <v/>
      </c>
      <c r="DH116" s="614" t="str">
        <f t="shared" si="94"/>
        <v/>
      </c>
      <c r="DI116" s="614" t="str">
        <f t="shared" si="95"/>
        <v/>
      </c>
      <c r="DJ116" s="614" t="str">
        <f t="shared" si="96"/>
        <v/>
      </c>
      <c r="DK116" s="614" t="str">
        <f t="shared" si="97"/>
        <v/>
      </c>
      <c r="DL116" s="614" t="str">
        <f t="shared" si="98"/>
        <v/>
      </c>
      <c r="DM116" s="614" t="str">
        <f t="shared" si="99"/>
        <v/>
      </c>
      <c r="DN116" s="614" t="str">
        <f t="shared" si="100"/>
        <v/>
      </c>
      <c r="DO116" s="614" t="str">
        <f t="shared" si="101"/>
        <v/>
      </c>
      <c r="DP116" s="614" t="str">
        <f t="shared" si="102"/>
        <v/>
      </c>
      <c r="DQ116" s="614" t="str">
        <f t="shared" si="103"/>
        <v/>
      </c>
      <c r="DR116" s="614" t="str">
        <f t="shared" si="104"/>
        <v/>
      </c>
      <c r="DS116" s="614" t="str">
        <f t="shared" si="105"/>
        <v/>
      </c>
      <c r="DT116" s="614" t="str">
        <f t="shared" si="106"/>
        <v/>
      </c>
      <c r="DU116" s="614" t="str">
        <f t="shared" si="107"/>
        <v/>
      </c>
      <c r="DV116" s="614" t="str">
        <f t="shared" si="108"/>
        <v/>
      </c>
      <c r="DW116" s="614" t="str">
        <f t="shared" si="109"/>
        <v/>
      </c>
      <c r="DX116" s="614" t="str">
        <f t="shared" si="110"/>
        <v/>
      </c>
      <c r="DY116" s="614" t="str">
        <f t="shared" si="111"/>
        <v/>
      </c>
      <c r="DZ116" s="614" t="str">
        <f t="shared" si="112"/>
        <v/>
      </c>
      <c r="EA116" s="614" t="str">
        <f t="shared" si="113"/>
        <v/>
      </c>
      <c r="EB116" s="614" t="str">
        <f t="shared" si="114"/>
        <v/>
      </c>
      <c r="EC116" s="614" t="str">
        <f t="shared" si="115"/>
        <v/>
      </c>
      <c r="ED116" s="614" t="str">
        <f t="shared" si="116"/>
        <v/>
      </c>
      <c r="EE116" s="614" t="str">
        <f t="shared" si="117"/>
        <v/>
      </c>
      <c r="EF116" s="614" t="str">
        <f t="shared" si="118"/>
        <v/>
      </c>
      <c r="EG116" s="614" t="str">
        <f t="shared" ref="EG116:EG152" si="316">IF(AND(C116=4,M116="Common Space"),E116,"")</f>
        <v/>
      </c>
      <c r="EH116" s="614" t="str">
        <f t="shared" si="119"/>
        <v/>
      </c>
      <c r="EI116" s="614" t="str">
        <f t="shared" si="120"/>
        <v/>
      </c>
      <c r="EJ116" s="614" t="str">
        <f t="shared" si="121"/>
        <v/>
      </c>
      <c r="EK116" s="614" t="str">
        <f t="shared" si="122"/>
        <v/>
      </c>
      <c r="EL116" s="614" t="str">
        <f t="shared" si="123"/>
        <v/>
      </c>
      <c r="EM116" s="614" t="str">
        <f t="shared" si="124"/>
        <v/>
      </c>
      <c r="EN116" s="614" t="str">
        <f t="shared" si="125"/>
        <v/>
      </c>
      <c r="EO116" s="614" t="str">
        <f t="shared" si="126"/>
        <v/>
      </c>
      <c r="EP116" s="614" t="str">
        <f t="shared" si="127"/>
        <v/>
      </c>
      <c r="EQ116" s="614" t="str">
        <f t="shared" si="128"/>
        <v/>
      </c>
      <c r="ER116" s="614" t="str">
        <f t="shared" si="129"/>
        <v/>
      </c>
      <c r="ES116" s="614" t="str">
        <f t="shared" si="130"/>
        <v/>
      </c>
      <c r="ET116" s="614" t="str">
        <f t="shared" si="131"/>
        <v/>
      </c>
      <c r="EU116" s="614" t="str">
        <f t="shared" si="132"/>
        <v/>
      </c>
      <c r="EV116" s="614" t="str">
        <f t="shared" si="133"/>
        <v/>
      </c>
      <c r="EW116" s="614" t="str">
        <f t="shared" ref="EW116:EW152" si="317">IF(OR(AND($C116="Efficiency",$B116=50,NOT($M116="Common Space")),AND($C116="Efficiency",$B116="HOME 50",NOT($M116="Common Space"))),$E116*$F116,"")</f>
        <v/>
      </c>
      <c r="EX116" s="614" t="str">
        <f t="shared" ref="EX116:EX152" si="318">IF(OR(AND($C116=1,$B116=50,NOT($M116="Common Space")),AND($C116=1,$B116="HOME 50",NOT($M116="Common Space"))),$E116*$F116,"")</f>
        <v/>
      </c>
      <c r="EY116" s="614" t="str">
        <f t="shared" ref="EY116:EY152" si="319">IF(OR(AND($C116=2,$B116=50,NOT($M116="Common Space")),AND($C116=2,$B116="HOME 50",NOT($M116="Common Space"))),$E116*$F116,"")</f>
        <v/>
      </c>
      <c r="EZ116" s="614" t="str">
        <f t="shared" ref="EZ116:EZ152" si="320">IF(OR(AND($C116=3,$B116=50,NOT($M116="Common Space")),AND($C116=3,$B116="HOME 50",NOT($M116="Common Space"))),$E116*$F116,"")</f>
        <v/>
      </c>
      <c r="FA116" s="614" t="str">
        <f t="shared" ref="FA116:FA152" si="321">IF(OR(AND($C116=4,$B116=50,NOT($M116="Common Space")),AND($C116=4,$B116="HOME 50",NOT($M116="Common Space"))),$E116*$F116,"")</f>
        <v/>
      </c>
      <c r="FB116" s="614" t="str">
        <f t="shared" si="134"/>
        <v/>
      </c>
      <c r="FC116" s="614" t="str">
        <f t="shared" si="135"/>
        <v/>
      </c>
      <c r="FD116" s="614" t="str">
        <f t="shared" si="136"/>
        <v/>
      </c>
      <c r="FE116" s="614" t="str">
        <f t="shared" si="137"/>
        <v/>
      </c>
      <c r="FF116" s="614" t="str">
        <f t="shared" si="138"/>
        <v/>
      </c>
      <c r="FG116" s="614" t="str">
        <f t="shared" ref="FG116:FG152" si="322">IF(OR(AND($C116="Efficiency",$B116=30,NOT($M116="Common Space")),AND($C116="Efficiency",$B116="HOME 30",NOT($M116="Common Space"))),$E116*$F116,"")</f>
        <v/>
      </c>
      <c r="FH116" s="614" t="str">
        <f t="shared" ref="FH116:FH152" si="323">IF(OR(AND($C116=1,$B116=30,NOT($M116="Common Space")),AND($C116=1,$B116="HOME 30",NOT($M116="Common Space"))),$E116*$F116,"")</f>
        <v/>
      </c>
      <c r="FI116" s="614" t="str">
        <f t="shared" ref="FI116:FI152" si="324">IF(OR(AND($C116=2,$B116=30,NOT($M116="Common Space")),AND($C116=2,$B116="HOME 30",NOT($M116="Common Space"))),$E116*$F116,"")</f>
        <v/>
      </c>
      <c r="FJ116" s="614" t="str">
        <f t="shared" ref="FJ116:FJ152" si="325">IF(OR(AND($C116=3,$B116=30,NOT($M116="Common Space")),AND($C116=3,$B116="HOME 30",NOT($M116="Common Space"))),$E116*$F116,"")</f>
        <v/>
      </c>
      <c r="FK116" s="614" t="str">
        <f t="shared" ref="FK116:FK152" si="326">IF(OR(AND($C116=4,$B116=30,NOT($M116="Common Space")),AND($C116=4,$B116="HOME 30",NOT($M116="Common Space"))),$E116*$F116,"")</f>
        <v/>
      </c>
      <c r="FL116" s="614" t="str">
        <f t="shared" si="139"/>
        <v/>
      </c>
      <c r="FM116" s="614" t="str">
        <f t="shared" si="140"/>
        <v/>
      </c>
      <c r="FN116" s="614" t="str">
        <f t="shared" si="141"/>
        <v/>
      </c>
      <c r="FO116" s="614" t="str">
        <f t="shared" si="142"/>
        <v/>
      </c>
      <c r="FP116" s="614" t="str">
        <f t="shared" si="143"/>
        <v/>
      </c>
      <c r="FQ116" s="614" t="str">
        <f t="shared" si="144"/>
        <v/>
      </c>
      <c r="FR116" s="614" t="str">
        <f t="shared" si="145"/>
        <v/>
      </c>
      <c r="FS116" s="614" t="str">
        <f t="shared" si="146"/>
        <v/>
      </c>
      <c r="FT116" s="614" t="str">
        <f t="shared" si="147"/>
        <v/>
      </c>
      <c r="FU116" s="614" t="str">
        <f t="shared" si="148"/>
        <v/>
      </c>
      <c r="FV116" s="614" t="str">
        <f t="shared" si="149"/>
        <v/>
      </c>
      <c r="FW116" s="614" t="str">
        <f t="shared" si="150"/>
        <v/>
      </c>
      <c r="FX116" s="614" t="str">
        <f t="shared" si="151"/>
        <v/>
      </c>
      <c r="FY116" s="614" t="str">
        <f t="shared" si="152"/>
        <v/>
      </c>
      <c r="FZ116" s="614" t="str">
        <f t="shared" si="153"/>
        <v/>
      </c>
      <c r="GA116" s="614" t="str">
        <f t="shared" si="154"/>
        <v/>
      </c>
      <c r="GB116" s="614" t="str">
        <f t="shared" si="155"/>
        <v/>
      </c>
      <c r="GC116" s="614" t="str">
        <f t="shared" si="156"/>
        <v/>
      </c>
      <c r="GD116" s="614" t="str">
        <f t="shared" si="157"/>
        <v/>
      </c>
      <c r="GE116" s="614" t="str">
        <f t="shared" si="158"/>
        <v/>
      </c>
      <c r="GF116" s="614" t="str">
        <f t="shared" si="159"/>
        <v/>
      </c>
      <c r="GG116" s="614" t="str">
        <f t="shared" si="160"/>
        <v/>
      </c>
      <c r="GH116" s="614" t="str">
        <f t="shared" si="161"/>
        <v/>
      </c>
      <c r="GI116" s="614" t="str">
        <f t="shared" si="162"/>
        <v/>
      </c>
      <c r="GJ116" s="614" t="str">
        <f t="shared" si="163"/>
        <v/>
      </c>
      <c r="GK116" s="614" t="str">
        <f t="shared" si="164"/>
        <v/>
      </c>
      <c r="GL116" s="614" t="str">
        <f t="shared" si="165"/>
        <v/>
      </c>
      <c r="GM116" s="614" t="str">
        <f t="shared" si="166"/>
        <v/>
      </c>
      <c r="GN116" s="614" t="str">
        <f t="shared" si="167"/>
        <v/>
      </c>
      <c r="GO116" s="614" t="str">
        <f t="shared" si="168"/>
        <v/>
      </c>
      <c r="GP116" s="614" t="str">
        <f t="shared" si="169"/>
        <v/>
      </c>
      <c r="GQ116" s="614" t="str">
        <f t="shared" si="170"/>
        <v/>
      </c>
      <c r="GR116" s="614" t="str">
        <f t="shared" si="171"/>
        <v/>
      </c>
      <c r="GS116" s="614" t="str">
        <f t="shared" si="172"/>
        <v/>
      </c>
      <c r="GT116" s="614" t="str">
        <f t="shared" si="173"/>
        <v/>
      </c>
      <c r="GU116" s="614" t="str">
        <f t="shared" si="174"/>
        <v/>
      </c>
      <c r="GV116" s="614" t="str">
        <f t="shared" si="175"/>
        <v/>
      </c>
      <c r="GW116" s="614" t="str">
        <f t="shared" si="176"/>
        <v/>
      </c>
      <c r="GX116" s="614" t="str">
        <f t="shared" si="177"/>
        <v/>
      </c>
      <c r="GY116" s="614" t="str">
        <f t="shared" si="178"/>
        <v/>
      </c>
      <c r="GZ116" s="614" t="str">
        <f t="shared" si="179"/>
        <v/>
      </c>
      <c r="HA116" s="614" t="str">
        <f t="shared" si="180"/>
        <v/>
      </c>
      <c r="HB116" s="614" t="str">
        <f t="shared" si="181"/>
        <v/>
      </c>
      <c r="HC116" s="614" t="str">
        <f t="shared" si="182"/>
        <v/>
      </c>
      <c r="HD116" s="614" t="str">
        <f t="shared" si="183"/>
        <v/>
      </c>
      <c r="HE116" s="614" t="str">
        <f t="shared" si="184"/>
        <v/>
      </c>
      <c r="HF116" s="614" t="str">
        <f t="shared" si="185"/>
        <v/>
      </c>
      <c r="HG116" s="614" t="str">
        <f t="shared" si="186"/>
        <v/>
      </c>
      <c r="HH116" s="614" t="str">
        <f t="shared" si="187"/>
        <v/>
      </c>
      <c r="HI116" s="614" t="str">
        <f t="shared" si="188"/>
        <v/>
      </c>
      <c r="HJ116" s="614" t="str">
        <f t="shared" si="189"/>
        <v/>
      </c>
      <c r="HK116" s="614" t="str">
        <f t="shared" si="190"/>
        <v/>
      </c>
      <c r="HL116" s="614" t="str">
        <f t="shared" si="191"/>
        <v/>
      </c>
      <c r="HM116" s="614" t="str">
        <f t="shared" si="192"/>
        <v/>
      </c>
      <c r="HN116" s="614" t="str">
        <f t="shared" si="193"/>
        <v/>
      </c>
      <c r="HO116" s="614" t="str">
        <f t="shared" si="194"/>
        <v/>
      </c>
      <c r="HP116" s="614" t="str">
        <f t="shared" si="195"/>
        <v/>
      </c>
      <c r="HQ116" s="614" t="str">
        <f t="shared" si="196"/>
        <v/>
      </c>
      <c r="HR116" s="614" t="str">
        <f t="shared" si="197"/>
        <v/>
      </c>
      <c r="HS116" s="614" t="str">
        <f t="shared" si="198"/>
        <v/>
      </c>
      <c r="HT116" s="614" t="str">
        <f t="shared" si="199"/>
        <v/>
      </c>
      <c r="HU116" s="614" t="str">
        <f t="shared" si="200"/>
        <v/>
      </c>
      <c r="HV116" s="614" t="str">
        <f t="shared" si="201"/>
        <v/>
      </c>
      <c r="HW116" s="614" t="str">
        <f t="shared" si="202"/>
        <v/>
      </c>
      <c r="HX116" s="614" t="str">
        <f t="shared" si="203"/>
        <v/>
      </c>
      <c r="HY116" s="739" t="str">
        <f t="shared" si="204"/>
        <v/>
      </c>
      <c r="HZ116" s="739" t="str">
        <f t="shared" si="205"/>
        <v/>
      </c>
      <c r="IA116" s="739" t="str">
        <f t="shared" si="206"/>
        <v/>
      </c>
      <c r="IB116" s="739" t="str">
        <f t="shared" si="207"/>
        <v/>
      </c>
      <c r="IC116" s="739" t="str">
        <f t="shared" si="208"/>
        <v/>
      </c>
      <c r="ID116" s="739" t="str">
        <f t="shared" si="209"/>
        <v/>
      </c>
      <c r="IE116" s="739" t="str">
        <f t="shared" si="210"/>
        <v/>
      </c>
      <c r="IF116" s="739" t="str">
        <f t="shared" si="211"/>
        <v/>
      </c>
      <c r="IG116" s="739" t="str">
        <f t="shared" si="212"/>
        <v/>
      </c>
      <c r="IH116" s="739" t="str">
        <f t="shared" si="213"/>
        <v/>
      </c>
      <c r="II116" s="739" t="str">
        <f t="shared" si="214"/>
        <v/>
      </c>
      <c r="IJ116" s="739" t="str">
        <f t="shared" si="215"/>
        <v/>
      </c>
      <c r="IK116" s="739" t="str">
        <f t="shared" si="216"/>
        <v/>
      </c>
      <c r="IL116" s="739" t="str">
        <f t="shared" si="217"/>
        <v/>
      </c>
      <c r="IM116" s="739" t="str">
        <f t="shared" si="218"/>
        <v/>
      </c>
      <c r="IN116" s="739" t="str">
        <f t="shared" si="219"/>
        <v/>
      </c>
      <c r="IO116" s="739" t="str">
        <f t="shared" si="220"/>
        <v/>
      </c>
      <c r="IP116" s="739" t="str">
        <f t="shared" si="221"/>
        <v/>
      </c>
      <c r="IQ116" s="739" t="str">
        <f t="shared" si="222"/>
        <v/>
      </c>
      <c r="IR116" s="739" t="str">
        <f t="shared" si="223"/>
        <v/>
      </c>
      <c r="IS116" s="739" t="str">
        <f t="shared" si="224"/>
        <v/>
      </c>
      <c r="IT116" s="739" t="str">
        <f t="shared" si="225"/>
        <v/>
      </c>
      <c r="IU116" s="739" t="str">
        <f t="shared" si="226"/>
        <v/>
      </c>
      <c r="IV116" s="739" t="str">
        <f t="shared" si="227"/>
        <v/>
      </c>
      <c r="IW116" s="739" t="str">
        <f t="shared" si="228"/>
        <v/>
      </c>
      <c r="IX116" s="739" t="str">
        <f t="shared" si="229"/>
        <v/>
      </c>
      <c r="IY116" s="739" t="str">
        <f t="shared" si="230"/>
        <v/>
      </c>
      <c r="IZ116" s="739" t="str">
        <f t="shared" si="231"/>
        <v/>
      </c>
      <c r="JA116" s="739" t="str">
        <f t="shared" si="232"/>
        <v/>
      </c>
      <c r="JB116" s="739" t="str">
        <f t="shared" si="233"/>
        <v/>
      </c>
      <c r="JC116" s="739" t="str">
        <f t="shared" si="234"/>
        <v/>
      </c>
      <c r="JD116" s="739" t="str">
        <f t="shared" si="235"/>
        <v/>
      </c>
      <c r="JE116" s="739" t="str">
        <f t="shared" si="236"/>
        <v/>
      </c>
      <c r="JF116" s="739" t="str">
        <f t="shared" si="237"/>
        <v/>
      </c>
      <c r="JG116" s="739" t="str">
        <f t="shared" si="238"/>
        <v/>
      </c>
      <c r="JH116" s="739" t="str">
        <f t="shared" si="239"/>
        <v/>
      </c>
      <c r="JI116" s="739" t="str">
        <f t="shared" si="240"/>
        <v/>
      </c>
      <c r="JJ116" s="739" t="str">
        <f t="shared" si="241"/>
        <v/>
      </c>
      <c r="JK116" s="739" t="str">
        <f t="shared" si="242"/>
        <v/>
      </c>
      <c r="JL116" s="739" t="str">
        <f t="shared" si="243"/>
        <v/>
      </c>
      <c r="JM116" s="739" t="str">
        <f t="shared" si="244"/>
        <v/>
      </c>
      <c r="JN116" s="739" t="str">
        <f t="shared" si="245"/>
        <v/>
      </c>
      <c r="JO116" s="739" t="str">
        <f t="shared" si="246"/>
        <v/>
      </c>
      <c r="JP116" s="739" t="str">
        <f t="shared" si="247"/>
        <v/>
      </c>
      <c r="JQ116" s="739" t="str">
        <f t="shared" si="248"/>
        <v/>
      </c>
      <c r="JR116" s="739" t="str">
        <f t="shared" si="249"/>
        <v/>
      </c>
      <c r="JS116" s="739" t="str">
        <f t="shared" si="250"/>
        <v/>
      </c>
      <c r="JT116" s="739" t="str">
        <f t="shared" si="251"/>
        <v/>
      </c>
      <c r="JU116" s="739" t="str">
        <f t="shared" si="252"/>
        <v/>
      </c>
      <c r="JV116" s="739" t="str">
        <f t="shared" si="253"/>
        <v/>
      </c>
      <c r="JW116" s="739" t="str">
        <f t="shared" si="254"/>
        <v/>
      </c>
      <c r="JX116" s="739" t="str">
        <f t="shared" si="255"/>
        <v/>
      </c>
      <c r="JY116" s="739" t="str">
        <f t="shared" si="256"/>
        <v/>
      </c>
      <c r="JZ116" s="739" t="str">
        <f t="shared" si="257"/>
        <v/>
      </c>
      <c r="KA116" s="739" t="str">
        <f t="shared" si="258"/>
        <v/>
      </c>
      <c r="KB116" s="739" t="str">
        <f t="shared" si="259"/>
        <v/>
      </c>
      <c r="KC116" s="739" t="str">
        <f t="shared" si="260"/>
        <v/>
      </c>
      <c r="KD116" s="739" t="str">
        <f t="shared" si="261"/>
        <v/>
      </c>
      <c r="KE116" s="739" t="str">
        <f t="shared" si="262"/>
        <v/>
      </c>
      <c r="KF116" s="739" t="str">
        <f t="shared" si="263"/>
        <v/>
      </c>
      <c r="KG116" s="739" t="str">
        <f t="shared" si="264"/>
        <v/>
      </c>
      <c r="KH116" s="739" t="str">
        <f t="shared" si="265"/>
        <v/>
      </c>
      <c r="KI116" s="739" t="str">
        <f t="shared" si="266"/>
        <v/>
      </c>
      <c r="KJ116" s="739" t="str">
        <f t="shared" si="267"/>
        <v/>
      </c>
      <c r="KK116" s="739" t="str">
        <f t="shared" si="268"/>
        <v/>
      </c>
      <c r="KL116" s="739" t="str">
        <f t="shared" si="269"/>
        <v/>
      </c>
      <c r="KM116" s="739" t="str">
        <f t="shared" si="270"/>
        <v/>
      </c>
      <c r="KN116" s="739" t="str">
        <f t="shared" si="271"/>
        <v/>
      </c>
      <c r="KO116" s="739" t="str">
        <f t="shared" si="272"/>
        <v/>
      </c>
      <c r="KP116" s="739" t="str">
        <f t="shared" si="273"/>
        <v/>
      </c>
      <c r="KQ116" s="739" t="str">
        <f t="shared" si="274"/>
        <v/>
      </c>
      <c r="KR116" s="739" t="str">
        <f t="shared" si="275"/>
        <v/>
      </c>
      <c r="KS116" s="739" t="str">
        <f t="shared" si="276"/>
        <v/>
      </c>
      <c r="KT116" s="739" t="str">
        <f t="shared" si="277"/>
        <v/>
      </c>
      <c r="KU116" s="739" t="str">
        <f t="shared" si="278"/>
        <v/>
      </c>
      <c r="KV116" s="739" t="str">
        <f t="shared" si="279"/>
        <v/>
      </c>
      <c r="KW116" s="739" t="str">
        <f t="shared" si="280"/>
        <v/>
      </c>
      <c r="KX116" s="739" t="str">
        <f t="shared" si="281"/>
        <v/>
      </c>
      <c r="KY116" s="739" t="str">
        <f t="shared" si="282"/>
        <v/>
      </c>
      <c r="KZ116" s="739" t="str">
        <f t="shared" si="283"/>
        <v/>
      </c>
      <c r="LA116" s="739" t="str">
        <f t="shared" si="284"/>
        <v/>
      </c>
      <c r="LB116" s="739" t="str">
        <f t="shared" si="285"/>
        <v/>
      </c>
      <c r="LC116" s="739" t="str">
        <f t="shared" si="286"/>
        <v/>
      </c>
      <c r="LD116" s="739" t="str">
        <f t="shared" si="287"/>
        <v/>
      </c>
      <c r="LE116" s="739" t="str">
        <f t="shared" si="288"/>
        <v/>
      </c>
      <c r="LF116" s="740" t="str">
        <f t="shared" si="289"/>
        <v/>
      </c>
      <c r="LG116" s="740" t="str">
        <f t="shared" si="290"/>
        <v/>
      </c>
      <c r="LH116" s="740" t="str">
        <f t="shared" si="291"/>
        <v/>
      </c>
      <c r="LI116" s="740" t="str">
        <f t="shared" si="292"/>
        <v/>
      </c>
      <c r="LJ116" s="740" t="str">
        <f t="shared" si="293"/>
        <v/>
      </c>
      <c r="LK116" s="614" t="str">
        <f t="shared" si="294"/>
        <v/>
      </c>
      <c r="LL116" s="614" t="str">
        <f t="shared" si="295"/>
        <v/>
      </c>
      <c r="LM116" s="614" t="str">
        <f t="shared" si="296"/>
        <v/>
      </c>
      <c r="LN116" s="614" t="str">
        <f t="shared" si="297"/>
        <v/>
      </c>
      <c r="LO116" s="614" t="str">
        <f t="shared" si="298"/>
        <v/>
      </c>
      <c r="LP116" s="614" t="str">
        <f t="shared" si="299"/>
        <v/>
      </c>
      <c r="LQ116" s="614" t="str">
        <f t="shared" si="300"/>
        <v/>
      </c>
      <c r="LR116" s="614" t="str">
        <f t="shared" si="301"/>
        <v/>
      </c>
      <c r="LS116" s="614" t="str">
        <f t="shared" si="302"/>
        <v/>
      </c>
      <c r="LT116" s="614" t="str">
        <f t="shared" si="303"/>
        <v/>
      </c>
      <c r="LU116" s="614" t="str">
        <f t="shared" si="304"/>
        <v/>
      </c>
      <c r="LV116" s="614" t="str">
        <f t="shared" si="305"/>
        <v/>
      </c>
      <c r="LW116" s="614" t="str">
        <f t="shared" si="306"/>
        <v/>
      </c>
      <c r="LX116" s="614" t="str">
        <f t="shared" si="307"/>
        <v/>
      </c>
      <c r="LY116" s="614" t="str">
        <f t="shared" si="308"/>
        <v/>
      </c>
      <c r="LZ116" s="614" t="str">
        <f t="shared" si="309"/>
        <v/>
      </c>
      <c r="MA116" s="614" t="str">
        <f t="shared" si="310"/>
        <v/>
      </c>
      <c r="MB116" s="614" t="str">
        <f t="shared" si="311"/>
        <v/>
      </c>
      <c r="MC116" s="614" t="str">
        <f t="shared" si="312"/>
        <v/>
      </c>
      <c r="MD116" s="614" t="str">
        <f t="shared" si="313"/>
        <v/>
      </c>
      <c r="ME116" s="731">
        <f t="shared" ref="ME116:ME152" si="327">IF(AND($C116="Efficiency",$E116&gt;0,OR($N116="1-Story",$N116="2-Story",$N116="3+ Story",$N116="2-Story Walkup",$N116="Townhome"),OR($O116="Acquisition/Rehab",$O116="Rehabilitation"),NOT($P116="Yes")),$E116,0)</f>
        <v>0</v>
      </c>
      <c r="MF116" s="731">
        <f t="shared" ref="MF116:MF152" si="328">IF(AND($C116=1,$E116&gt;0,OR($N116="1-Story",$N116="2-Story",$N116="3+ Story",$N116="2-Story Walkup",$N116="Townhome"),OR($O116="Acquisition/Rehab",$O116="Rehabilitation"),NOT($P116="Yes")),$E116,0)</f>
        <v>0</v>
      </c>
      <c r="MG116" s="731">
        <f t="shared" ref="MG116:MG152" si="329">IF(AND($C116=2,$E116&gt;0,OR($N116="1-Story",$N116="2-Story",$N116="3+ Story",$N116="2-Story Walkup",$N116="Townhome"),OR($O116="Acquisition/Rehab",$O116="Rehabilitation"),NOT($P116="Yes")),$E116,0)</f>
        <v>0</v>
      </c>
      <c r="MH116" s="731">
        <f t="shared" ref="MH116:MH152" si="330">IF(AND($C116=3,$E116&gt;0,OR($N116="1-Story",$N116="2-Story",$N116="3+ Story",$N116="2-Story Walkup",$N116="Townhome"),OR($O116="Acquisition/Rehab",$O116="Rehabilitation"),NOT($P116="Yes")),$E116,0)</f>
        <v>0</v>
      </c>
      <c r="MI116" s="731">
        <f t="shared" ref="MI116:MI152" si="331">IF(AND($C116=4,$E116&gt;0,OR($N116="1-Story",$N116="2-Story",$N116="3+ Story",$N116="2-Story Walkup",$N116="Townhome"),OR($O116="Acquisition/Rehab",$O116="Rehabilitation"),NOT($P116="Yes")),$E116,0)</f>
        <v>0</v>
      </c>
      <c r="MJ116" s="731">
        <f t="shared" ref="MJ116:MJ152" si="332">IF(AND($C116="Efficiency",$E116&gt;0,OR($N116="1-Story",$N116="2-Story",$N116="3+ Story",$N116="2-Story Walkup",$N116="Townhome"),$O116="New Construction"),$E116,0)</f>
        <v>0</v>
      </c>
      <c r="MK116" s="731">
        <f t="shared" ref="MK116:MK152" si="333">IF(AND($C116=1,$E116&gt;0,OR($N116="1-Story",$N116="2-Story",$N116="3+ Story",$N116="2-Story Walkup",$N116="Townhome"),$O116="New Construction"),$E116,0)</f>
        <v>0</v>
      </c>
      <c r="ML116" s="731">
        <f t="shared" ref="ML116:ML152" si="334">IF(AND($C116=2,$E116&gt;0,OR($N116="1-Story",$N116="2-Story",$N116="3+ Story",$N116="2-Story Walkup",$N116="Townhome"),$O116="New Construction"),$E116,0)</f>
        <v>0</v>
      </c>
      <c r="MM116" s="731">
        <f t="shared" ref="MM116:MM152" si="335">IF(AND($C116=3,$E116&gt;0,OR($N116="1-Story",$N116="2-Story",$N116="3+ Story",$N116="2-Story Walkup",$N116="Townhome"),$O116="New Construction"),$E116,0)</f>
        <v>0</v>
      </c>
      <c r="MN116" s="731">
        <f t="shared" ref="MN116:MN152" si="336">IF(AND($C116=4,$E116&gt;0,OR($N116="1-Story",$N116="2-Story",$N116="3+ Story",$N116="2-Story Walkup",$N116="Townhome"),$O116="New Construction"),$E116,0)</f>
        <v>0</v>
      </c>
      <c r="MO116" s="731">
        <f t="shared" ref="MO116:MO152" si="337">IF(AND($C116="Efficiency",$E116&gt;0,OR($N116="SF Detached",$N116="Duplex",$N116="Mfd Home"),NOT($P116="Yes")),$E116,0)</f>
        <v>0</v>
      </c>
      <c r="MP116" s="731">
        <f t="shared" ref="MP116:MP152" si="338">IF(AND($C116=1,$E116&gt;0,OR($N116="SF Detached",$N116="Duplex",$N116="Mfd Home"),NOT($P116="Yes")),$E116,0)</f>
        <v>0</v>
      </c>
      <c r="MQ116" s="731">
        <f t="shared" ref="MQ116:MQ152" si="339">IF(AND($C116=2,$E116&gt;0,OR($N116="SF Detached",$N116="Duplex",$N116="Mfd Home"),NOT($P116="Yes")),$E116,0)</f>
        <v>0</v>
      </c>
      <c r="MR116" s="731">
        <f t="shared" ref="MR116:MR152" si="340">IF(AND($C116=3,$E116&gt;0,OR($N116="SF Detached",$N116="Duplex",$N116="Mfd Home"),NOT($P116="Yes")),$E116,0)</f>
        <v>0</v>
      </c>
      <c r="MS116" s="731">
        <f t="shared" ref="MS116:MS152" si="341">IF(AND($C116=4,$E116&gt;0,OR($N116="SF Detached",$N116="Duplex",$N116="Mfd Home"),NOT($P116="Yes")),$E116,0)</f>
        <v>0</v>
      </c>
    </row>
    <row r="117" spans="1:357" s="614" customFormat="1" ht="12" customHeight="1" x14ac:dyDescent="0.2">
      <c r="A117" s="647" t="str">
        <f t="shared" si="1"/>
        <v/>
      </c>
      <c r="B117" s="823" t="str">
        <f>'Rent Schedule and Summary'!B12</f>
        <v>Unrestricted</v>
      </c>
      <c r="C117" s="824">
        <f>'Rent Schedule and Summary'!C12</f>
        <v>0</v>
      </c>
      <c r="D117" s="825">
        <f>'Rent Schedule and Summary'!D12</f>
        <v>0</v>
      </c>
      <c r="E117" s="826">
        <f>'Rent Schedule and Summary'!E12</f>
        <v>0</v>
      </c>
      <c r="F117" s="826">
        <f>'Rent Schedule and Summary'!F12</f>
        <v>0</v>
      </c>
      <c r="G117" s="826">
        <f>'Rent Schedule and Summary'!G12</f>
        <v>0</v>
      </c>
      <c r="H117" s="826">
        <f>'Rent Schedule and Summary'!H12</f>
        <v>0</v>
      </c>
      <c r="I117" s="826">
        <f>'Rent Schedule and Summary'!I12</f>
        <v>0</v>
      </c>
      <c r="J117" s="827">
        <f>'Rent Schedule and Summary'!J12</f>
        <v>0</v>
      </c>
      <c r="K117" s="736">
        <f t="shared" si="314"/>
        <v>0</v>
      </c>
      <c r="L117" s="736">
        <f t="shared" si="315"/>
        <v>0</v>
      </c>
      <c r="M117" s="779">
        <f>'Rent Schedule and Summary'!M12</f>
        <v>0</v>
      </c>
      <c r="N117" s="779">
        <f>'Rent Schedule and Summary'!N12</f>
        <v>0</v>
      </c>
      <c r="O117" s="779">
        <f>'Rent Schedule and Summary'!O12</f>
        <v>0</v>
      </c>
      <c r="P117" s="723">
        <f>'Rent Schedule and Summary'!P12</f>
        <v>0</v>
      </c>
      <c r="Q117" s="737">
        <f t="shared" si="4"/>
        <v>0</v>
      </c>
      <c r="R117" s="738"/>
      <c r="S117" s="737"/>
      <c r="T117" s="738"/>
      <c r="U117" s="661"/>
      <c r="V117" s="661"/>
      <c r="W117" s="614" t="str">
        <f t="shared" si="5"/>
        <v/>
      </c>
      <c r="X117" s="614" t="str">
        <f t="shared" si="6"/>
        <v/>
      </c>
      <c r="Y117" s="614" t="str">
        <f t="shared" si="7"/>
        <v/>
      </c>
      <c r="Z117" s="614" t="str">
        <f t="shared" si="8"/>
        <v/>
      </c>
      <c r="AA117" s="614" t="str">
        <f t="shared" si="9"/>
        <v/>
      </c>
      <c r="AB117" s="614" t="str">
        <f t="shared" si="10"/>
        <v/>
      </c>
      <c r="AC117" s="614" t="str">
        <f t="shared" si="11"/>
        <v/>
      </c>
      <c r="AD117" s="614" t="str">
        <f t="shared" si="12"/>
        <v/>
      </c>
      <c r="AE117" s="614" t="str">
        <f t="shared" si="13"/>
        <v/>
      </c>
      <c r="AF117" s="614" t="str">
        <f t="shared" si="14"/>
        <v/>
      </c>
      <c r="AG117" s="614" t="str">
        <f t="shared" si="15"/>
        <v/>
      </c>
      <c r="AH117" s="614" t="str">
        <f t="shared" si="16"/>
        <v/>
      </c>
      <c r="AI117" s="614" t="str">
        <f t="shared" si="17"/>
        <v/>
      </c>
      <c r="AJ117" s="614" t="str">
        <f t="shared" si="18"/>
        <v/>
      </c>
      <c r="AK117" s="614" t="str">
        <f t="shared" si="19"/>
        <v/>
      </c>
      <c r="AL117" s="614" t="str">
        <f t="shared" si="20"/>
        <v/>
      </c>
      <c r="AM117" s="614" t="str">
        <f t="shared" si="21"/>
        <v/>
      </c>
      <c r="AN117" s="614" t="str">
        <f t="shared" si="22"/>
        <v/>
      </c>
      <c r="AO117" s="614" t="str">
        <f t="shared" si="23"/>
        <v/>
      </c>
      <c r="AP117" s="614" t="str">
        <f t="shared" si="24"/>
        <v/>
      </c>
      <c r="AQ117" s="614" t="str">
        <f t="shared" si="25"/>
        <v/>
      </c>
      <c r="AR117" s="614" t="str">
        <f t="shared" si="26"/>
        <v/>
      </c>
      <c r="AS117" s="614" t="str">
        <f t="shared" si="27"/>
        <v/>
      </c>
      <c r="AT117" s="614" t="str">
        <f t="shared" si="28"/>
        <v/>
      </c>
      <c r="AU117" s="614" t="str">
        <f t="shared" si="29"/>
        <v/>
      </c>
      <c r="AV117" s="614" t="str">
        <f t="shared" si="30"/>
        <v/>
      </c>
      <c r="AW117" s="614" t="str">
        <f t="shared" si="31"/>
        <v/>
      </c>
      <c r="AX117" s="614" t="str">
        <f t="shared" si="32"/>
        <v/>
      </c>
      <c r="AY117" s="614" t="str">
        <f t="shared" si="33"/>
        <v/>
      </c>
      <c r="AZ117" s="614" t="str">
        <f t="shared" si="34"/>
        <v/>
      </c>
      <c r="BA117" s="614" t="str">
        <f t="shared" si="35"/>
        <v/>
      </c>
      <c r="BB117" s="614" t="str">
        <f t="shared" si="36"/>
        <v/>
      </c>
      <c r="BC117" s="614" t="str">
        <f t="shared" si="37"/>
        <v/>
      </c>
      <c r="BD117" s="614" t="str">
        <f t="shared" si="38"/>
        <v/>
      </c>
      <c r="BE117" s="614" t="str">
        <f t="shared" si="39"/>
        <v/>
      </c>
      <c r="BF117" s="614" t="str">
        <f t="shared" si="40"/>
        <v/>
      </c>
      <c r="BG117" s="614" t="str">
        <f t="shared" si="41"/>
        <v/>
      </c>
      <c r="BH117" s="614" t="str">
        <f t="shared" si="42"/>
        <v/>
      </c>
      <c r="BI117" s="614" t="str">
        <f t="shared" si="43"/>
        <v/>
      </c>
      <c r="BJ117" s="614" t="str">
        <f t="shared" si="44"/>
        <v/>
      </c>
      <c r="BK117" s="614" t="str">
        <f t="shared" si="45"/>
        <v/>
      </c>
      <c r="BL117" s="614" t="str">
        <f t="shared" si="46"/>
        <v/>
      </c>
      <c r="BM117" s="614" t="str">
        <f t="shared" si="47"/>
        <v/>
      </c>
      <c r="BN117" s="614" t="str">
        <f t="shared" si="48"/>
        <v/>
      </c>
      <c r="BO117" s="614" t="str">
        <f t="shared" si="49"/>
        <v/>
      </c>
      <c r="BP117" s="614" t="str">
        <f t="shared" si="50"/>
        <v/>
      </c>
      <c r="BQ117" s="614" t="str">
        <f t="shared" si="51"/>
        <v/>
      </c>
      <c r="BR117" s="614" t="str">
        <f t="shared" si="52"/>
        <v/>
      </c>
      <c r="BS117" s="614" t="str">
        <f t="shared" si="53"/>
        <v/>
      </c>
      <c r="BT117" s="614" t="str">
        <f t="shared" si="54"/>
        <v/>
      </c>
      <c r="BU117" s="614" t="str">
        <f t="shared" si="55"/>
        <v/>
      </c>
      <c r="BV117" s="614" t="str">
        <f t="shared" si="56"/>
        <v/>
      </c>
      <c r="BW117" s="614" t="str">
        <f t="shared" si="57"/>
        <v/>
      </c>
      <c r="BX117" s="614" t="str">
        <f t="shared" si="58"/>
        <v/>
      </c>
      <c r="BY117" s="614" t="str">
        <f t="shared" si="59"/>
        <v/>
      </c>
      <c r="BZ117" s="614" t="str">
        <f t="shared" si="60"/>
        <v/>
      </c>
      <c r="CA117" s="614" t="str">
        <f t="shared" si="61"/>
        <v/>
      </c>
      <c r="CB117" s="614" t="str">
        <f t="shared" si="62"/>
        <v/>
      </c>
      <c r="CC117" s="614" t="str">
        <f t="shared" si="63"/>
        <v/>
      </c>
      <c r="CD117" s="614" t="str">
        <f t="shared" si="64"/>
        <v/>
      </c>
      <c r="CE117" s="614" t="str">
        <f t="shared" si="65"/>
        <v/>
      </c>
      <c r="CF117" s="614" t="str">
        <f t="shared" si="66"/>
        <v/>
      </c>
      <c r="CG117" s="614" t="str">
        <f t="shared" si="67"/>
        <v/>
      </c>
      <c r="CH117" s="614" t="str">
        <f t="shared" si="68"/>
        <v/>
      </c>
      <c r="CI117" s="614" t="str">
        <f t="shared" si="69"/>
        <v/>
      </c>
      <c r="CJ117" s="614" t="str">
        <f t="shared" si="70"/>
        <v/>
      </c>
      <c r="CK117" s="614" t="str">
        <f t="shared" si="71"/>
        <v/>
      </c>
      <c r="CL117" s="614" t="str">
        <f t="shared" si="72"/>
        <v/>
      </c>
      <c r="CM117" s="614" t="str">
        <f t="shared" si="73"/>
        <v/>
      </c>
      <c r="CN117" s="614" t="str">
        <f t="shared" si="74"/>
        <v/>
      </c>
      <c r="CO117" s="614" t="str">
        <f t="shared" si="75"/>
        <v/>
      </c>
      <c r="CP117" s="614" t="str">
        <f t="shared" si="76"/>
        <v/>
      </c>
      <c r="CQ117" s="614" t="str">
        <f t="shared" si="77"/>
        <v/>
      </c>
      <c r="CR117" s="614" t="str">
        <f t="shared" si="78"/>
        <v/>
      </c>
      <c r="CS117" s="614" t="str">
        <f t="shared" si="79"/>
        <v/>
      </c>
      <c r="CT117" s="614" t="str">
        <f t="shared" si="80"/>
        <v/>
      </c>
      <c r="CU117" s="614" t="str">
        <f t="shared" si="81"/>
        <v/>
      </c>
      <c r="CV117" s="614" t="str">
        <f t="shared" si="82"/>
        <v/>
      </c>
      <c r="CW117" s="614" t="str">
        <f t="shared" si="83"/>
        <v/>
      </c>
      <c r="CX117" s="614" t="str">
        <f t="shared" si="84"/>
        <v/>
      </c>
      <c r="CY117" s="614" t="str">
        <f t="shared" si="85"/>
        <v/>
      </c>
      <c r="CZ117" s="614" t="str">
        <f t="shared" si="86"/>
        <v/>
      </c>
      <c r="DA117" s="614" t="str">
        <f t="shared" si="87"/>
        <v/>
      </c>
      <c r="DB117" s="614" t="str">
        <f t="shared" si="88"/>
        <v/>
      </c>
      <c r="DC117" s="614" t="str">
        <f t="shared" si="89"/>
        <v/>
      </c>
      <c r="DD117" s="614" t="str">
        <f t="shared" si="90"/>
        <v/>
      </c>
      <c r="DE117" s="614" t="str">
        <f t="shared" si="91"/>
        <v/>
      </c>
      <c r="DF117" s="614" t="str">
        <f t="shared" si="92"/>
        <v/>
      </c>
      <c r="DG117" s="614" t="str">
        <f t="shared" si="93"/>
        <v/>
      </c>
      <c r="DH117" s="614" t="str">
        <f t="shared" si="94"/>
        <v/>
      </c>
      <c r="DI117" s="614" t="str">
        <f t="shared" si="95"/>
        <v/>
      </c>
      <c r="DJ117" s="614" t="str">
        <f t="shared" si="96"/>
        <v/>
      </c>
      <c r="DK117" s="614" t="str">
        <f t="shared" si="97"/>
        <v/>
      </c>
      <c r="DL117" s="614" t="str">
        <f t="shared" si="98"/>
        <v/>
      </c>
      <c r="DM117" s="614" t="str">
        <f t="shared" si="99"/>
        <v/>
      </c>
      <c r="DN117" s="614" t="str">
        <f t="shared" si="100"/>
        <v/>
      </c>
      <c r="DO117" s="614" t="str">
        <f t="shared" si="101"/>
        <v/>
      </c>
      <c r="DP117" s="614" t="str">
        <f t="shared" si="102"/>
        <v/>
      </c>
      <c r="DQ117" s="614" t="str">
        <f t="shared" si="103"/>
        <v/>
      </c>
      <c r="DR117" s="614" t="str">
        <f t="shared" si="104"/>
        <v/>
      </c>
      <c r="DS117" s="614" t="str">
        <f t="shared" si="105"/>
        <v/>
      </c>
      <c r="DT117" s="614" t="str">
        <f t="shared" si="106"/>
        <v/>
      </c>
      <c r="DU117" s="614" t="str">
        <f t="shared" si="107"/>
        <v/>
      </c>
      <c r="DV117" s="614" t="str">
        <f t="shared" si="108"/>
        <v/>
      </c>
      <c r="DW117" s="614" t="str">
        <f t="shared" si="109"/>
        <v/>
      </c>
      <c r="DX117" s="614" t="str">
        <f t="shared" si="110"/>
        <v/>
      </c>
      <c r="DY117" s="614" t="str">
        <f t="shared" si="111"/>
        <v/>
      </c>
      <c r="DZ117" s="614" t="str">
        <f t="shared" si="112"/>
        <v/>
      </c>
      <c r="EA117" s="614" t="str">
        <f t="shared" si="113"/>
        <v/>
      </c>
      <c r="EB117" s="614" t="str">
        <f t="shared" si="114"/>
        <v/>
      </c>
      <c r="EC117" s="614" t="str">
        <f t="shared" si="115"/>
        <v/>
      </c>
      <c r="ED117" s="614" t="str">
        <f t="shared" si="116"/>
        <v/>
      </c>
      <c r="EE117" s="614" t="str">
        <f t="shared" si="117"/>
        <v/>
      </c>
      <c r="EF117" s="614" t="str">
        <f t="shared" si="118"/>
        <v/>
      </c>
      <c r="EG117" s="614" t="str">
        <f t="shared" si="316"/>
        <v/>
      </c>
      <c r="EH117" s="614" t="str">
        <f t="shared" si="119"/>
        <v/>
      </c>
      <c r="EI117" s="614" t="str">
        <f t="shared" si="120"/>
        <v/>
      </c>
      <c r="EJ117" s="614" t="str">
        <f t="shared" si="121"/>
        <v/>
      </c>
      <c r="EK117" s="614" t="str">
        <f t="shared" si="122"/>
        <v/>
      </c>
      <c r="EL117" s="614" t="str">
        <f t="shared" si="123"/>
        <v/>
      </c>
      <c r="EM117" s="614" t="str">
        <f t="shared" si="124"/>
        <v/>
      </c>
      <c r="EN117" s="614" t="str">
        <f t="shared" si="125"/>
        <v/>
      </c>
      <c r="EO117" s="614" t="str">
        <f t="shared" si="126"/>
        <v/>
      </c>
      <c r="EP117" s="614" t="str">
        <f t="shared" si="127"/>
        <v/>
      </c>
      <c r="EQ117" s="614" t="str">
        <f t="shared" si="128"/>
        <v/>
      </c>
      <c r="ER117" s="614" t="str">
        <f t="shared" si="129"/>
        <v/>
      </c>
      <c r="ES117" s="614" t="str">
        <f t="shared" si="130"/>
        <v/>
      </c>
      <c r="ET117" s="614" t="str">
        <f t="shared" si="131"/>
        <v/>
      </c>
      <c r="EU117" s="614" t="str">
        <f t="shared" si="132"/>
        <v/>
      </c>
      <c r="EV117" s="614" t="str">
        <f t="shared" si="133"/>
        <v/>
      </c>
      <c r="EW117" s="614" t="str">
        <f t="shared" si="317"/>
        <v/>
      </c>
      <c r="EX117" s="614" t="str">
        <f t="shared" si="318"/>
        <v/>
      </c>
      <c r="EY117" s="614" t="str">
        <f t="shared" si="319"/>
        <v/>
      </c>
      <c r="EZ117" s="614" t="str">
        <f t="shared" si="320"/>
        <v/>
      </c>
      <c r="FA117" s="614" t="str">
        <f t="shared" si="321"/>
        <v/>
      </c>
      <c r="FB117" s="614" t="str">
        <f t="shared" si="134"/>
        <v/>
      </c>
      <c r="FC117" s="614" t="str">
        <f t="shared" si="135"/>
        <v/>
      </c>
      <c r="FD117" s="614" t="str">
        <f t="shared" si="136"/>
        <v/>
      </c>
      <c r="FE117" s="614" t="str">
        <f t="shared" si="137"/>
        <v/>
      </c>
      <c r="FF117" s="614" t="str">
        <f t="shared" si="138"/>
        <v/>
      </c>
      <c r="FG117" s="614" t="str">
        <f t="shared" si="322"/>
        <v/>
      </c>
      <c r="FH117" s="614" t="str">
        <f t="shared" si="323"/>
        <v/>
      </c>
      <c r="FI117" s="614" t="str">
        <f t="shared" si="324"/>
        <v/>
      </c>
      <c r="FJ117" s="614" t="str">
        <f t="shared" si="325"/>
        <v/>
      </c>
      <c r="FK117" s="614" t="str">
        <f t="shared" si="326"/>
        <v/>
      </c>
      <c r="FL117" s="614" t="str">
        <f t="shared" si="139"/>
        <v/>
      </c>
      <c r="FM117" s="614" t="str">
        <f t="shared" si="140"/>
        <v/>
      </c>
      <c r="FN117" s="614" t="str">
        <f t="shared" si="141"/>
        <v/>
      </c>
      <c r="FO117" s="614" t="str">
        <f t="shared" si="142"/>
        <v/>
      </c>
      <c r="FP117" s="614" t="str">
        <f t="shared" si="143"/>
        <v/>
      </c>
      <c r="FQ117" s="614" t="str">
        <f t="shared" si="144"/>
        <v/>
      </c>
      <c r="FR117" s="614" t="str">
        <f t="shared" si="145"/>
        <v/>
      </c>
      <c r="FS117" s="614" t="str">
        <f t="shared" si="146"/>
        <v/>
      </c>
      <c r="FT117" s="614" t="str">
        <f t="shared" si="147"/>
        <v/>
      </c>
      <c r="FU117" s="614" t="str">
        <f t="shared" si="148"/>
        <v/>
      </c>
      <c r="FV117" s="614" t="str">
        <f t="shared" si="149"/>
        <v/>
      </c>
      <c r="FW117" s="614" t="str">
        <f t="shared" si="150"/>
        <v/>
      </c>
      <c r="FX117" s="614" t="str">
        <f t="shared" si="151"/>
        <v/>
      </c>
      <c r="FY117" s="614" t="str">
        <f t="shared" si="152"/>
        <v/>
      </c>
      <c r="FZ117" s="614" t="str">
        <f t="shared" si="153"/>
        <v/>
      </c>
      <c r="GA117" s="614" t="str">
        <f t="shared" si="154"/>
        <v/>
      </c>
      <c r="GB117" s="614" t="str">
        <f t="shared" si="155"/>
        <v/>
      </c>
      <c r="GC117" s="614" t="str">
        <f t="shared" si="156"/>
        <v/>
      </c>
      <c r="GD117" s="614" t="str">
        <f t="shared" si="157"/>
        <v/>
      </c>
      <c r="GE117" s="614" t="str">
        <f t="shared" si="158"/>
        <v/>
      </c>
      <c r="GF117" s="614" t="str">
        <f t="shared" si="159"/>
        <v/>
      </c>
      <c r="GG117" s="614" t="str">
        <f t="shared" si="160"/>
        <v/>
      </c>
      <c r="GH117" s="614" t="str">
        <f t="shared" si="161"/>
        <v/>
      </c>
      <c r="GI117" s="614" t="str">
        <f t="shared" si="162"/>
        <v/>
      </c>
      <c r="GJ117" s="614" t="str">
        <f t="shared" si="163"/>
        <v/>
      </c>
      <c r="GK117" s="614" t="str">
        <f t="shared" si="164"/>
        <v/>
      </c>
      <c r="GL117" s="614" t="str">
        <f t="shared" si="165"/>
        <v/>
      </c>
      <c r="GM117" s="614" t="str">
        <f t="shared" si="166"/>
        <v/>
      </c>
      <c r="GN117" s="614" t="str">
        <f t="shared" si="167"/>
        <v/>
      </c>
      <c r="GO117" s="614" t="str">
        <f t="shared" si="168"/>
        <v/>
      </c>
      <c r="GP117" s="614" t="str">
        <f t="shared" si="169"/>
        <v/>
      </c>
      <c r="GQ117" s="614" t="str">
        <f t="shared" si="170"/>
        <v/>
      </c>
      <c r="GR117" s="614" t="str">
        <f t="shared" si="171"/>
        <v/>
      </c>
      <c r="GS117" s="614" t="str">
        <f t="shared" si="172"/>
        <v/>
      </c>
      <c r="GT117" s="614" t="str">
        <f t="shared" si="173"/>
        <v/>
      </c>
      <c r="GU117" s="614" t="str">
        <f t="shared" si="174"/>
        <v/>
      </c>
      <c r="GV117" s="614" t="str">
        <f t="shared" si="175"/>
        <v/>
      </c>
      <c r="GW117" s="614" t="str">
        <f t="shared" si="176"/>
        <v/>
      </c>
      <c r="GX117" s="614" t="str">
        <f t="shared" si="177"/>
        <v/>
      </c>
      <c r="GY117" s="614" t="str">
        <f t="shared" si="178"/>
        <v/>
      </c>
      <c r="GZ117" s="614" t="str">
        <f t="shared" si="179"/>
        <v/>
      </c>
      <c r="HA117" s="614" t="str">
        <f t="shared" si="180"/>
        <v/>
      </c>
      <c r="HB117" s="614" t="str">
        <f t="shared" si="181"/>
        <v/>
      </c>
      <c r="HC117" s="614" t="str">
        <f t="shared" si="182"/>
        <v/>
      </c>
      <c r="HD117" s="614" t="str">
        <f t="shared" si="183"/>
        <v/>
      </c>
      <c r="HE117" s="614" t="str">
        <f t="shared" si="184"/>
        <v/>
      </c>
      <c r="HF117" s="614" t="str">
        <f t="shared" si="185"/>
        <v/>
      </c>
      <c r="HG117" s="614" t="str">
        <f t="shared" si="186"/>
        <v/>
      </c>
      <c r="HH117" s="614" t="str">
        <f t="shared" si="187"/>
        <v/>
      </c>
      <c r="HI117" s="614" t="str">
        <f t="shared" si="188"/>
        <v/>
      </c>
      <c r="HJ117" s="614" t="str">
        <f t="shared" si="189"/>
        <v/>
      </c>
      <c r="HK117" s="614" t="str">
        <f t="shared" si="190"/>
        <v/>
      </c>
      <c r="HL117" s="614" t="str">
        <f t="shared" si="191"/>
        <v/>
      </c>
      <c r="HM117" s="614" t="str">
        <f t="shared" si="192"/>
        <v/>
      </c>
      <c r="HN117" s="614" t="str">
        <f t="shared" si="193"/>
        <v/>
      </c>
      <c r="HO117" s="614" t="str">
        <f t="shared" si="194"/>
        <v/>
      </c>
      <c r="HP117" s="614" t="str">
        <f t="shared" si="195"/>
        <v/>
      </c>
      <c r="HQ117" s="614" t="str">
        <f t="shared" si="196"/>
        <v/>
      </c>
      <c r="HR117" s="614" t="str">
        <f t="shared" si="197"/>
        <v/>
      </c>
      <c r="HS117" s="614" t="str">
        <f t="shared" si="198"/>
        <v/>
      </c>
      <c r="HT117" s="614" t="str">
        <f t="shared" si="199"/>
        <v/>
      </c>
      <c r="HU117" s="614" t="str">
        <f t="shared" si="200"/>
        <v/>
      </c>
      <c r="HV117" s="614" t="str">
        <f t="shared" si="201"/>
        <v/>
      </c>
      <c r="HW117" s="614" t="str">
        <f t="shared" si="202"/>
        <v/>
      </c>
      <c r="HX117" s="614" t="str">
        <f t="shared" si="203"/>
        <v/>
      </c>
      <c r="HY117" s="739" t="str">
        <f t="shared" si="204"/>
        <v/>
      </c>
      <c r="HZ117" s="739" t="str">
        <f t="shared" si="205"/>
        <v/>
      </c>
      <c r="IA117" s="739" t="str">
        <f t="shared" si="206"/>
        <v/>
      </c>
      <c r="IB117" s="739" t="str">
        <f t="shared" si="207"/>
        <v/>
      </c>
      <c r="IC117" s="739" t="str">
        <f t="shared" si="208"/>
        <v/>
      </c>
      <c r="ID117" s="739" t="str">
        <f t="shared" si="209"/>
        <v/>
      </c>
      <c r="IE117" s="739" t="str">
        <f t="shared" si="210"/>
        <v/>
      </c>
      <c r="IF117" s="739" t="str">
        <f t="shared" si="211"/>
        <v/>
      </c>
      <c r="IG117" s="739" t="str">
        <f t="shared" si="212"/>
        <v/>
      </c>
      <c r="IH117" s="739" t="str">
        <f t="shared" si="213"/>
        <v/>
      </c>
      <c r="II117" s="739" t="str">
        <f t="shared" si="214"/>
        <v/>
      </c>
      <c r="IJ117" s="739" t="str">
        <f t="shared" si="215"/>
        <v/>
      </c>
      <c r="IK117" s="739" t="str">
        <f t="shared" si="216"/>
        <v/>
      </c>
      <c r="IL117" s="739" t="str">
        <f t="shared" si="217"/>
        <v/>
      </c>
      <c r="IM117" s="739" t="str">
        <f t="shared" si="218"/>
        <v/>
      </c>
      <c r="IN117" s="739" t="str">
        <f t="shared" si="219"/>
        <v/>
      </c>
      <c r="IO117" s="739" t="str">
        <f t="shared" si="220"/>
        <v/>
      </c>
      <c r="IP117" s="739" t="str">
        <f t="shared" si="221"/>
        <v/>
      </c>
      <c r="IQ117" s="739" t="str">
        <f t="shared" si="222"/>
        <v/>
      </c>
      <c r="IR117" s="739" t="str">
        <f t="shared" si="223"/>
        <v/>
      </c>
      <c r="IS117" s="739" t="str">
        <f t="shared" si="224"/>
        <v/>
      </c>
      <c r="IT117" s="739" t="str">
        <f t="shared" si="225"/>
        <v/>
      </c>
      <c r="IU117" s="739" t="str">
        <f t="shared" si="226"/>
        <v/>
      </c>
      <c r="IV117" s="739" t="str">
        <f t="shared" si="227"/>
        <v/>
      </c>
      <c r="IW117" s="739" t="str">
        <f t="shared" si="228"/>
        <v/>
      </c>
      <c r="IX117" s="739" t="str">
        <f t="shared" si="229"/>
        <v/>
      </c>
      <c r="IY117" s="739" t="str">
        <f t="shared" si="230"/>
        <v/>
      </c>
      <c r="IZ117" s="739" t="str">
        <f t="shared" si="231"/>
        <v/>
      </c>
      <c r="JA117" s="739" t="str">
        <f t="shared" si="232"/>
        <v/>
      </c>
      <c r="JB117" s="739" t="str">
        <f t="shared" si="233"/>
        <v/>
      </c>
      <c r="JC117" s="739" t="str">
        <f t="shared" si="234"/>
        <v/>
      </c>
      <c r="JD117" s="739" t="str">
        <f t="shared" si="235"/>
        <v/>
      </c>
      <c r="JE117" s="739" t="str">
        <f t="shared" si="236"/>
        <v/>
      </c>
      <c r="JF117" s="739" t="str">
        <f t="shared" si="237"/>
        <v/>
      </c>
      <c r="JG117" s="739" t="str">
        <f t="shared" si="238"/>
        <v/>
      </c>
      <c r="JH117" s="739" t="str">
        <f t="shared" si="239"/>
        <v/>
      </c>
      <c r="JI117" s="739" t="str">
        <f t="shared" si="240"/>
        <v/>
      </c>
      <c r="JJ117" s="739" t="str">
        <f t="shared" si="241"/>
        <v/>
      </c>
      <c r="JK117" s="739" t="str">
        <f t="shared" si="242"/>
        <v/>
      </c>
      <c r="JL117" s="739" t="str">
        <f t="shared" si="243"/>
        <v/>
      </c>
      <c r="JM117" s="739" t="str">
        <f t="shared" si="244"/>
        <v/>
      </c>
      <c r="JN117" s="739" t="str">
        <f t="shared" si="245"/>
        <v/>
      </c>
      <c r="JO117" s="739" t="str">
        <f t="shared" si="246"/>
        <v/>
      </c>
      <c r="JP117" s="739" t="str">
        <f t="shared" si="247"/>
        <v/>
      </c>
      <c r="JQ117" s="739" t="str">
        <f t="shared" si="248"/>
        <v/>
      </c>
      <c r="JR117" s="739" t="str">
        <f t="shared" si="249"/>
        <v/>
      </c>
      <c r="JS117" s="739" t="str">
        <f t="shared" si="250"/>
        <v/>
      </c>
      <c r="JT117" s="739" t="str">
        <f t="shared" si="251"/>
        <v/>
      </c>
      <c r="JU117" s="739" t="str">
        <f t="shared" si="252"/>
        <v/>
      </c>
      <c r="JV117" s="739" t="str">
        <f t="shared" si="253"/>
        <v/>
      </c>
      <c r="JW117" s="739" t="str">
        <f t="shared" si="254"/>
        <v/>
      </c>
      <c r="JX117" s="739" t="str">
        <f t="shared" si="255"/>
        <v/>
      </c>
      <c r="JY117" s="739" t="str">
        <f t="shared" si="256"/>
        <v/>
      </c>
      <c r="JZ117" s="739" t="str">
        <f t="shared" si="257"/>
        <v/>
      </c>
      <c r="KA117" s="739" t="str">
        <f t="shared" si="258"/>
        <v/>
      </c>
      <c r="KB117" s="739" t="str">
        <f t="shared" si="259"/>
        <v/>
      </c>
      <c r="KC117" s="739" t="str">
        <f t="shared" si="260"/>
        <v/>
      </c>
      <c r="KD117" s="739" t="str">
        <f t="shared" si="261"/>
        <v/>
      </c>
      <c r="KE117" s="739" t="str">
        <f t="shared" si="262"/>
        <v/>
      </c>
      <c r="KF117" s="739" t="str">
        <f t="shared" si="263"/>
        <v/>
      </c>
      <c r="KG117" s="739" t="str">
        <f t="shared" si="264"/>
        <v/>
      </c>
      <c r="KH117" s="739" t="str">
        <f t="shared" si="265"/>
        <v/>
      </c>
      <c r="KI117" s="739" t="str">
        <f t="shared" si="266"/>
        <v/>
      </c>
      <c r="KJ117" s="739" t="str">
        <f t="shared" si="267"/>
        <v/>
      </c>
      <c r="KK117" s="739" t="str">
        <f t="shared" si="268"/>
        <v/>
      </c>
      <c r="KL117" s="739" t="str">
        <f t="shared" si="269"/>
        <v/>
      </c>
      <c r="KM117" s="739" t="str">
        <f t="shared" si="270"/>
        <v/>
      </c>
      <c r="KN117" s="739" t="str">
        <f t="shared" si="271"/>
        <v/>
      </c>
      <c r="KO117" s="739" t="str">
        <f t="shared" si="272"/>
        <v/>
      </c>
      <c r="KP117" s="739" t="str">
        <f t="shared" si="273"/>
        <v/>
      </c>
      <c r="KQ117" s="739" t="str">
        <f t="shared" si="274"/>
        <v/>
      </c>
      <c r="KR117" s="739" t="str">
        <f t="shared" si="275"/>
        <v/>
      </c>
      <c r="KS117" s="739" t="str">
        <f t="shared" si="276"/>
        <v/>
      </c>
      <c r="KT117" s="739" t="str">
        <f t="shared" si="277"/>
        <v/>
      </c>
      <c r="KU117" s="739" t="str">
        <f t="shared" si="278"/>
        <v/>
      </c>
      <c r="KV117" s="739" t="str">
        <f t="shared" si="279"/>
        <v/>
      </c>
      <c r="KW117" s="739" t="str">
        <f t="shared" si="280"/>
        <v/>
      </c>
      <c r="KX117" s="739" t="str">
        <f t="shared" si="281"/>
        <v/>
      </c>
      <c r="KY117" s="739" t="str">
        <f t="shared" si="282"/>
        <v/>
      </c>
      <c r="KZ117" s="739" t="str">
        <f t="shared" si="283"/>
        <v/>
      </c>
      <c r="LA117" s="739" t="str">
        <f t="shared" si="284"/>
        <v/>
      </c>
      <c r="LB117" s="739" t="str">
        <f t="shared" si="285"/>
        <v/>
      </c>
      <c r="LC117" s="739" t="str">
        <f t="shared" si="286"/>
        <v/>
      </c>
      <c r="LD117" s="739" t="str">
        <f t="shared" si="287"/>
        <v/>
      </c>
      <c r="LE117" s="739" t="str">
        <f t="shared" si="288"/>
        <v/>
      </c>
      <c r="LF117" s="740" t="str">
        <f t="shared" si="289"/>
        <v/>
      </c>
      <c r="LG117" s="740" t="str">
        <f t="shared" si="290"/>
        <v/>
      </c>
      <c r="LH117" s="740" t="str">
        <f t="shared" si="291"/>
        <v/>
      </c>
      <c r="LI117" s="740" t="str">
        <f t="shared" si="292"/>
        <v/>
      </c>
      <c r="LJ117" s="740" t="str">
        <f t="shared" si="293"/>
        <v/>
      </c>
      <c r="LK117" s="614" t="str">
        <f t="shared" si="294"/>
        <v/>
      </c>
      <c r="LL117" s="614" t="str">
        <f t="shared" si="295"/>
        <v/>
      </c>
      <c r="LM117" s="614" t="str">
        <f t="shared" si="296"/>
        <v/>
      </c>
      <c r="LN117" s="614" t="str">
        <f t="shared" si="297"/>
        <v/>
      </c>
      <c r="LO117" s="614" t="str">
        <f t="shared" si="298"/>
        <v/>
      </c>
      <c r="LP117" s="614" t="str">
        <f t="shared" si="299"/>
        <v/>
      </c>
      <c r="LQ117" s="614" t="str">
        <f t="shared" si="300"/>
        <v/>
      </c>
      <c r="LR117" s="614" t="str">
        <f t="shared" si="301"/>
        <v/>
      </c>
      <c r="LS117" s="614" t="str">
        <f t="shared" si="302"/>
        <v/>
      </c>
      <c r="LT117" s="614" t="str">
        <f t="shared" si="303"/>
        <v/>
      </c>
      <c r="LU117" s="614" t="str">
        <f t="shared" si="304"/>
        <v/>
      </c>
      <c r="LV117" s="614" t="str">
        <f t="shared" si="305"/>
        <v/>
      </c>
      <c r="LW117" s="614" t="str">
        <f t="shared" si="306"/>
        <v/>
      </c>
      <c r="LX117" s="614" t="str">
        <f t="shared" si="307"/>
        <v/>
      </c>
      <c r="LY117" s="614" t="str">
        <f t="shared" si="308"/>
        <v/>
      </c>
      <c r="LZ117" s="614" t="str">
        <f t="shared" si="309"/>
        <v/>
      </c>
      <c r="MA117" s="614" t="str">
        <f t="shared" si="310"/>
        <v/>
      </c>
      <c r="MB117" s="614" t="str">
        <f t="shared" si="311"/>
        <v/>
      </c>
      <c r="MC117" s="614" t="str">
        <f t="shared" si="312"/>
        <v/>
      </c>
      <c r="MD117" s="614" t="str">
        <f t="shared" si="313"/>
        <v/>
      </c>
      <c r="ME117" s="731">
        <f t="shared" si="327"/>
        <v>0</v>
      </c>
      <c r="MF117" s="731">
        <f t="shared" si="328"/>
        <v>0</v>
      </c>
      <c r="MG117" s="731">
        <f t="shared" si="329"/>
        <v>0</v>
      </c>
      <c r="MH117" s="731">
        <f t="shared" si="330"/>
        <v>0</v>
      </c>
      <c r="MI117" s="731">
        <f t="shared" si="331"/>
        <v>0</v>
      </c>
      <c r="MJ117" s="731">
        <f t="shared" si="332"/>
        <v>0</v>
      </c>
      <c r="MK117" s="731">
        <f t="shared" si="333"/>
        <v>0</v>
      </c>
      <c r="ML117" s="731">
        <f t="shared" si="334"/>
        <v>0</v>
      </c>
      <c r="MM117" s="731">
        <f t="shared" si="335"/>
        <v>0</v>
      </c>
      <c r="MN117" s="731">
        <f t="shared" si="336"/>
        <v>0</v>
      </c>
      <c r="MO117" s="731">
        <f t="shared" si="337"/>
        <v>0</v>
      </c>
      <c r="MP117" s="731">
        <f t="shared" si="338"/>
        <v>0</v>
      </c>
      <c r="MQ117" s="731">
        <f t="shared" si="339"/>
        <v>0</v>
      </c>
      <c r="MR117" s="731">
        <f t="shared" si="340"/>
        <v>0</v>
      </c>
      <c r="MS117" s="731">
        <f t="shared" si="341"/>
        <v>0</v>
      </c>
    </row>
    <row r="118" spans="1:357" s="614" customFormat="1" ht="12" customHeight="1" x14ac:dyDescent="0.2">
      <c r="A118" s="647" t="str">
        <f t="shared" si="1"/>
        <v/>
      </c>
      <c r="B118" s="823" t="str">
        <f>'Rent Schedule and Summary'!B13</f>
        <v>Unrestricted</v>
      </c>
      <c r="C118" s="824">
        <f>'Rent Schedule and Summary'!C13</f>
        <v>0</v>
      </c>
      <c r="D118" s="825">
        <f>'Rent Schedule and Summary'!D13</f>
        <v>0</v>
      </c>
      <c r="E118" s="826">
        <f>'Rent Schedule and Summary'!E13</f>
        <v>0</v>
      </c>
      <c r="F118" s="826">
        <f>'Rent Schedule and Summary'!F13</f>
        <v>0</v>
      </c>
      <c r="G118" s="826">
        <f>'Rent Schedule and Summary'!G13</f>
        <v>0</v>
      </c>
      <c r="H118" s="826">
        <f>'Rent Schedule and Summary'!H13</f>
        <v>0</v>
      </c>
      <c r="I118" s="826">
        <f>'Rent Schedule and Summary'!I13</f>
        <v>0</v>
      </c>
      <c r="J118" s="827">
        <f>'Rent Schedule and Summary'!J13</f>
        <v>0</v>
      </c>
      <c r="K118" s="736">
        <f t="shared" ref="K118:K121" si="342">MAX(0,H118-I118)</f>
        <v>0</v>
      </c>
      <c r="L118" s="736">
        <f t="shared" ref="L118:L121" si="343">MAX(0,E118*K118)</f>
        <v>0</v>
      </c>
      <c r="M118" s="779">
        <f>'Rent Schedule and Summary'!M13</f>
        <v>0</v>
      </c>
      <c r="N118" s="779">
        <f>'Rent Schedule and Summary'!N13</f>
        <v>0</v>
      </c>
      <c r="O118" s="779">
        <f>'Rent Schedule and Summary'!O13</f>
        <v>0</v>
      </c>
      <c r="P118" s="723">
        <f>'Rent Schedule and Summary'!P13</f>
        <v>0</v>
      </c>
      <c r="Q118" s="737">
        <f t="shared" si="4"/>
        <v>0</v>
      </c>
      <c r="R118" s="738"/>
      <c r="S118" s="737"/>
      <c r="T118" s="738"/>
      <c r="U118" s="661"/>
      <c r="V118" s="661"/>
      <c r="W118" s="614" t="str">
        <f t="shared" si="5"/>
        <v/>
      </c>
      <c r="X118" s="614" t="str">
        <f t="shared" si="6"/>
        <v/>
      </c>
      <c r="Y118" s="614" t="str">
        <f t="shared" si="7"/>
        <v/>
      </c>
      <c r="Z118" s="614" t="str">
        <f t="shared" si="8"/>
        <v/>
      </c>
      <c r="AA118" s="614" t="str">
        <f t="shared" si="9"/>
        <v/>
      </c>
      <c r="AB118" s="614" t="str">
        <f t="shared" si="10"/>
        <v/>
      </c>
      <c r="AC118" s="614" t="str">
        <f t="shared" si="11"/>
        <v/>
      </c>
      <c r="AD118" s="614" t="str">
        <f t="shared" si="12"/>
        <v/>
      </c>
      <c r="AE118" s="614" t="str">
        <f t="shared" si="13"/>
        <v/>
      </c>
      <c r="AF118" s="614" t="str">
        <f t="shared" si="14"/>
        <v/>
      </c>
      <c r="AG118" s="614" t="str">
        <f t="shared" si="15"/>
        <v/>
      </c>
      <c r="AH118" s="614" t="str">
        <f t="shared" si="16"/>
        <v/>
      </c>
      <c r="AI118" s="614" t="str">
        <f t="shared" si="17"/>
        <v/>
      </c>
      <c r="AJ118" s="614" t="str">
        <f t="shared" si="18"/>
        <v/>
      </c>
      <c r="AK118" s="614" t="str">
        <f t="shared" si="19"/>
        <v/>
      </c>
      <c r="AL118" s="614" t="str">
        <f t="shared" si="20"/>
        <v/>
      </c>
      <c r="AM118" s="614" t="str">
        <f t="shared" si="21"/>
        <v/>
      </c>
      <c r="AN118" s="614" t="str">
        <f t="shared" si="22"/>
        <v/>
      </c>
      <c r="AO118" s="614" t="str">
        <f t="shared" si="23"/>
        <v/>
      </c>
      <c r="AP118" s="614" t="str">
        <f t="shared" si="24"/>
        <v/>
      </c>
      <c r="AQ118" s="614" t="str">
        <f t="shared" si="25"/>
        <v/>
      </c>
      <c r="AR118" s="614" t="str">
        <f t="shared" si="26"/>
        <v/>
      </c>
      <c r="AS118" s="614" t="str">
        <f t="shared" si="27"/>
        <v/>
      </c>
      <c r="AT118" s="614" t="str">
        <f t="shared" si="28"/>
        <v/>
      </c>
      <c r="AU118" s="614" t="str">
        <f t="shared" si="29"/>
        <v/>
      </c>
      <c r="AV118" s="614" t="str">
        <f t="shared" si="30"/>
        <v/>
      </c>
      <c r="AW118" s="614" t="str">
        <f t="shared" si="31"/>
        <v/>
      </c>
      <c r="AX118" s="614" t="str">
        <f t="shared" si="32"/>
        <v/>
      </c>
      <c r="AY118" s="614" t="str">
        <f t="shared" si="33"/>
        <v/>
      </c>
      <c r="AZ118" s="614" t="str">
        <f t="shared" si="34"/>
        <v/>
      </c>
      <c r="BA118" s="614" t="str">
        <f t="shared" si="35"/>
        <v/>
      </c>
      <c r="BB118" s="614" t="str">
        <f t="shared" si="36"/>
        <v/>
      </c>
      <c r="BC118" s="614" t="str">
        <f t="shared" si="37"/>
        <v/>
      </c>
      <c r="BD118" s="614" t="str">
        <f t="shared" si="38"/>
        <v/>
      </c>
      <c r="BE118" s="614" t="str">
        <f t="shared" si="39"/>
        <v/>
      </c>
      <c r="BF118" s="614" t="str">
        <f t="shared" si="40"/>
        <v/>
      </c>
      <c r="BG118" s="614" t="str">
        <f t="shared" si="41"/>
        <v/>
      </c>
      <c r="BH118" s="614" t="str">
        <f t="shared" si="42"/>
        <v/>
      </c>
      <c r="BI118" s="614" t="str">
        <f t="shared" si="43"/>
        <v/>
      </c>
      <c r="BJ118" s="614" t="str">
        <f t="shared" si="44"/>
        <v/>
      </c>
      <c r="BK118" s="614" t="str">
        <f t="shared" si="45"/>
        <v/>
      </c>
      <c r="BL118" s="614" t="str">
        <f t="shared" si="46"/>
        <v/>
      </c>
      <c r="BM118" s="614" t="str">
        <f t="shared" si="47"/>
        <v/>
      </c>
      <c r="BN118" s="614" t="str">
        <f t="shared" si="48"/>
        <v/>
      </c>
      <c r="BO118" s="614" t="str">
        <f t="shared" si="49"/>
        <v/>
      </c>
      <c r="BP118" s="614" t="str">
        <f t="shared" si="50"/>
        <v/>
      </c>
      <c r="BQ118" s="614" t="str">
        <f t="shared" si="51"/>
        <v/>
      </c>
      <c r="BR118" s="614" t="str">
        <f t="shared" si="52"/>
        <v/>
      </c>
      <c r="BS118" s="614" t="str">
        <f t="shared" si="53"/>
        <v/>
      </c>
      <c r="BT118" s="614" t="str">
        <f t="shared" si="54"/>
        <v/>
      </c>
      <c r="BU118" s="614" t="str">
        <f t="shared" si="55"/>
        <v/>
      </c>
      <c r="BV118" s="614" t="str">
        <f t="shared" si="56"/>
        <v/>
      </c>
      <c r="BW118" s="614" t="str">
        <f t="shared" si="57"/>
        <v/>
      </c>
      <c r="BX118" s="614" t="str">
        <f t="shared" si="58"/>
        <v/>
      </c>
      <c r="BY118" s="614" t="str">
        <f t="shared" si="59"/>
        <v/>
      </c>
      <c r="BZ118" s="614" t="str">
        <f t="shared" si="60"/>
        <v/>
      </c>
      <c r="CA118" s="614" t="str">
        <f t="shared" si="61"/>
        <v/>
      </c>
      <c r="CB118" s="614" t="str">
        <f t="shared" si="62"/>
        <v/>
      </c>
      <c r="CC118" s="614" t="str">
        <f t="shared" si="63"/>
        <v/>
      </c>
      <c r="CD118" s="614" t="str">
        <f t="shared" si="64"/>
        <v/>
      </c>
      <c r="CE118" s="614" t="str">
        <f t="shared" si="65"/>
        <v/>
      </c>
      <c r="CF118" s="614" t="str">
        <f t="shared" si="66"/>
        <v/>
      </c>
      <c r="CG118" s="614" t="str">
        <f t="shared" si="67"/>
        <v/>
      </c>
      <c r="CH118" s="614" t="str">
        <f t="shared" si="68"/>
        <v/>
      </c>
      <c r="CI118" s="614" t="str">
        <f t="shared" si="69"/>
        <v/>
      </c>
      <c r="CJ118" s="614" t="str">
        <f t="shared" si="70"/>
        <v/>
      </c>
      <c r="CK118" s="614" t="str">
        <f t="shared" si="71"/>
        <v/>
      </c>
      <c r="CL118" s="614" t="str">
        <f t="shared" si="72"/>
        <v/>
      </c>
      <c r="CM118" s="614" t="str">
        <f t="shared" si="73"/>
        <v/>
      </c>
      <c r="CN118" s="614" t="str">
        <f t="shared" si="74"/>
        <v/>
      </c>
      <c r="CO118" s="614" t="str">
        <f t="shared" si="75"/>
        <v/>
      </c>
      <c r="CP118" s="614" t="str">
        <f t="shared" si="76"/>
        <v/>
      </c>
      <c r="CQ118" s="614" t="str">
        <f t="shared" si="77"/>
        <v/>
      </c>
      <c r="CR118" s="614" t="str">
        <f t="shared" si="78"/>
        <v/>
      </c>
      <c r="CS118" s="614" t="str">
        <f t="shared" si="79"/>
        <v/>
      </c>
      <c r="CT118" s="614" t="str">
        <f t="shared" si="80"/>
        <v/>
      </c>
      <c r="CU118" s="614" t="str">
        <f t="shared" si="81"/>
        <v/>
      </c>
      <c r="CV118" s="614" t="str">
        <f t="shared" si="82"/>
        <v/>
      </c>
      <c r="CW118" s="614" t="str">
        <f t="shared" si="83"/>
        <v/>
      </c>
      <c r="CX118" s="614" t="str">
        <f t="shared" si="84"/>
        <v/>
      </c>
      <c r="CY118" s="614" t="str">
        <f t="shared" si="85"/>
        <v/>
      </c>
      <c r="CZ118" s="614" t="str">
        <f t="shared" si="86"/>
        <v/>
      </c>
      <c r="DA118" s="614" t="str">
        <f t="shared" si="87"/>
        <v/>
      </c>
      <c r="DB118" s="614" t="str">
        <f t="shared" si="88"/>
        <v/>
      </c>
      <c r="DC118" s="614" t="str">
        <f t="shared" si="89"/>
        <v/>
      </c>
      <c r="DD118" s="614" t="str">
        <f t="shared" si="90"/>
        <v/>
      </c>
      <c r="DE118" s="614" t="str">
        <f t="shared" si="91"/>
        <v/>
      </c>
      <c r="DF118" s="614" t="str">
        <f t="shared" si="92"/>
        <v/>
      </c>
      <c r="DG118" s="614" t="str">
        <f t="shared" si="93"/>
        <v/>
      </c>
      <c r="DH118" s="614" t="str">
        <f t="shared" si="94"/>
        <v/>
      </c>
      <c r="DI118" s="614" t="str">
        <f t="shared" si="95"/>
        <v/>
      </c>
      <c r="DJ118" s="614" t="str">
        <f t="shared" si="96"/>
        <v/>
      </c>
      <c r="DK118" s="614" t="str">
        <f t="shared" si="97"/>
        <v/>
      </c>
      <c r="DL118" s="614" t="str">
        <f t="shared" si="98"/>
        <v/>
      </c>
      <c r="DM118" s="614" t="str">
        <f t="shared" si="99"/>
        <v/>
      </c>
      <c r="DN118" s="614" t="str">
        <f t="shared" si="100"/>
        <v/>
      </c>
      <c r="DO118" s="614" t="str">
        <f t="shared" si="101"/>
        <v/>
      </c>
      <c r="DP118" s="614" t="str">
        <f t="shared" si="102"/>
        <v/>
      </c>
      <c r="DQ118" s="614" t="str">
        <f t="shared" si="103"/>
        <v/>
      </c>
      <c r="DR118" s="614" t="str">
        <f t="shared" si="104"/>
        <v/>
      </c>
      <c r="DS118" s="614" t="str">
        <f t="shared" si="105"/>
        <v/>
      </c>
      <c r="DT118" s="614" t="str">
        <f t="shared" si="106"/>
        <v/>
      </c>
      <c r="DU118" s="614" t="str">
        <f t="shared" si="107"/>
        <v/>
      </c>
      <c r="DV118" s="614" t="str">
        <f t="shared" si="108"/>
        <v/>
      </c>
      <c r="DW118" s="614" t="str">
        <f t="shared" si="109"/>
        <v/>
      </c>
      <c r="DX118" s="614" t="str">
        <f t="shared" si="110"/>
        <v/>
      </c>
      <c r="DY118" s="614" t="str">
        <f t="shared" si="111"/>
        <v/>
      </c>
      <c r="DZ118" s="614" t="str">
        <f t="shared" si="112"/>
        <v/>
      </c>
      <c r="EA118" s="614" t="str">
        <f t="shared" si="113"/>
        <v/>
      </c>
      <c r="EB118" s="614" t="str">
        <f t="shared" si="114"/>
        <v/>
      </c>
      <c r="EC118" s="614" t="str">
        <f t="shared" si="115"/>
        <v/>
      </c>
      <c r="ED118" s="614" t="str">
        <f t="shared" si="116"/>
        <v/>
      </c>
      <c r="EE118" s="614" t="str">
        <f t="shared" si="117"/>
        <v/>
      </c>
      <c r="EF118" s="614" t="str">
        <f t="shared" si="118"/>
        <v/>
      </c>
      <c r="EG118" s="614" t="str">
        <f t="shared" si="316"/>
        <v/>
      </c>
      <c r="EH118" s="614" t="str">
        <f t="shared" si="119"/>
        <v/>
      </c>
      <c r="EI118" s="614" t="str">
        <f t="shared" si="120"/>
        <v/>
      </c>
      <c r="EJ118" s="614" t="str">
        <f t="shared" si="121"/>
        <v/>
      </c>
      <c r="EK118" s="614" t="str">
        <f t="shared" si="122"/>
        <v/>
      </c>
      <c r="EL118" s="614" t="str">
        <f t="shared" si="123"/>
        <v/>
      </c>
      <c r="EM118" s="614" t="str">
        <f t="shared" si="124"/>
        <v/>
      </c>
      <c r="EN118" s="614" t="str">
        <f t="shared" si="125"/>
        <v/>
      </c>
      <c r="EO118" s="614" t="str">
        <f t="shared" si="126"/>
        <v/>
      </c>
      <c r="EP118" s="614" t="str">
        <f t="shared" si="127"/>
        <v/>
      </c>
      <c r="EQ118" s="614" t="str">
        <f t="shared" si="128"/>
        <v/>
      </c>
      <c r="ER118" s="614" t="str">
        <f t="shared" si="129"/>
        <v/>
      </c>
      <c r="ES118" s="614" t="str">
        <f t="shared" si="130"/>
        <v/>
      </c>
      <c r="ET118" s="614" t="str">
        <f t="shared" si="131"/>
        <v/>
      </c>
      <c r="EU118" s="614" t="str">
        <f t="shared" si="132"/>
        <v/>
      </c>
      <c r="EV118" s="614" t="str">
        <f t="shared" si="133"/>
        <v/>
      </c>
      <c r="EW118" s="614" t="str">
        <f t="shared" si="317"/>
        <v/>
      </c>
      <c r="EX118" s="614" t="str">
        <f t="shared" si="318"/>
        <v/>
      </c>
      <c r="EY118" s="614" t="str">
        <f t="shared" si="319"/>
        <v/>
      </c>
      <c r="EZ118" s="614" t="str">
        <f t="shared" si="320"/>
        <v/>
      </c>
      <c r="FA118" s="614" t="str">
        <f t="shared" si="321"/>
        <v/>
      </c>
      <c r="FB118" s="614" t="str">
        <f t="shared" si="134"/>
        <v/>
      </c>
      <c r="FC118" s="614" t="str">
        <f t="shared" si="135"/>
        <v/>
      </c>
      <c r="FD118" s="614" t="str">
        <f t="shared" si="136"/>
        <v/>
      </c>
      <c r="FE118" s="614" t="str">
        <f t="shared" si="137"/>
        <v/>
      </c>
      <c r="FF118" s="614" t="str">
        <f t="shared" si="138"/>
        <v/>
      </c>
      <c r="FG118" s="614" t="str">
        <f t="shared" si="322"/>
        <v/>
      </c>
      <c r="FH118" s="614" t="str">
        <f t="shared" si="323"/>
        <v/>
      </c>
      <c r="FI118" s="614" t="str">
        <f t="shared" si="324"/>
        <v/>
      </c>
      <c r="FJ118" s="614" t="str">
        <f t="shared" si="325"/>
        <v/>
      </c>
      <c r="FK118" s="614" t="str">
        <f t="shared" si="326"/>
        <v/>
      </c>
      <c r="FL118" s="614" t="str">
        <f t="shared" si="139"/>
        <v/>
      </c>
      <c r="FM118" s="614" t="str">
        <f t="shared" si="140"/>
        <v/>
      </c>
      <c r="FN118" s="614" t="str">
        <f t="shared" si="141"/>
        <v/>
      </c>
      <c r="FO118" s="614" t="str">
        <f t="shared" si="142"/>
        <v/>
      </c>
      <c r="FP118" s="614" t="str">
        <f t="shared" si="143"/>
        <v/>
      </c>
      <c r="FQ118" s="614" t="str">
        <f t="shared" si="144"/>
        <v/>
      </c>
      <c r="FR118" s="614" t="str">
        <f t="shared" si="145"/>
        <v/>
      </c>
      <c r="FS118" s="614" t="str">
        <f t="shared" si="146"/>
        <v/>
      </c>
      <c r="FT118" s="614" t="str">
        <f t="shared" si="147"/>
        <v/>
      </c>
      <c r="FU118" s="614" t="str">
        <f t="shared" si="148"/>
        <v/>
      </c>
      <c r="FV118" s="614" t="str">
        <f t="shared" si="149"/>
        <v/>
      </c>
      <c r="FW118" s="614" t="str">
        <f t="shared" si="150"/>
        <v/>
      </c>
      <c r="FX118" s="614" t="str">
        <f t="shared" si="151"/>
        <v/>
      </c>
      <c r="FY118" s="614" t="str">
        <f t="shared" si="152"/>
        <v/>
      </c>
      <c r="FZ118" s="614" t="str">
        <f t="shared" si="153"/>
        <v/>
      </c>
      <c r="GA118" s="614" t="str">
        <f t="shared" si="154"/>
        <v/>
      </c>
      <c r="GB118" s="614" t="str">
        <f t="shared" si="155"/>
        <v/>
      </c>
      <c r="GC118" s="614" t="str">
        <f t="shared" si="156"/>
        <v/>
      </c>
      <c r="GD118" s="614" t="str">
        <f t="shared" si="157"/>
        <v/>
      </c>
      <c r="GE118" s="614" t="str">
        <f t="shared" si="158"/>
        <v/>
      </c>
      <c r="GF118" s="614" t="str">
        <f t="shared" si="159"/>
        <v/>
      </c>
      <c r="GG118" s="614" t="str">
        <f t="shared" si="160"/>
        <v/>
      </c>
      <c r="GH118" s="614" t="str">
        <f t="shared" si="161"/>
        <v/>
      </c>
      <c r="GI118" s="614" t="str">
        <f t="shared" si="162"/>
        <v/>
      </c>
      <c r="GJ118" s="614" t="str">
        <f t="shared" si="163"/>
        <v/>
      </c>
      <c r="GK118" s="614" t="str">
        <f t="shared" si="164"/>
        <v/>
      </c>
      <c r="GL118" s="614" t="str">
        <f t="shared" si="165"/>
        <v/>
      </c>
      <c r="GM118" s="614" t="str">
        <f t="shared" si="166"/>
        <v/>
      </c>
      <c r="GN118" s="614" t="str">
        <f t="shared" si="167"/>
        <v/>
      </c>
      <c r="GO118" s="614" t="str">
        <f t="shared" si="168"/>
        <v/>
      </c>
      <c r="GP118" s="614" t="str">
        <f t="shared" si="169"/>
        <v/>
      </c>
      <c r="GQ118" s="614" t="str">
        <f t="shared" si="170"/>
        <v/>
      </c>
      <c r="GR118" s="614" t="str">
        <f t="shared" si="171"/>
        <v/>
      </c>
      <c r="GS118" s="614" t="str">
        <f t="shared" si="172"/>
        <v/>
      </c>
      <c r="GT118" s="614" t="str">
        <f t="shared" si="173"/>
        <v/>
      </c>
      <c r="GU118" s="614" t="str">
        <f t="shared" si="174"/>
        <v/>
      </c>
      <c r="GV118" s="614" t="str">
        <f t="shared" si="175"/>
        <v/>
      </c>
      <c r="GW118" s="614" t="str">
        <f t="shared" si="176"/>
        <v/>
      </c>
      <c r="GX118" s="614" t="str">
        <f t="shared" si="177"/>
        <v/>
      </c>
      <c r="GY118" s="614" t="str">
        <f t="shared" si="178"/>
        <v/>
      </c>
      <c r="GZ118" s="614" t="str">
        <f t="shared" si="179"/>
        <v/>
      </c>
      <c r="HA118" s="614" t="str">
        <f t="shared" si="180"/>
        <v/>
      </c>
      <c r="HB118" s="614" t="str">
        <f t="shared" si="181"/>
        <v/>
      </c>
      <c r="HC118" s="614" t="str">
        <f t="shared" si="182"/>
        <v/>
      </c>
      <c r="HD118" s="614" t="str">
        <f t="shared" si="183"/>
        <v/>
      </c>
      <c r="HE118" s="614" t="str">
        <f t="shared" si="184"/>
        <v/>
      </c>
      <c r="HF118" s="614" t="str">
        <f t="shared" si="185"/>
        <v/>
      </c>
      <c r="HG118" s="614" t="str">
        <f t="shared" si="186"/>
        <v/>
      </c>
      <c r="HH118" s="614" t="str">
        <f t="shared" si="187"/>
        <v/>
      </c>
      <c r="HI118" s="614" t="str">
        <f t="shared" si="188"/>
        <v/>
      </c>
      <c r="HJ118" s="614" t="str">
        <f t="shared" si="189"/>
        <v/>
      </c>
      <c r="HK118" s="614" t="str">
        <f t="shared" si="190"/>
        <v/>
      </c>
      <c r="HL118" s="614" t="str">
        <f t="shared" si="191"/>
        <v/>
      </c>
      <c r="HM118" s="614" t="str">
        <f t="shared" si="192"/>
        <v/>
      </c>
      <c r="HN118" s="614" t="str">
        <f t="shared" si="193"/>
        <v/>
      </c>
      <c r="HO118" s="614" t="str">
        <f t="shared" si="194"/>
        <v/>
      </c>
      <c r="HP118" s="614" t="str">
        <f t="shared" si="195"/>
        <v/>
      </c>
      <c r="HQ118" s="614" t="str">
        <f t="shared" si="196"/>
        <v/>
      </c>
      <c r="HR118" s="614" t="str">
        <f t="shared" si="197"/>
        <v/>
      </c>
      <c r="HS118" s="614" t="str">
        <f t="shared" si="198"/>
        <v/>
      </c>
      <c r="HT118" s="614" t="str">
        <f t="shared" si="199"/>
        <v/>
      </c>
      <c r="HU118" s="614" t="str">
        <f t="shared" si="200"/>
        <v/>
      </c>
      <c r="HV118" s="614" t="str">
        <f t="shared" si="201"/>
        <v/>
      </c>
      <c r="HW118" s="614" t="str">
        <f t="shared" si="202"/>
        <v/>
      </c>
      <c r="HX118" s="614" t="str">
        <f t="shared" si="203"/>
        <v/>
      </c>
      <c r="HY118" s="739" t="str">
        <f t="shared" si="204"/>
        <v/>
      </c>
      <c r="HZ118" s="739" t="str">
        <f t="shared" si="205"/>
        <v/>
      </c>
      <c r="IA118" s="739" t="str">
        <f t="shared" si="206"/>
        <v/>
      </c>
      <c r="IB118" s="739" t="str">
        <f t="shared" si="207"/>
        <v/>
      </c>
      <c r="IC118" s="739" t="str">
        <f t="shared" si="208"/>
        <v/>
      </c>
      <c r="ID118" s="739" t="str">
        <f t="shared" si="209"/>
        <v/>
      </c>
      <c r="IE118" s="739" t="str">
        <f t="shared" si="210"/>
        <v/>
      </c>
      <c r="IF118" s="739" t="str">
        <f t="shared" si="211"/>
        <v/>
      </c>
      <c r="IG118" s="739" t="str">
        <f t="shared" si="212"/>
        <v/>
      </c>
      <c r="IH118" s="739" t="str">
        <f t="shared" si="213"/>
        <v/>
      </c>
      <c r="II118" s="739" t="str">
        <f t="shared" si="214"/>
        <v/>
      </c>
      <c r="IJ118" s="739" t="str">
        <f t="shared" si="215"/>
        <v/>
      </c>
      <c r="IK118" s="739" t="str">
        <f t="shared" si="216"/>
        <v/>
      </c>
      <c r="IL118" s="739" t="str">
        <f t="shared" si="217"/>
        <v/>
      </c>
      <c r="IM118" s="739" t="str">
        <f t="shared" si="218"/>
        <v/>
      </c>
      <c r="IN118" s="739" t="str">
        <f t="shared" si="219"/>
        <v/>
      </c>
      <c r="IO118" s="739" t="str">
        <f t="shared" si="220"/>
        <v/>
      </c>
      <c r="IP118" s="739" t="str">
        <f t="shared" si="221"/>
        <v/>
      </c>
      <c r="IQ118" s="739" t="str">
        <f t="shared" si="222"/>
        <v/>
      </c>
      <c r="IR118" s="739" t="str">
        <f t="shared" si="223"/>
        <v/>
      </c>
      <c r="IS118" s="739" t="str">
        <f t="shared" si="224"/>
        <v/>
      </c>
      <c r="IT118" s="739" t="str">
        <f t="shared" si="225"/>
        <v/>
      </c>
      <c r="IU118" s="739" t="str">
        <f t="shared" si="226"/>
        <v/>
      </c>
      <c r="IV118" s="739" t="str">
        <f t="shared" si="227"/>
        <v/>
      </c>
      <c r="IW118" s="739" t="str">
        <f t="shared" si="228"/>
        <v/>
      </c>
      <c r="IX118" s="739" t="str">
        <f t="shared" si="229"/>
        <v/>
      </c>
      <c r="IY118" s="739" t="str">
        <f t="shared" si="230"/>
        <v/>
      </c>
      <c r="IZ118" s="739" t="str">
        <f t="shared" si="231"/>
        <v/>
      </c>
      <c r="JA118" s="739" t="str">
        <f t="shared" si="232"/>
        <v/>
      </c>
      <c r="JB118" s="739" t="str">
        <f t="shared" si="233"/>
        <v/>
      </c>
      <c r="JC118" s="739" t="str">
        <f t="shared" si="234"/>
        <v/>
      </c>
      <c r="JD118" s="739" t="str">
        <f t="shared" si="235"/>
        <v/>
      </c>
      <c r="JE118" s="739" t="str">
        <f t="shared" si="236"/>
        <v/>
      </c>
      <c r="JF118" s="739" t="str">
        <f t="shared" si="237"/>
        <v/>
      </c>
      <c r="JG118" s="739" t="str">
        <f t="shared" si="238"/>
        <v/>
      </c>
      <c r="JH118" s="739" t="str">
        <f t="shared" si="239"/>
        <v/>
      </c>
      <c r="JI118" s="739" t="str">
        <f t="shared" si="240"/>
        <v/>
      </c>
      <c r="JJ118" s="739" t="str">
        <f t="shared" si="241"/>
        <v/>
      </c>
      <c r="JK118" s="739" t="str">
        <f t="shared" si="242"/>
        <v/>
      </c>
      <c r="JL118" s="739" t="str">
        <f t="shared" si="243"/>
        <v/>
      </c>
      <c r="JM118" s="739" t="str">
        <f t="shared" si="244"/>
        <v/>
      </c>
      <c r="JN118" s="739" t="str">
        <f t="shared" si="245"/>
        <v/>
      </c>
      <c r="JO118" s="739" t="str">
        <f t="shared" si="246"/>
        <v/>
      </c>
      <c r="JP118" s="739" t="str">
        <f t="shared" si="247"/>
        <v/>
      </c>
      <c r="JQ118" s="739" t="str">
        <f t="shared" si="248"/>
        <v/>
      </c>
      <c r="JR118" s="739" t="str">
        <f t="shared" si="249"/>
        <v/>
      </c>
      <c r="JS118" s="739" t="str">
        <f t="shared" si="250"/>
        <v/>
      </c>
      <c r="JT118" s="739" t="str">
        <f t="shared" si="251"/>
        <v/>
      </c>
      <c r="JU118" s="739" t="str">
        <f t="shared" si="252"/>
        <v/>
      </c>
      <c r="JV118" s="739" t="str">
        <f t="shared" si="253"/>
        <v/>
      </c>
      <c r="JW118" s="739" t="str">
        <f t="shared" si="254"/>
        <v/>
      </c>
      <c r="JX118" s="739" t="str">
        <f t="shared" si="255"/>
        <v/>
      </c>
      <c r="JY118" s="739" t="str">
        <f t="shared" si="256"/>
        <v/>
      </c>
      <c r="JZ118" s="739" t="str">
        <f t="shared" si="257"/>
        <v/>
      </c>
      <c r="KA118" s="739" t="str">
        <f t="shared" si="258"/>
        <v/>
      </c>
      <c r="KB118" s="739" t="str">
        <f t="shared" si="259"/>
        <v/>
      </c>
      <c r="KC118" s="739" t="str">
        <f t="shared" si="260"/>
        <v/>
      </c>
      <c r="KD118" s="739" t="str">
        <f t="shared" si="261"/>
        <v/>
      </c>
      <c r="KE118" s="739" t="str">
        <f t="shared" si="262"/>
        <v/>
      </c>
      <c r="KF118" s="739" t="str">
        <f t="shared" si="263"/>
        <v/>
      </c>
      <c r="KG118" s="739" t="str">
        <f t="shared" si="264"/>
        <v/>
      </c>
      <c r="KH118" s="739" t="str">
        <f t="shared" si="265"/>
        <v/>
      </c>
      <c r="KI118" s="739" t="str">
        <f t="shared" si="266"/>
        <v/>
      </c>
      <c r="KJ118" s="739" t="str">
        <f t="shared" si="267"/>
        <v/>
      </c>
      <c r="KK118" s="739" t="str">
        <f t="shared" si="268"/>
        <v/>
      </c>
      <c r="KL118" s="739" t="str">
        <f t="shared" si="269"/>
        <v/>
      </c>
      <c r="KM118" s="739" t="str">
        <f t="shared" si="270"/>
        <v/>
      </c>
      <c r="KN118" s="739" t="str">
        <f t="shared" si="271"/>
        <v/>
      </c>
      <c r="KO118" s="739" t="str">
        <f t="shared" si="272"/>
        <v/>
      </c>
      <c r="KP118" s="739" t="str">
        <f t="shared" si="273"/>
        <v/>
      </c>
      <c r="KQ118" s="739" t="str">
        <f t="shared" si="274"/>
        <v/>
      </c>
      <c r="KR118" s="739" t="str">
        <f t="shared" si="275"/>
        <v/>
      </c>
      <c r="KS118" s="739" t="str">
        <f t="shared" si="276"/>
        <v/>
      </c>
      <c r="KT118" s="739" t="str">
        <f t="shared" si="277"/>
        <v/>
      </c>
      <c r="KU118" s="739" t="str">
        <f t="shared" si="278"/>
        <v/>
      </c>
      <c r="KV118" s="739" t="str">
        <f t="shared" si="279"/>
        <v/>
      </c>
      <c r="KW118" s="739" t="str">
        <f t="shared" si="280"/>
        <v/>
      </c>
      <c r="KX118" s="739" t="str">
        <f t="shared" si="281"/>
        <v/>
      </c>
      <c r="KY118" s="739" t="str">
        <f t="shared" si="282"/>
        <v/>
      </c>
      <c r="KZ118" s="739" t="str">
        <f t="shared" si="283"/>
        <v/>
      </c>
      <c r="LA118" s="739" t="str">
        <f t="shared" si="284"/>
        <v/>
      </c>
      <c r="LB118" s="739" t="str">
        <f t="shared" si="285"/>
        <v/>
      </c>
      <c r="LC118" s="739" t="str">
        <f t="shared" si="286"/>
        <v/>
      </c>
      <c r="LD118" s="739" t="str">
        <f t="shared" si="287"/>
        <v/>
      </c>
      <c r="LE118" s="739" t="str">
        <f t="shared" si="288"/>
        <v/>
      </c>
      <c r="LF118" s="740" t="str">
        <f t="shared" si="289"/>
        <v/>
      </c>
      <c r="LG118" s="740" t="str">
        <f t="shared" si="290"/>
        <v/>
      </c>
      <c r="LH118" s="740" t="str">
        <f t="shared" si="291"/>
        <v/>
      </c>
      <c r="LI118" s="740" t="str">
        <f t="shared" si="292"/>
        <v/>
      </c>
      <c r="LJ118" s="740" t="str">
        <f t="shared" si="293"/>
        <v/>
      </c>
      <c r="LK118" s="614" t="str">
        <f t="shared" si="294"/>
        <v/>
      </c>
      <c r="LL118" s="614" t="str">
        <f t="shared" si="295"/>
        <v/>
      </c>
      <c r="LM118" s="614" t="str">
        <f t="shared" si="296"/>
        <v/>
      </c>
      <c r="LN118" s="614" t="str">
        <f t="shared" si="297"/>
        <v/>
      </c>
      <c r="LO118" s="614" t="str">
        <f t="shared" si="298"/>
        <v/>
      </c>
      <c r="LP118" s="614" t="str">
        <f t="shared" si="299"/>
        <v/>
      </c>
      <c r="LQ118" s="614" t="str">
        <f t="shared" si="300"/>
        <v/>
      </c>
      <c r="LR118" s="614" t="str">
        <f t="shared" si="301"/>
        <v/>
      </c>
      <c r="LS118" s="614" t="str">
        <f t="shared" si="302"/>
        <v/>
      </c>
      <c r="LT118" s="614" t="str">
        <f t="shared" si="303"/>
        <v/>
      </c>
      <c r="LU118" s="614" t="str">
        <f t="shared" si="304"/>
        <v/>
      </c>
      <c r="LV118" s="614" t="str">
        <f t="shared" si="305"/>
        <v/>
      </c>
      <c r="LW118" s="614" t="str">
        <f t="shared" si="306"/>
        <v/>
      </c>
      <c r="LX118" s="614" t="str">
        <f t="shared" si="307"/>
        <v/>
      </c>
      <c r="LY118" s="614" t="str">
        <f t="shared" si="308"/>
        <v/>
      </c>
      <c r="LZ118" s="614" t="str">
        <f t="shared" si="309"/>
        <v/>
      </c>
      <c r="MA118" s="614" t="str">
        <f t="shared" si="310"/>
        <v/>
      </c>
      <c r="MB118" s="614" t="str">
        <f t="shared" si="311"/>
        <v/>
      </c>
      <c r="MC118" s="614" t="str">
        <f t="shared" si="312"/>
        <v/>
      </c>
      <c r="MD118" s="614" t="str">
        <f t="shared" si="313"/>
        <v/>
      </c>
      <c r="ME118" s="731">
        <f t="shared" si="327"/>
        <v>0</v>
      </c>
      <c r="MF118" s="731">
        <f t="shared" si="328"/>
        <v>0</v>
      </c>
      <c r="MG118" s="731">
        <f t="shared" si="329"/>
        <v>0</v>
      </c>
      <c r="MH118" s="731">
        <f t="shared" si="330"/>
        <v>0</v>
      </c>
      <c r="MI118" s="731">
        <f t="shared" si="331"/>
        <v>0</v>
      </c>
      <c r="MJ118" s="731">
        <f t="shared" si="332"/>
        <v>0</v>
      </c>
      <c r="MK118" s="731">
        <f t="shared" si="333"/>
        <v>0</v>
      </c>
      <c r="ML118" s="731">
        <f t="shared" si="334"/>
        <v>0</v>
      </c>
      <c r="MM118" s="731">
        <f t="shared" si="335"/>
        <v>0</v>
      </c>
      <c r="MN118" s="731">
        <f t="shared" si="336"/>
        <v>0</v>
      </c>
      <c r="MO118" s="731">
        <f t="shared" si="337"/>
        <v>0</v>
      </c>
      <c r="MP118" s="731">
        <f t="shared" si="338"/>
        <v>0</v>
      </c>
      <c r="MQ118" s="731">
        <f t="shared" si="339"/>
        <v>0</v>
      </c>
      <c r="MR118" s="731">
        <f t="shared" si="340"/>
        <v>0</v>
      </c>
      <c r="MS118" s="731">
        <f t="shared" si="341"/>
        <v>0</v>
      </c>
    </row>
    <row r="119" spans="1:357" s="614" customFormat="1" ht="12" customHeight="1" x14ac:dyDescent="0.2">
      <c r="A119" s="647" t="str">
        <f t="shared" si="1"/>
        <v/>
      </c>
      <c r="B119" s="823" t="str">
        <f>'Rent Schedule and Summary'!B14</f>
        <v>Unrestricted</v>
      </c>
      <c r="C119" s="824">
        <f>'Rent Schedule and Summary'!C14</f>
        <v>0</v>
      </c>
      <c r="D119" s="825">
        <f>'Rent Schedule and Summary'!D14</f>
        <v>0</v>
      </c>
      <c r="E119" s="826">
        <f>'Rent Schedule and Summary'!E14</f>
        <v>0</v>
      </c>
      <c r="F119" s="826">
        <f>'Rent Schedule and Summary'!F14</f>
        <v>0</v>
      </c>
      <c r="G119" s="826">
        <f>'Rent Schedule and Summary'!G14</f>
        <v>0</v>
      </c>
      <c r="H119" s="826">
        <f>'Rent Schedule and Summary'!H14</f>
        <v>0</v>
      </c>
      <c r="I119" s="826">
        <f>'Rent Schedule and Summary'!I14</f>
        <v>0</v>
      </c>
      <c r="J119" s="827">
        <f>'Rent Schedule and Summary'!J14</f>
        <v>0</v>
      </c>
      <c r="K119" s="736">
        <f t="shared" si="342"/>
        <v>0</v>
      </c>
      <c r="L119" s="736">
        <f t="shared" si="343"/>
        <v>0</v>
      </c>
      <c r="M119" s="779">
        <f>'Rent Schedule and Summary'!M14</f>
        <v>0</v>
      </c>
      <c r="N119" s="779">
        <f>'Rent Schedule and Summary'!N14</f>
        <v>0</v>
      </c>
      <c r="O119" s="779">
        <f>'Rent Schedule and Summary'!O14</f>
        <v>0</v>
      </c>
      <c r="P119" s="723">
        <f>'Rent Schedule and Summary'!P14</f>
        <v>0</v>
      </c>
      <c r="Q119" s="737">
        <f t="shared" si="4"/>
        <v>0</v>
      </c>
      <c r="R119" s="738"/>
      <c r="S119" s="737"/>
      <c r="T119" s="738"/>
      <c r="U119" s="661"/>
      <c r="V119" s="661"/>
      <c r="W119" s="614" t="str">
        <f t="shared" si="5"/>
        <v/>
      </c>
      <c r="X119" s="614" t="str">
        <f t="shared" si="6"/>
        <v/>
      </c>
      <c r="Y119" s="614" t="str">
        <f t="shared" si="7"/>
        <v/>
      </c>
      <c r="Z119" s="614" t="str">
        <f t="shared" si="8"/>
        <v/>
      </c>
      <c r="AA119" s="614" t="str">
        <f t="shared" si="9"/>
        <v/>
      </c>
      <c r="AB119" s="614" t="str">
        <f t="shared" si="10"/>
        <v/>
      </c>
      <c r="AC119" s="614" t="str">
        <f t="shared" si="11"/>
        <v/>
      </c>
      <c r="AD119" s="614" t="str">
        <f t="shared" si="12"/>
        <v/>
      </c>
      <c r="AE119" s="614" t="str">
        <f t="shared" si="13"/>
        <v/>
      </c>
      <c r="AF119" s="614" t="str">
        <f t="shared" si="14"/>
        <v/>
      </c>
      <c r="AG119" s="614" t="str">
        <f t="shared" si="15"/>
        <v/>
      </c>
      <c r="AH119" s="614" t="str">
        <f t="shared" si="16"/>
        <v/>
      </c>
      <c r="AI119" s="614" t="str">
        <f t="shared" si="17"/>
        <v/>
      </c>
      <c r="AJ119" s="614" t="str">
        <f t="shared" si="18"/>
        <v/>
      </c>
      <c r="AK119" s="614" t="str">
        <f t="shared" si="19"/>
        <v/>
      </c>
      <c r="AL119" s="614" t="str">
        <f t="shared" si="20"/>
        <v/>
      </c>
      <c r="AM119" s="614" t="str">
        <f t="shared" si="21"/>
        <v/>
      </c>
      <c r="AN119" s="614" t="str">
        <f t="shared" si="22"/>
        <v/>
      </c>
      <c r="AO119" s="614" t="str">
        <f t="shared" si="23"/>
        <v/>
      </c>
      <c r="AP119" s="614" t="str">
        <f t="shared" si="24"/>
        <v/>
      </c>
      <c r="AQ119" s="614" t="str">
        <f t="shared" si="25"/>
        <v/>
      </c>
      <c r="AR119" s="614" t="str">
        <f t="shared" si="26"/>
        <v/>
      </c>
      <c r="AS119" s="614" t="str">
        <f t="shared" si="27"/>
        <v/>
      </c>
      <c r="AT119" s="614" t="str">
        <f t="shared" si="28"/>
        <v/>
      </c>
      <c r="AU119" s="614" t="str">
        <f t="shared" si="29"/>
        <v/>
      </c>
      <c r="AV119" s="614" t="str">
        <f t="shared" si="30"/>
        <v/>
      </c>
      <c r="AW119" s="614" t="str">
        <f t="shared" si="31"/>
        <v/>
      </c>
      <c r="AX119" s="614" t="str">
        <f t="shared" si="32"/>
        <v/>
      </c>
      <c r="AY119" s="614" t="str">
        <f t="shared" si="33"/>
        <v/>
      </c>
      <c r="AZ119" s="614" t="str">
        <f t="shared" si="34"/>
        <v/>
      </c>
      <c r="BA119" s="614" t="str">
        <f t="shared" si="35"/>
        <v/>
      </c>
      <c r="BB119" s="614" t="str">
        <f t="shared" si="36"/>
        <v/>
      </c>
      <c r="BC119" s="614" t="str">
        <f t="shared" si="37"/>
        <v/>
      </c>
      <c r="BD119" s="614" t="str">
        <f t="shared" si="38"/>
        <v/>
      </c>
      <c r="BE119" s="614" t="str">
        <f t="shared" si="39"/>
        <v/>
      </c>
      <c r="BF119" s="614" t="str">
        <f t="shared" si="40"/>
        <v/>
      </c>
      <c r="BG119" s="614" t="str">
        <f t="shared" si="41"/>
        <v/>
      </c>
      <c r="BH119" s="614" t="str">
        <f t="shared" si="42"/>
        <v/>
      </c>
      <c r="BI119" s="614" t="str">
        <f t="shared" si="43"/>
        <v/>
      </c>
      <c r="BJ119" s="614" t="str">
        <f t="shared" si="44"/>
        <v/>
      </c>
      <c r="BK119" s="614" t="str">
        <f t="shared" si="45"/>
        <v/>
      </c>
      <c r="BL119" s="614" t="str">
        <f t="shared" si="46"/>
        <v/>
      </c>
      <c r="BM119" s="614" t="str">
        <f t="shared" si="47"/>
        <v/>
      </c>
      <c r="BN119" s="614" t="str">
        <f t="shared" si="48"/>
        <v/>
      </c>
      <c r="BO119" s="614" t="str">
        <f t="shared" si="49"/>
        <v/>
      </c>
      <c r="BP119" s="614" t="str">
        <f t="shared" si="50"/>
        <v/>
      </c>
      <c r="BQ119" s="614" t="str">
        <f t="shared" si="51"/>
        <v/>
      </c>
      <c r="BR119" s="614" t="str">
        <f t="shared" si="52"/>
        <v/>
      </c>
      <c r="BS119" s="614" t="str">
        <f t="shared" si="53"/>
        <v/>
      </c>
      <c r="BT119" s="614" t="str">
        <f t="shared" si="54"/>
        <v/>
      </c>
      <c r="BU119" s="614" t="str">
        <f t="shared" si="55"/>
        <v/>
      </c>
      <c r="BV119" s="614" t="str">
        <f t="shared" si="56"/>
        <v/>
      </c>
      <c r="BW119" s="614" t="str">
        <f t="shared" si="57"/>
        <v/>
      </c>
      <c r="BX119" s="614" t="str">
        <f t="shared" si="58"/>
        <v/>
      </c>
      <c r="BY119" s="614" t="str">
        <f t="shared" si="59"/>
        <v/>
      </c>
      <c r="BZ119" s="614" t="str">
        <f t="shared" si="60"/>
        <v/>
      </c>
      <c r="CA119" s="614" t="str">
        <f t="shared" si="61"/>
        <v/>
      </c>
      <c r="CB119" s="614" t="str">
        <f t="shared" si="62"/>
        <v/>
      </c>
      <c r="CC119" s="614" t="str">
        <f t="shared" si="63"/>
        <v/>
      </c>
      <c r="CD119" s="614" t="str">
        <f t="shared" si="64"/>
        <v/>
      </c>
      <c r="CE119" s="614" t="str">
        <f t="shared" si="65"/>
        <v/>
      </c>
      <c r="CF119" s="614" t="str">
        <f t="shared" si="66"/>
        <v/>
      </c>
      <c r="CG119" s="614" t="str">
        <f t="shared" si="67"/>
        <v/>
      </c>
      <c r="CH119" s="614" t="str">
        <f t="shared" si="68"/>
        <v/>
      </c>
      <c r="CI119" s="614" t="str">
        <f t="shared" si="69"/>
        <v/>
      </c>
      <c r="CJ119" s="614" t="str">
        <f t="shared" si="70"/>
        <v/>
      </c>
      <c r="CK119" s="614" t="str">
        <f t="shared" si="71"/>
        <v/>
      </c>
      <c r="CL119" s="614" t="str">
        <f t="shared" si="72"/>
        <v/>
      </c>
      <c r="CM119" s="614" t="str">
        <f t="shared" si="73"/>
        <v/>
      </c>
      <c r="CN119" s="614" t="str">
        <f t="shared" si="74"/>
        <v/>
      </c>
      <c r="CO119" s="614" t="str">
        <f t="shared" si="75"/>
        <v/>
      </c>
      <c r="CP119" s="614" t="str">
        <f t="shared" si="76"/>
        <v/>
      </c>
      <c r="CQ119" s="614" t="str">
        <f t="shared" si="77"/>
        <v/>
      </c>
      <c r="CR119" s="614" t="str">
        <f t="shared" si="78"/>
        <v/>
      </c>
      <c r="CS119" s="614" t="str">
        <f t="shared" si="79"/>
        <v/>
      </c>
      <c r="CT119" s="614" t="str">
        <f t="shared" si="80"/>
        <v/>
      </c>
      <c r="CU119" s="614" t="str">
        <f t="shared" si="81"/>
        <v/>
      </c>
      <c r="CV119" s="614" t="str">
        <f t="shared" si="82"/>
        <v/>
      </c>
      <c r="CW119" s="614" t="str">
        <f t="shared" si="83"/>
        <v/>
      </c>
      <c r="CX119" s="614" t="str">
        <f t="shared" si="84"/>
        <v/>
      </c>
      <c r="CY119" s="614" t="str">
        <f t="shared" si="85"/>
        <v/>
      </c>
      <c r="CZ119" s="614" t="str">
        <f t="shared" si="86"/>
        <v/>
      </c>
      <c r="DA119" s="614" t="str">
        <f t="shared" si="87"/>
        <v/>
      </c>
      <c r="DB119" s="614" t="str">
        <f t="shared" si="88"/>
        <v/>
      </c>
      <c r="DC119" s="614" t="str">
        <f t="shared" si="89"/>
        <v/>
      </c>
      <c r="DD119" s="614" t="str">
        <f t="shared" si="90"/>
        <v/>
      </c>
      <c r="DE119" s="614" t="str">
        <f t="shared" si="91"/>
        <v/>
      </c>
      <c r="DF119" s="614" t="str">
        <f t="shared" si="92"/>
        <v/>
      </c>
      <c r="DG119" s="614" t="str">
        <f t="shared" si="93"/>
        <v/>
      </c>
      <c r="DH119" s="614" t="str">
        <f t="shared" si="94"/>
        <v/>
      </c>
      <c r="DI119" s="614" t="str">
        <f t="shared" si="95"/>
        <v/>
      </c>
      <c r="DJ119" s="614" t="str">
        <f t="shared" si="96"/>
        <v/>
      </c>
      <c r="DK119" s="614" t="str">
        <f t="shared" si="97"/>
        <v/>
      </c>
      <c r="DL119" s="614" t="str">
        <f t="shared" si="98"/>
        <v/>
      </c>
      <c r="DM119" s="614" t="str">
        <f t="shared" si="99"/>
        <v/>
      </c>
      <c r="DN119" s="614" t="str">
        <f t="shared" si="100"/>
        <v/>
      </c>
      <c r="DO119" s="614" t="str">
        <f t="shared" si="101"/>
        <v/>
      </c>
      <c r="DP119" s="614" t="str">
        <f t="shared" si="102"/>
        <v/>
      </c>
      <c r="DQ119" s="614" t="str">
        <f t="shared" si="103"/>
        <v/>
      </c>
      <c r="DR119" s="614" t="str">
        <f t="shared" si="104"/>
        <v/>
      </c>
      <c r="DS119" s="614" t="str">
        <f t="shared" si="105"/>
        <v/>
      </c>
      <c r="DT119" s="614" t="str">
        <f t="shared" si="106"/>
        <v/>
      </c>
      <c r="DU119" s="614" t="str">
        <f t="shared" si="107"/>
        <v/>
      </c>
      <c r="DV119" s="614" t="str">
        <f t="shared" si="108"/>
        <v/>
      </c>
      <c r="DW119" s="614" t="str">
        <f t="shared" si="109"/>
        <v/>
      </c>
      <c r="DX119" s="614" t="str">
        <f t="shared" si="110"/>
        <v/>
      </c>
      <c r="DY119" s="614" t="str">
        <f t="shared" si="111"/>
        <v/>
      </c>
      <c r="DZ119" s="614" t="str">
        <f t="shared" si="112"/>
        <v/>
      </c>
      <c r="EA119" s="614" t="str">
        <f t="shared" si="113"/>
        <v/>
      </c>
      <c r="EB119" s="614" t="str">
        <f t="shared" si="114"/>
        <v/>
      </c>
      <c r="EC119" s="614" t="str">
        <f t="shared" si="115"/>
        <v/>
      </c>
      <c r="ED119" s="614" t="str">
        <f t="shared" si="116"/>
        <v/>
      </c>
      <c r="EE119" s="614" t="str">
        <f t="shared" si="117"/>
        <v/>
      </c>
      <c r="EF119" s="614" t="str">
        <f t="shared" si="118"/>
        <v/>
      </c>
      <c r="EG119" s="614" t="str">
        <f t="shared" si="316"/>
        <v/>
      </c>
      <c r="EH119" s="614" t="str">
        <f t="shared" si="119"/>
        <v/>
      </c>
      <c r="EI119" s="614" t="str">
        <f t="shared" si="120"/>
        <v/>
      </c>
      <c r="EJ119" s="614" t="str">
        <f t="shared" si="121"/>
        <v/>
      </c>
      <c r="EK119" s="614" t="str">
        <f t="shared" si="122"/>
        <v/>
      </c>
      <c r="EL119" s="614" t="str">
        <f t="shared" si="123"/>
        <v/>
      </c>
      <c r="EM119" s="614" t="str">
        <f t="shared" si="124"/>
        <v/>
      </c>
      <c r="EN119" s="614" t="str">
        <f t="shared" si="125"/>
        <v/>
      </c>
      <c r="EO119" s="614" t="str">
        <f t="shared" si="126"/>
        <v/>
      </c>
      <c r="EP119" s="614" t="str">
        <f t="shared" si="127"/>
        <v/>
      </c>
      <c r="EQ119" s="614" t="str">
        <f t="shared" si="128"/>
        <v/>
      </c>
      <c r="ER119" s="614" t="str">
        <f t="shared" si="129"/>
        <v/>
      </c>
      <c r="ES119" s="614" t="str">
        <f t="shared" si="130"/>
        <v/>
      </c>
      <c r="ET119" s="614" t="str">
        <f t="shared" si="131"/>
        <v/>
      </c>
      <c r="EU119" s="614" t="str">
        <f t="shared" si="132"/>
        <v/>
      </c>
      <c r="EV119" s="614" t="str">
        <f t="shared" si="133"/>
        <v/>
      </c>
      <c r="EW119" s="614" t="str">
        <f t="shared" si="317"/>
        <v/>
      </c>
      <c r="EX119" s="614" t="str">
        <f t="shared" si="318"/>
        <v/>
      </c>
      <c r="EY119" s="614" t="str">
        <f t="shared" si="319"/>
        <v/>
      </c>
      <c r="EZ119" s="614" t="str">
        <f t="shared" si="320"/>
        <v/>
      </c>
      <c r="FA119" s="614" t="str">
        <f t="shared" si="321"/>
        <v/>
      </c>
      <c r="FB119" s="614" t="str">
        <f t="shared" si="134"/>
        <v/>
      </c>
      <c r="FC119" s="614" t="str">
        <f t="shared" si="135"/>
        <v/>
      </c>
      <c r="FD119" s="614" t="str">
        <f t="shared" si="136"/>
        <v/>
      </c>
      <c r="FE119" s="614" t="str">
        <f t="shared" si="137"/>
        <v/>
      </c>
      <c r="FF119" s="614" t="str">
        <f t="shared" si="138"/>
        <v/>
      </c>
      <c r="FG119" s="614" t="str">
        <f t="shared" si="322"/>
        <v/>
      </c>
      <c r="FH119" s="614" t="str">
        <f t="shared" si="323"/>
        <v/>
      </c>
      <c r="FI119" s="614" t="str">
        <f t="shared" si="324"/>
        <v/>
      </c>
      <c r="FJ119" s="614" t="str">
        <f t="shared" si="325"/>
        <v/>
      </c>
      <c r="FK119" s="614" t="str">
        <f t="shared" si="326"/>
        <v/>
      </c>
      <c r="FL119" s="614" t="str">
        <f t="shared" si="139"/>
        <v/>
      </c>
      <c r="FM119" s="614" t="str">
        <f t="shared" si="140"/>
        <v/>
      </c>
      <c r="FN119" s="614" t="str">
        <f t="shared" si="141"/>
        <v/>
      </c>
      <c r="FO119" s="614" t="str">
        <f t="shared" si="142"/>
        <v/>
      </c>
      <c r="FP119" s="614" t="str">
        <f t="shared" si="143"/>
        <v/>
      </c>
      <c r="FQ119" s="614" t="str">
        <f t="shared" si="144"/>
        <v/>
      </c>
      <c r="FR119" s="614" t="str">
        <f t="shared" si="145"/>
        <v/>
      </c>
      <c r="FS119" s="614" t="str">
        <f t="shared" si="146"/>
        <v/>
      </c>
      <c r="FT119" s="614" t="str">
        <f t="shared" si="147"/>
        <v/>
      </c>
      <c r="FU119" s="614" t="str">
        <f t="shared" si="148"/>
        <v/>
      </c>
      <c r="FV119" s="614" t="str">
        <f t="shared" si="149"/>
        <v/>
      </c>
      <c r="FW119" s="614" t="str">
        <f t="shared" si="150"/>
        <v/>
      </c>
      <c r="FX119" s="614" t="str">
        <f t="shared" si="151"/>
        <v/>
      </c>
      <c r="FY119" s="614" t="str">
        <f t="shared" si="152"/>
        <v/>
      </c>
      <c r="FZ119" s="614" t="str">
        <f t="shared" si="153"/>
        <v/>
      </c>
      <c r="GA119" s="614" t="str">
        <f t="shared" si="154"/>
        <v/>
      </c>
      <c r="GB119" s="614" t="str">
        <f t="shared" si="155"/>
        <v/>
      </c>
      <c r="GC119" s="614" t="str">
        <f t="shared" si="156"/>
        <v/>
      </c>
      <c r="GD119" s="614" t="str">
        <f t="shared" si="157"/>
        <v/>
      </c>
      <c r="GE119" s="614" t="str">
        <f t="shared" si="158"/>
        <v/>
      </c>
      <c r="GF119" s="614" t="str">
        <f t="shared" si="159"/>
        <v/>
      </c>
      <c r="GG119" s="614" t="str">
        <f t="shared" si="160"/>
        <v/>
      </c>
      <c r="GH119" s="614" t="str">
        <f t="shared" si="161"/>
        <v/>
      </c>
      <c r="GI119" s="614" t="str">
        <f t="shared" si="162"/>
        <v/>
      </c>
      <c r="GJ119" s="614" t="str">
        <f t="shared" si="163"/>
        <v/>
      </c>
      <c r="GK119" s="614" t="str">
        <f t="shared" si="164"/>
        <v/>
      </c>
      <c r="GL119" s="614" t="str">
        <f t="shared" si="165"/>
        <v/>
      </c>
      <c r="GM119" s="614" t="str">
        <f t="shared" si="166"/>
        <v/>
      </c>
      <c r="GN119" s="614" t="str">
        <f t="shared" si="167"/>
        <v/>
      </c>
      <c r="GO119" s="614" t="str">
        <f t="shared" si="168"/>
        <v/>
      </c>
      <c r="GP119" s="614" t="str">
        <f t="shared" si="169"/>
        <v/>
      </c>
      <c r="GQ119" s="614" t="str">
        <f t="shared" si="170"/>
        <v/>
      </c>
      <c r="GR119" s="614" t="str">
        <f t="shared" si="171"/>
        <v/>
      </c>
      <c r="GS119" s="614" t="str">
        <f t="shared" si="172"/>
        <v/>
      </c>
      <c r="GT119" s="614" t="str">
        <f t="shared" si="173"/>
        <v/>
      </c>
      <c r="GU119" s="614" t="str">
        <f t="shared" si="174"/>
        <v/>
      </c>
      <c r="GV119" s="614" t="str">
        <f t="shared" si="175"/>
        <v/>
      </c>
      <c r="GW119" s="614" t="str">
        <f t="shared" si="176"/>
        <v/>
      </c>
      <c r="GX119" s="614" t="str">
        <f t="shared" si="177"/>
        <v/>
      </c>
      <c r="GY119" s="614" t="str">
        <f t="shared" si="178"/>
        <v/>
      </c>
      <c r="GZ119" s="614" t="str">
        <f t="shared" si="179"/>
        <v/>
      </c>
      <c r="HA119" s="614" t="str">
        <f t="shared" si="180"/>
        <v/>
      </c>
      <c r="HB119" s="614" t="str">
        <f t="shared" si="181"/>
        <v/>
      </c>
      <c r="HC119" s="614" t="str">
        <f t="shared" si="182"/>
        <v/>
      </c>
      <c r="HD119" s="614" t="str">
        <f t="shared" si="183"/>
        <v/>
      </c>
      <c r="HE119" s="614" t="str">
        <f t="shared" si="184"/>
        <v/>
      </c>
      <c r="HF119" s="614" t="str">
        <f t="shared" si="185"/>
        <v/>
      </c>
      <c r="HG119" s="614" t="str">
        <f t="shared" si="186"/>
        <v/>
      </c>
      <c r="HH119" s="614" t="str">
        <f t="shared" si="187"/>
        <v/>
      </c>
      <c r="HI119" s="614" t="str">
        <f t="shared" si="188"/>
        <v/>
      </c>
      <c r="HJ119" s="614" t="str">
        <f t="shared" si="189"/>
        <v/>
      </c>
      <c r="HK119" s="614" t="str">
        <f t="shared" si="190"/>
        <v/>
      </c>
      <c r="HL119" s="614" t="str">
        <f t="shared" si="191"/>
        <v/>
      </c>
      <c r="HM119" s="614" t="str">
        <f t="shared" si="192"/>
        <v/>
      </c>
      <c r="HN119" s="614" t="str">
        <f t="shared" si="193"/>
        <v/>
      </c>
      <c r="HO119" s="614" t="str">
        <f t="shared" si="194"/>
        <v/>
      </c>
      <c r="HP119" s="614" t="str">
        <f t="shared" si="195"/>
        <v/>
      </c>
      <c r="HQ119" s="614" t="str">
        <f t="shared" si="196"/>
        <v/>
      </c>
      <c r="HR119" s="614" t="str">
        <f t="shared" si="197"/>
        <v/>
      </c>
      <c r="HS119" s="614" t="str">
        <f t="shared" si="198"/>
        <v/>
      </c>
      <c r="HT119" s="614" t="str">
        <f t="shared" si="199"/>
        <v/>
      </c>
      <c r="HU119" s="614" t="str">
        <f t="shared" si="200"/>
        <v/>
      </c>
      <c r="HV119" s="614" t="str">
        <f t="shared" si="201"/>
        <v/>
      </c>
      <c r="HW119" s="614" t="str">
        <f t="shared" si="202"/>
        <v/>
      </c>
      <c r="HX119" s="614" t="str">
        <f t="shared" si="203"/>
        <v/>
      </c>
      <c r="HY119" s="739" t="str">
        <f t="shared" si="204"/>
        <v/>
      </c>
      <c r="HZ119" s="739" t="str">
        <f t="shared" si="205"/>
        <v/>
      </c>
      <c r="IA119" s="739" t="str">
        <f t="shared" si="206"/>
        <v/>
      </c>
      <c r="IB119" s="739" t="str">
        <f t="shared" si="207"/>
        <v/>
      </c>
      <c r="IC119" s="739" t="str">
        <f t="shared" si="208"/>
        <v/>
      </c>
      <c r="ID119" s="739" t="str">
        <f t="shared" si="209"/>
        <v/>
      </c>
      <c r="IE119" s="739" t="str">
        <f t="shared" si="210"/>
        <v/>
      </c>
      <c r="IF119" s="739" t="str">
        <f t="shared" si="211"/>
        <v/>
      </c>
      <c r="IG119" s="739" t="str">
        <f t="shared" si="212"/>
        <v/>
      </c>
      <c r="IH119" s="739" t="str">
        <f t="shared" si="213"/>
        <v/>
      </c>
      <c r="II119" s="739" t="str">
        <f t="shared" si="214"/>
        <v/>
      </c>
      <c r="IJ119" s="739" t="str">
        <f t="shared" si="215"/>
        <v/>
      </c>
      <c r="IK119" s="739" t="str">
        <f t="shared" si="216"/>
        <v/>
      </c>
      <c r="IL119" s="739" t="str">
        <f t="shared" si="217"/>
        <v/>
      </c>
      <c r="IM119" s="739" t="str">
        <f t="shared" si="218"/>
        <v/>
      </c>
      <c r="IN119" s="739" t="str">
        <f t="shared" si="219"/>
        <v/>
      </c>
      <c r="IO119" s="739" t="str">
        <f t="shared" si="220"/>
        <v/>
      </c>
      <c r="IP119" s="739" t="str">
        <f t="shared" si="221"/>
        <v/>
      </c>
      <c r="IQ119" s="739" t="str">
        <f t="shared" si="222"/>
        <v/>
      </c>
      <c r="IR119" s="739" t="str">
        <f t="shared" si="223"/>
        <v/>
      </c>
      <c r="IS119" s="739" t="str">
        <f t="shared" si="224"/>
        <v/>
      </c>
      <c r="IT119" s="739" t="str">
        <f t="shared" si="225"/>
        <v/>
      </c>
      <c r="IU119" s="739" t="str">
        <f t="shared" si="226"/>
        <v/>
      </c>
      <c r="IV119" s="739" t="str">
        <f t="shared" si="227"/>
        <v/>
      </c>
      <c r="IW119" s="739" t="str">
        <f t="shared" si="228"/>
        <v/>
      </c>
      <c r="IX119" s="739" t="str">
        <f t="shared" si="229"/>
        <v/>
      </c>
      <c r="IY119" s="739" t="str">
        <f t="shared" si="230"/>
        <v/>
      </c>
      <c r="IZ119" s="739" t="str">
        <f t="shared" si="231"/>
        <v/>
      </c>
      <c r="JA119" s="739" t="str">
        <f t="shared" si="232"/>
        <v/>
      </c>
      <c r="JB119" s="739" t="str">
        <f t="shared" si="233"/>
        <v/>
      </c>
      <c r="JC119" s="739" t="str">
        <f t="shared" si="234"/>
        <v/>
      </c>
      <c r="JD119" s="739" t="str">
        <f t="shared" si="235"/>
        <v/>
      </c>
      <c r="JE119" s="739" t="str">
        <f t="shared" si="236"/>
        <v/>
      </c>
      <c r="JF119" s="739" t="str">
        <f t="shared" si="237"/>
        <v/>
      </c>
      <c r="JG119" s="739" t="str">
        <f t="shared" si="238"/>
        <v/>
      </c>
      <c r="JH119" s="739" t="str">
        <f t="shared" si="239"/>
        <v/>
      </c>
      <c r="JI119" s="739" t="str">
        <f t="shared" si="240"/>
        <v/>
      </c>
      <c r="JJ119" s="739" t="str">
        <f t="shared" si="241"/>
        <v/>
      </c>
      <c r="JK119" s="739" t="str">
        <f t="shared" si="242"/>
        <v/>
      </c>
      <c r="JL119" s="739" t="str">
        <f t="shared" si="243"/>
        <v/>
      </c>
      <c r="JM119" s="739" t="str">
        <f t="shared" si="244"/>
        <v/>
      </c>
      <c r="JN119" s="739" t="str">
        <f t="shared" si="245"/>
        <v/>
      </c>
      <c r="JO119" s="739" t="str">
        <f t="shared" si="246"/>
        <v/>
      </c>
      <c r="JP119" s="739" t="str">
        <f t="shared" si="247"/>
        <v/>
      </c>
      <c r="JQ119" s="739" t="str">
        <f t="shared" si="248"/>
        <v/>
      </c>
      <c r="JR119" s="739" t="str">
        <f t="shared" si="249"/>
        <v/>
      </c>
      <c r="JS119" s="739" t="str">
        <f t="shared" si="250"/>
        <v/>
      </c>
      <c r="JT119" s="739" t="str">
        <f t="shared" si="251"/>
        <v/>
      </c>
      <c r="JU119" s="739" t="str">
        <f t="shared" si="252"/>
        <v/>
      </c>
      <c r="JV119" s="739" t="str">
        <f t="shared" si="253"/>
        <v/>
      </c>
      <c r="JW119" s="739" t="str">
        <f t="shared" si="254"/>
        <v/>
      </c>
      <c r="JX119" s="739" t="str">
        <f t="shared" si="255"/>
        <v/>
      </c>
      <c r="JY119" s="739" t="str">
        <f t="shared" si="256"/>
        <v/>
      </c>
      <c r="JZ119" s="739" t="str">
        <f t="shared" si="257"/>
        <v/>
      </c>
      <c r="KA119" s="739" t="str">
        <f t="shared" si="258"/>
        <v/>
      </c>
      <c r="KB119" s="739" t="str">
        <f t="shared" si="259"/>
        <v/>
      </c>
      <c r="KC119" s="739" t="str">
        <f t="shared" si="260"/>
        <v/>
      </c>
      <c r="KD119" s="739" t="str">
        <f t="shared" si="261"/>
        <v/>
      </c>
      <c r="KE119" s="739" t="str">
        <f t="shared" si="262"/>
        <v/>
      </c>
      <c r="KF119" s="739" t="str">
        <f t="shared" si="263"/>
        <v/>
      </c>
      <c r="KG119" s="739" t="str">
        <f t="shared" si="264"/>
        <v/>
      </c>
      <c r="KH119" s="739" t="str">
        <f t="shared" si="265"/>
        <v/>
      </c>
      <c r="KI119" s="739" t="str">
        <f t="shared" si="266"/>
        <v/>
      </c>
      <c r="KJ119" s="739" t="str">
        <f t="shared" si="267"/>
        <v/>
      </c>
      <c r="KK119" s="739" t="str">
        <f t="shared" si="268"/>
        <v/>
      </c>
      <c r="KL119" s="739" t="str">
        <f t="shared" si="269"/>
        <v/>
      </c>
      <c r="KM119" s="739" t="str">
        <f t="shared" si="270"/>
        <v/>
      </c>
      <c r="KN119" s="739" t="str">
        <f t="shared" si="271"/>
        <v/>
      </c>
      <c r="KO119" s="739" t="str">
        <f t="shared" si="272"/>
        <v/>
      </c>
      <c r="KP119" s="739" t="str">
        <f t="shared" si="273"/>
        <v/>
      </c>
      <c r="KQ119" s="739" t="str">
        <f t="shared" si="274"/>
        <v/>
      </c>
      <c r="KR119" s="739" t="str">
        <f t="shared" si="275"/>
        <v/>
      </c>
      <c r="KS119" s="739" t="str">
        <f t="shared" si="276"/>
        <v/>
      </c>
      <c r="KT119" s="739" t="str">
        <f t="shared" si="277"/>
        <v/>
      </c>
      <c r="KU119" s="739" t="str">
        <f t="shared" si="278"/>
        <v/>
      </c>
      <c r="KV119" s="739" t="str">
        <f t="shared" si="279"/>
        <v/>
      </c>
      <c r="KW119" s="739" t="str">
        <f t="shared" si="280"/>
        <v/>
      </c>
      <c r="KX119" s="739" t="str">
        <f t="shared" si="281"/>
        <v/>
      </c>
      <c r="KY119" s="739" t="str">
        <f t="shared" si="282"/>
        <v/>
      </c>
      <c r="KZ119" s="739" t="str">
        <f t="shared" si="283"/>
        <v/>
      </c>
      <c r="LA119" s="739" t="str">
        <f t="shared" si="284"/>
        <v/>
      </c>
      <c r="LB119" s="739" t="str">
        <f t="shared" si="285"/>
        <v/>
      </c>
      <c r="LC119" s="739" t="str">
        <f t="shared" si="286"/>
        <v/>
      </c>
      <c r="LD119" s="739" t="str">
        <f t="shared" si="287"/>
        <v/>
      </c>
      <c r="LE119" s="739" t="str">
        <f t="shared" si="288"/>
        <v/>
      </c>
      <c r="LF119" s="740" t="str">
        <f t="shared" si="289"/>
        <v/>
      </c>
      <c r="LG119" s="740" t="str">
        <f t="shared" si="290"/>
        <v/>
      </c>
      <c r="LH119" s="740" t="str">
        <f t="shared" si="291"/>
        <v/>
      </c>
      <c r="LI119" s="740" t="str">
        <f t="shared" si="292"/>
        <v/>
      </c>
      <c r="LJ119" s="740" t="str">
        <f t="shared" si="293"/>
        <v/>
      </c>
      <c r="LK119" s="614" t="str">
        <f t="shared" si="294"/>
        <v/>
      </c>
      <c r="LL119" s="614" t="str">
        <f t="shared" si="295"/>
        <v/>
      </c>
      <c r="LM119" s="614" t="str">
        <f t="shared" si="296"/>
        <v/>
      </c>
      <c r="LN119" s="614" t="str">
        <f t="shared" si="297"/>
        <v/>
      </c>
      <c r="LO119" s="614" t="str">
        <f t="shared" si="298"/>
        <v/>
      </c>
      <c r="LP119" s="614" t="str">
        <f t="shared" si="299"/>
        <v/>
      </c>
      <c r="LQ119" s="614" t="str">
        <f t="shared" si="300"/>
        <v/>
      </c>
      <c r="LR119" s="614" t="str">
        <f t="shared" si="301"/>
        <v/>
      </c>
      <c r="LS119" s="614" t="str">
        <f t="shared" si="302"/>
        <v/>
      </c>
      <c r="LT119" s="614" t="str">
        <f t="shared" si="303"/>
        <v/>
      </c>
      <c r="LU119" s="614" t="str">
        <f t="shared" si="304"/>
        <v/>
      </c>
      <c r="LV119" s="614" t="str">
        <f t="shared" si="305"/>
        <v/>
      </c>
      <c r="LW119" s="614" t="str">
        <f t="shared" si="306"/>
        <v/>
      </c>
      <c r="LX119" s="614" t="str">
        <f t="shared" si="307"/>
        <v/>
      </c>
      <c r="LY119" s="614" t="str">
        <f t="shared" si="308"/>
        <v/>
      </c>
      <c r="LZ119" s="614" t="str">
        <f t="shared" si="309"/>
        <v/>
      </c>
      <c r="MA119" s="614" t="str">
        <f t="shared" si="310"/>
        <v/>
      </c>
      <c r="MB119" s="614" t="str">
        <f t="shared" si="311"/>
        <v/>
      </c>
      <c r="MC119" s="614" t="str">
        <f t="shared" si="312"/>
        <v/>
      </c>
      <c r="MD119" s="614" t="str">
        <f t="shared" si="313"/>
        <v/>
      </c>
      <c r="ME119" s="731">
        <f t="shared" si="327"/>
        <v>0</v>
      </c>
      <c r="MF119" s="731">
        <f t="shared" si="328"/>
        <v>0</v>
      </c>
      <c r="MG119" s="731">
        <f t="shared" si="329"/>
        <v>0</v>
      </c>
      <c r="MH119" s="731">
        <f t="shared" si="330"/>
        <v>0</v>
      </c>
      <c r="MI119" s="731">
        <f t="shared" si="331"/>
        <v>0</v>
      </c>
      <c r="MJ119" s="731">
        <f t="shared" si="332"/>
        <v>0</v>
      </c>
      <c r="MK119" s="731">
        <f t="shared" si="333"/>
        <v>0</v>
      </c>
      <c r="ML119" s="731">
        <f t="shared" si="334"/>
        <v>0</v>
      </c>
      <c r="MM119" s="731">
        <f t="shared" si="335"/>
        <v>0</v>
      </c>
      <c r="MN119" s="731">
        <f t="shared" si="336"/>
        <v>0</v>
      </c>
      <c r="MO119" s="731">
        <f t="shared" si="337"/>
        <v>0</v>
      </c>
      <c r="MP119" s="731">
        <f t="shared" si="338"/>
        <v>0</v>
      </c>
      <c r="MQ119" s="731">
        <f t="shared" si="339"/>
        <v>0</v>
      </c>
      <c r="MR119" s="731">
        <f t="shared" si="340"/>
        <v>0</v>
      </c>
      <c r="MS119" s="731">
        <f t="shared" si="341"/>
        <v>0</v>
      </c>
    </row>
    <row r="120" spans="1:357" s="614" customFormat="1" ht="12" customHeight="1" x14ac:dyDescent="0.2">
      <c r="A120" s="647" t="str">
        <f t="shared" si="1"/>
        <v/>
      </c>
      <c r="B120" s="823" t="str">
        <f>'Rent Schedule and Summary'!B15</f>
        <v>Unrestricted</v>
      </c>
      <c r="C120" s="824">
        <f>'Rent Schedule and Summary'!C15</f>
        <v>0</v>
      </c>
      <c r="D120" s="825">
        <f>'Rent Schedule and Summary'!D15</f>
        <v>0</v>
      </c>
      <c r="E120" s="826">
        <f>'Rent Schedule and Summary'!E15</f>
        <v>0</v>
      </c>
      <c r="F120" s="826">
        <f>'Rent Schedule and Summary'!F15</f>
        <v>0</v>
      </c>
      <c r="G120" s="826">
        <f>'Rent Schedule and Summary'!G15</f>
        <v>0</v>
      </c>
      <c r="H120" s="826">
        <f>'Rent Schedule and Summary'!H15</f>
        <v>0</v>
      </c>
      <c r="I120" s="826">
        <f>'Rent Schedule and Summary'!I15</f>
        <v>0</v>
      </c>
      <c r="J120" s="827">
        <f>'Rent Schedule and Summary'!J15</f>
        <v>0</v>
      </c>
      <c r="K120" s="736">
        <f t="shared" si="342"/>
        <v>0</v>
      </c>
      <c r="L120" s="736">
        <f t="shared" si="343"/>
        <v>0</v>
      </c>
      <c r="M120" s="779">
        <f>'Rent Schedule and Summary'!M15</f>
        <v>0</v>
      </c>
      <c r="N120" s="779">
        <f>'Rent Schedule and Summary'!N15</f>
        <v>0</v>
      </c>
      <c r="O120" s="779">
        <f>'Rent Schedule and Summary'!O15</f>
        <v>0</v>
      </c>
      <c r="P120" s="723">
        <f>'Rent Schedule and Summary'!P15</f>
        <v>0</v>
      </c>
      <c r="Q120" s="737">
        <f t="shared" si="4"/>
        <v>0</v>
      </c>
      <c r="R120" s="738"/>
      <c r="S120" s="737"/>
      <c r="T120" s="738"/>
      <c r="U120" s="661"/>
      <c r="V120" s="661"/>
      <c r="W120" s="614" t="str">
        <f t="shared" si="5"/>
        <v/>
      </c>
      <c r="X120" s="614" t="str">
        <f t="shared" si="6"/>
        <v/>
      </c>
      <c r="Y120" s="614" t="str">
        <f t="shared" si="7"/>
        <v/>
      </c>
      <c r="Z120" s="614" t="str">
        <f t="shared" si="8"/>
        <v/>
      </c>
      <c r="AA120" s="614" t="str">
        <f t="shared" si="9"/>
        <v/>
      </c>
      <c r="AB120" s="614" t="str">
        <f t="shared" si="10"/>
        <v/>
      </c>
      <c r="AC120" s="614" t="str">
        <f t="shared" si="11"/>
        <v/>
      </c>
      <c r="AD120" s="614" t="str">
        <f t="shared" si="12"/>
        <v/>
      </c>
      <c r="AE120" s="614" t="str">
        <f t="shared" si="13"/>
        <v/>
      </c>
      <c r="AF120" s="614" t="str">
        <f t="shared" si="14"/>
        <v/>
      </c>
      <c r="AG120" s="614" t="str">
        <f t="shared" si="15"/>
        <v/>
      </c>
      <c r="AH120" s="614" t="str">
        <f t="shared" si="16"/>
        <v/>
      </c>
      <c r="AI120" s="614" t="str">
        <f t="shared" si="17"/>
        <v/>
      </c>
      <c r="AJ120" s="614" t="str">
        <f t="shared" si="18"/>
        <v/>
      </c>
      <c r="AK120" s="614" t="str">
        <f t="shared" si="19"/>
        <v/>
      </c>
      <c r="AL120" s="614" t="str">
        <f t="shared" si="20"/>
        <v/>
      </c>
      <c r="AM120" s="614" t="str">
        <f t="shared" si="21"/>
        <v/>
      </c>
      <c r="AN120" s="614" t="str">
        <f t="shared" si="22"/>
        <v/>
      </c>
      <c r="AO120" s="614" t="str">
        <f t="shared" si="23"/>
        <v/>
      </c>
      <c r="AP120" s="614" t="str">
        <f t="shared" si="24"/>
        <v/>
      </c>
      <c r="AQ120" s="614" t="str">
        <f t="shared" si="25"/>
        <v/>
      </c>
      <c r="AR120" s="614" t="str">
        <f t="shared" si="26"/>
        <v/>
      </c>
      <c r="AS120" s="614" t="str">
        <f t="shared" si="27"/>
        <v/>
      </c>
      <c r="AT120" s="614" t="str">
        <f t="shared" si="28"/>
        <v/>
      </c>
      <c r="AU120" s="614" t="str">
        <f t="shared" si="29"/>
        <v/>
      </c>
      <c r="AV120" s="614" t="str">
        <f t="shared" si="30"/>
        <v/>
      </c>
      <c r="AW120" s="614" t="str">
        <f t="shared" si="31"/>
        <v/>
      </c>
      <c r="AX120" s="614" t="str">
        <f t="shared" si="32"/>
        <v/>
      </c>
      <c r="AY120" s="614" t="str">
        <f t="shared" si="33"/>
        <v/>
      </c>
      <c r="AZ120" s="614" t="str">
        <f t="shared" si="34"/>
        <v/>
      </c>
      <c r="BA120" s="614" t="str">
        <f t="shared" si="35"/>
        <v/>
      </c>
      <c r="BB120" s="614" t="str">
        <f t="shared" si="36"/>
        <v/>
      </c>
      <c r="BC120" s="614" t="str">
        <f t="shared" si="37"/>
        <v/>
      </c>
      <c r="BD120" s="614" t="str">
        <f t="shared" si="38"/>
        <v/>
      </c>
      <c r="BE120" s="614" t="str">
        <f t="shared" si="39"/>
        <v/>
      </c>
      <c r="BF120" s="614" t="str">
        <f t="shared" si="40"/>
        <v/>
      </c>
      <c r="BG120" s="614" t="str">
        <f t="shared" si="41"/>
        <v/>
      </c>
      <c r="BH120" s="614" t="str">
        <f t="shared" si="42"/>
        <v/>
      </c>
      <c r="BI120" s="614" t="str">
        <f t="shared" si="43"/>
        <v/>
      </c>
      <c r="BJ120" s="614" t="str">
        <f t="shared" si="44"/>
        <v/>
      </c>
      <c r="BK120" s="614" t="str">
        <f t="shared" si="45"/>
        <v/>
      </c>
      <c r="BL120" s="614" t="str">
        <f t="shared" si="46"/>
        <v/>
      </c>
      <c r="BM120" s="614" t="str">
        <f t="shared" si="47"/>
        <v/>
      </c>
      <c r="BN120" s="614" t="str">
        <f t="shared" si="48"/>
        <v/>
      </c>
      <c r="BO120" s="614" t="str">
        <f t="shared" si="49"/>
        <v/>
      </c>
      <c r="BP120" s="614" t="str">
        <f t="shared" si="50"/>
        <v/>
      </c>
      <c r="BQ120" s="614" t="str">
        <f t="shared" si="51"/>
        <v/>
      </c>
      <c r="BR120" s="614" t="str">
        <f t="shared" si="52"/>
        <v/>
      </c>
      <c r="BS120" s="614" t="str">
        <f t="shared" si="53"/>
        <v/>
      </c>
      <c r="BT120" s="614" t="str">
        <f t="shared" si="54"/>
        <v/>
      </c>
      <c r="BU120" s="614" t="str">
        <f t="shared" si="55"/>
        <v/>
      </c>
      <c r="BV120" s="614" t="str">
        <f t="shared" si="56"/>
        <v/>
      </c>
      <c r="BW120" s="614" t="str">
        <f t="shared" si="57"/>
        <v/>
      </c>
      <c r="BX120" s="614" t="str">
        <f t="shared" si="58"/>
        <v/>
      </c>
      <c r="BY120" s="614" t="str">
        <f t="shared" si="59"/>
        <v/>
      </c>
      <c r="BZ120" s="614" t="str">
        <f t="shared" si="60"/>
        <v/>
      </c>
      <c r="CA120" s="614" t="str">
        <f t="shared" si="61"/>
        <v/>
      </c>
      <c r="CB120" s="614" t="str">
        <f t="shared" si="62"/>
        <v/>
      </c>
      <c r="CC120" s="614" t="str">
        <f t="shared" si="63"/>
        <v/>
      </c>
      <c r="CD120" s="614" t="str">
        <f t="shared" si="64"/>
        <v/>
      </c>
      <c r="CE120" s="614" t="str">
        <f t="shared" si="65"/>
        <v/>
      </c>
      <c r="CF120" s="614" t="str">
        <f t="shared" si="66"/>
        <v/>
      </c>
      <c r="CG120" s="614" t="str">
        <f t="shared" si="67"/>
        <v/>
      </c>
      <c r="CH120" s="614" t="str">
        <f t="shared" si="68"/>
        <v/>
      </c>
      <c r="CI120" s="614" t="str">
        <f t="shared" si="69"/>
        <v/>
      </c>
      <c r="CJ120" s="614" t="str">
        <f t="shared" si="70"/>
        <v/>
      </c>
      <c r="CK120" s="614" t="str">
        <f t="shared" si="71"/>
        <v/>
      </c>
      <c r="CL120" s="614" t="str">
        <f t="shared" si="72"/>
        <v/>
      </c>
      <c r="CM120" s="614" t="str">
        <f t="shared" si="73"/>
        <v/>
      </c>
      <c r="CN120" s="614" t="str">
        <f t="shared" si="74"/>
        <v/>
      </c>
      <c r="CO120" s="614" t="str">
        <f t="shared" si="75"/>
        <v/>
      </c>
      <c r="CP120" s="614" t="str">
        <f t="shared" si="76"/>
        <v/>
      </c>
      <c r="CQ120" s="614" t="str">
        <f t="shared" si="77"/>
        <v/>
      </c>
      <c r="CR120" s="614" t="str">
        <f t="shared" si="78"/>
        <v/>
      </c>
      <c r="CS120" s="614" t="str">
        <f t="shared" si="79"/>
        <v/>
      </c>
      <c r="CT120" s="614" t="str">
        <f t="shared" si="80"/>
        <v/>
      </c>
      <c r="CU120" s="614" t="str">
        <f t="shared" si="81"/>
        <v/>
      </c>
      <c r="CV120" s="614" t="str">
        <f t="shared" si="82"/>
        <v/>
      </c>
      <c r="CW120" s="614" t="str">
        <f t="shared" si="83"/>
        <v/>
      </c>
      <c r="CX120" s="614" t="str">
        <f t="shared" si="84"/>
        <v/>
      </c>
      <c r="CY120" s="614" t="str">
        <f t="shared" si="85"/>
        <v/>
      </c>
      <c r="CZ120" s="614" t="str">
        <f t="shared" si="86"/>
        <v/>
      </c>
      <c r="DA120" s="614" t="str">
        <f t="shared" si="87"/>
        <v/>
      </c>
      <c r="DB120" s="614" t="str">
        <f t="shared" si="88"/>
        <v/>
      </c>
      <c r="DC120" s="614" t="str">
        <f t="shared" si="89"/>
        <v/>
      </c>
      <c r="DD120" s="614" t="str">
        <f t="shared" si="90"/>
        <v/>
      </c>
      <c r="DE120" s="614" t="str">
        <f t="shared" si="91"/>
        <v/>
      </c>
      <c r="DF120" s="614" t="str">
        <f t="shared" si="92"/>
        <v/>
      </c>
      <c r="DG120" s="614" t="str">
        <f t="shared" si="93"/>
        <v/>
      </c>
      <c r="DH120" s="614" t="str">
        <f t="shared" si="94"/>
        <v/>
      </c>
      <c r="DI120" s="614" t="str">
        <f t="shared" si="95"/>
        <v/>
      </c>
      <c r="DJ120" s="614" t="str">
        <f t="shared" si="96"/>
        <v/>
      </c>
      <c r="DK120" s="614" t="str">
        <f t="shared" si="97"/>
        <v/>
      </c>
      <c r="DL120" s="614" t="str">
        <f t="shared" si="98"/>
        <v/>
      </c>
      <c r="DM120" s="614" t="str">
        <f t="shared" si="99"/>
        <v/>
      </c>
      <c r="DN120" s="614" t="str">
        <f t="shared" si="100"/>
        <v/>
      </c>
      <c r="DO120" s="614" t="str">
        <f t="shared" si="101"/>
        <v/>
      </c>
      <c r="DP120" s="614" t="str">
        <f t="shared" si="102"/>
        <v/>
      </c>
      <c r="DQ120" s="614" t="str">
        <f t="shared" si="103"/>
        <v/>
      </c>
      <c r="DR120" s="614" t="str">
        <f t="shared" si="104"/>
        <v/>
      </c>
      <c r="DS120" s="614" t="str">
        <f t="shared" si="105"/>
        <v/>
      </c>
      <c r="DT120" s="614" t="str">
        <f t="shared" si="106"/>
        <v/>
      </c>
      <c r="DU120" s="614" t="str">
        <f t="shared" si="107"/>
        <v/>
      </c>
      <c r="DV120" s="614" t="str">
        <f t="shared" si="108"/>
        <v/>
      </c>
      <c r="DW120" s="614" t="str">
        <f t="shared" si="109"/>
        <v/>
      </c>
      <c r="DX120" s="614" t="str">
        <f t="shared" si="110"/>
        <v/>
      </c>
      <c r="DY120" s="614" t="str">
        <f t="shared" si="111"/>
        <v/>
      </c>
      <c r="DZ120" s="614" t="str">
        <f t="shared" si="112"/>
        <v/>
      </c>
      <c r="EA120" s="614" t="str">
        <f t="shared" si="113"/>
        <v/>
      </c>
      <c r="EB120" s="614" t="str">
        <f t="shared" si="114"/>
        <v/>
      </c>
      <c r="EC120" s="614" t="str">
        <f t="shared" si="115"/>
        <v/>
      </c>
      <c r="ED120" s="614" t="str">
        <f t="shared" si="116"/>
        <v/>
      </c>
      <c r="EE120" s="614" t="str">
        <f t="shared" si="117"/>
        <v/>
      </c>
      <c r="EF120" s="614" t="str">
        <f t="shared" si="118"/>
        <v/>
      </c>
      <c r="EG120" s="614" t="str">
        <f t="shared" si="316"/>
        <v/>
      </c>
      <c r="EH120" s="614" t="str">
        <f t="shared" si="119"/>
        <v/>
      </c>
      <c r="EI120" s="614" t="str">
        <f t="shared" si="120"/>
        <v/>
      </c>
      <c r="EJ120" s="614" t="str">
        <f t="shared" si="121"/>
        <v/>
      </c>
      <c r="EK120" s="614" t="str">
        <f t="shared" si="122"/>
        <v/>
      </c>
      <c r="EL120" s="614" t="str">
        <f t="shared" si="123"/>
        <v/>
      </c>
      <c r="EM120" s="614" t="str">
        <f t="shared" si="124"/>
        <v/>
      </c>
      <c r="EN120" s="614" t="str">
        <f t="shared" si="125"/>
        <v/>
      </c>
      <c r="EO120" s="614" t="str">
        <f t="shared" si="126"/>
        <v/>
      </c>
      <c r="EP120" s="614" t="str">
        <f t="shared" si="127"/>
        <v/>
      </c>
      <c r="EQ120" s="614" t="str">
        <f t="shared" si="128"/>
        <v/>
      </c>
      <c r="ER120" s="614" t="str">
        <f t="shared" si="129"/>
        <v/>
      </c>
      <c r="ES120" s="614" t="str">
        <f t="shared" si="130"/>
        <v/>
      </c>
      <c r="ET120" s="614" t="str">
        <f t="shared" si="131"/>
        <v/>
      </c>
      <c r="EU120" s="614" t="str">
        <f t="shared" si="132"/>
        <v/>
      </c>
      <c r="EV120" s="614" t="str">
        <f t="shared" si="133"/>
        <v/>
      </c>
      <c r="EW120" s="614" t="str">
        <f t="shared" si="317"/>
        <v/>
      </c>
      <c r="EX120" s="614" t="str">
        <f t="shared" si="318"/>
        <v/>
      </c>
      <c r="EY120" s="614" t="str">
        <f t="shared" si="319"/>
        <v/>
      </c>
      <c r="EZ120" s="614" t="str">
        <f t="shared" si="320"/>
        <v/>
      </c>
      <c r="FA120" s="614" t="str">
        <f t="shared" si="321"/>
        <v/>
      </c>
      <c r="FB120" s="614" t="str">
        <f t="shared" si="134"/>
        <v/>
      </c>
      <c r="FC120" s="614" t="str">
        <f t="shared" si="135"/>
        <v/>
      </c>
      <c r="FD120" s="614" t="str">
        <f t="shared" si="136"/>
        <v/>
      </c>
      <c r="FE120" s="614" t="str">
        <f t="shared" si="137"/>
        <v/>
      </c>
      <c r="FF120" s="614" t="str">
        <f t="shared" si="138"/>
        <v/>
      </c>
      <c r="FG120" s="614" t="str">
        <f t="shared" si="322"/>
        <v/>
      </c>
      <c r="FH120" s="614" t="str">
        <f t="shared" si="323"/>
        <v/>
      </c>
      <c r="FI120" s="614" t="str">
        <f t="shared" si="324"/>
        <v/>
      </c>
      <c r="FJ120" s="614" t="str">
        <f t="shared" si="325"/>
        <v/>
      </c>
      <c r="FK120" s="614" t="str">
        <f t="shared" si="326"/>
        <v/>
      </c>
      <c r="FL120" s="614" t="str">
        <f t="shared" si="139"/>
        <v/>
      </c>
      <c r="FM120" s="614" t="str">
        <f t="shared" si="140"/>
        <v/>
      </c>
      <c r="FN120" s="614" t="str">
        <f t="shared" si="141"/>
        <v/>
      </c>
      <c r="FO120" s="614" t="str">
        <f t="shared" si="142"/>
        <v/>
      </c>
      <c r="FP120" s="614" t="str">
        <f t="shared" si="143"/>
        <v/>
      </c>
      <c r="FQ120" s="614" t="str">
        <f t="shared" si="144"/>
        <v/>
      </c>
      <c r="FR120" s="614" t="str">
        <f t="shared" si="145"/>
        <v/>
      </c>
      <c r="FS120" s="614" t="str">
        <f t="shared" si="146"/>
        <v/>
      </c>
      <c r="FT120" s="614" t="str">
        <f t="shared" si="147"/>
        <v/>
      </c>
      <c r="FU120" s="614" t="str">
        <f t="shared" si="148"/>
        <v/>
      </c>
      <c r="FV120" s="614" t="str">
        <f t="shared" si="149"/>
        <v/>
      </c>
      <c r="FW120" s="614" t="str">
        <f t="shared" si="150"/>
        <v/>
      </c>
      <c r="FX120" s="614" t="str">
        <f t="shared" si="151"/>
        <v/>
      </c>
      <c r="FY120" s="614" t="str">
        <f t="shared" si="152"/>
        <v/>
      </c>
      <c r="FZ120" s="614" t="str">
        <f t="shared" si="153"/>
        <v/>
      </c>
      <c r="GA120" s="614" t="str">
        <f t="shared" si="154"/>
        <v/>
      </c>
      <c r="GB120" s="614" t="str">
        <f t="shared" si="155"/>
        <v/>
      </c>
      <c r="GC120" s="614" t="str">
        <f t="shared" si="156"/>
        <v/>
      </c>
      <c r="GD120" s="614" t="str">
        <f t="shared" si="157"/>
        <v/>
      </c>
      <c r="GE120" s="614" t="str">
        <f t="shared" si="158"/>
        <v/>
      </c>
      <c r="GF120" s="614" t="str">
        <f t="shared" si="159"/>
        <v/>
      </c>
      <c r="GG120" s="614" t="str">
        <f t="shared" si="160"/>
        <v/>
      </c>
      <c r="GH120" s="614" t="str">
        <f t="shared" si="161"/>
        <v/>
      </c>
      <c r="GI120" s="614" t="str">
        <f t="shared" si="162"/>
        <v/>
      </c>
      <c r="GJ120" s="614" t="str">
        <f t="shared" si="163"/>
        <v/>
      </c>
      <c r="GK120" s="614" t="str">
        <f t="shared" si="164"/>
        <v/>
      </c>
      <c r="GL120" s="614" t="str">
        <f t="shared" si="165"/>
        <v/>
      </c>
      <c r="GM120" s="614" t="str">
        <f t="shared" si="166"/>
        <v/>
      </c>
      <c r="GN120" s="614" t="str">
        <f t="shared" si="167"/>
        <v/>
      </c>
      <c r="GO120" s="614" t="str">
        <f t="shared" si="168"/>
        <v/>
      </c>
      <c r="GP120" s="614" t="str">
        <f t="shared" si="169"/>
        <v/>
      </c>
      <c r="GQ120" s="614" t="str">
        <f t="shared" si="170"/>
        <v/>
      </c>
      <c r="GR120" s="614" t="str">
        <f t="shared" si="171"/>
        <v/>
      </c>
      <c r="GS120" s="614" t="str">
        <f t="shared" si="172"/>
        <v/>
      </c>
      <c r="GT120" s="614" t="str">
        <f t="shared" si="173"/>
        <v/>
      </c>
      <c r="GU120" s="614" t="str">
        <f t="shared" si="174"/>
        <v/>
      </c>
      <c r="GV120" s="614" t="str">
        <f t="shared" si="175"/>
        <v/>
      </c>
      <c r="GW120" s="614" t="str">
        <f t="shared" si="176"/>
        <v/>
      </c>
      <c r="GX120" s="614" t="str">
        <f t="shared" si="177"/>
        <v/>
      </c>
      <c r="GY120" s="614" t="str">
        <f t="shared" si="178"/>
        <v/>
      </c>
      <c r="GZ120" s="614" t="str">
        <f t="shared" si="179"/>
        <v/>
      </c>
      <c r="HA120" s="614" t="str">
        <f t="shared" si="180"/>
        <v/>
      </c>
      <c r="HB120" s="614" t="str">
        <f t="shared" si="181"/>
        <v/>
      </c>
      <c r="HC120" s="614" t="str">
        <f t="shared" si="182"/>
        <v/>
      </c>
      <c r="HD120" s="614" t="str">
        <f t="shared" si="183"/>
        <v/>
      </c>
      <c r="HE120" s="614" t="str">
        <f t="shared" si="184"/>
        <v/>
      </c>
      <c r="HF120" s="614" t="str">
        <f t="shared" si="185"/>
        <v/>
      </c>
      <c r="HG120" s="614" t="str">
        <f t="shared" si="186"/>
        <v/>
      </c>
      <c r="HH120" s="614" t="str">
        <f t="shared" si="187"/>
        <v/>
      </c>
      <c r="HI120" s="614" t="str">
        <f t="shared" si="188"/>
        <v/>
      </c>
      <c r="HJ120" s="614" t="str">
        <f t="shared" si="189"/>
        <v/>
      </c>
      <c r="HK120" s="614" t="str">
        <f t="shared" si="190"/>
        <v/>
      </c>
      <c r="HL120" s="614" t="str">
        <f t="shared" si="191"/>
        <v/>
      </c>
      <c r="HM120" s="614" t="str">
        <f t="shared" si="192"/>
        <v/>
      </c>
      <c r="HN120" s="614" t="str">
        <f t="shared" si="193"/>
        <v/>
      </c>
      <c r="HO120" s="614" t="str">
        <f t="shared" si="194"/>
        <v/>
      </c>
      <c r="HP120" s="614" t="str">
        <f t="shared" si="195"/>
        <v/>
      </c>
      <c r="HQ120" s="614" t="str">
        <f t="shared" si="196"/>
        <v/>
      </c>
      <c r="HR120" s="614" t="str">
        <f t="shared" si="197"/>
        <v/>
      </c>
      <c r="HS120" s="614" t="str">
        <f t="shared" si="198"/>
        <v/>
      </c>
      <c r="HT120" s="614" t="str">
        <f t="shared" si="199"/>
        <v/>
      </c>
      <c r="HU120" s="614" t="str">
        <f t="shared" si="200"/>
        <v/>
      </c>
      <c r="HV120" s="614" t="str">
        <f t="shared" si="201"/>
        <v/>
      </c>
      <c r="HW120" s="614" t="str">
        <f t="shared" si="202"/>
        <v/>
      </c>
      <c r="HX120" s="614" t="str">
        <f t="shared" si="203"/>
        <v/>
      </c>
      <c r="HY120" s="739" t="str">
        <f t="shared" si="204"/>
        <v/>
      </c>
      <c r="HZ120" s="739" t="str">
        <f t="shared" si="205"/>
        <v/>
      </c>
      <c r="IA120" s="739" t="str">
        <f t="shared" si="206"/>
        <v/>
      </c>
      <c r="IB120" s="739" t="str">
        <f t="shared" si="207"/>
        <v/>
      </c>
      <c r="IC120" s="739" t="str">
        <f t="shared" si="208"/>
        <v/>
      </c>
      <c r="ID120" s="739" t="str">
        <f t="shared" si="209"/>
        <v/>
      </c>
      <c r="IE120" s="739" t="str">
        <f t="shared" si="210"/>
        <v/>
      </c>
      <c r="IF120" s="739" t="str">
        <f t="shared" si="211"/>
        <v/>
      </c>
      <c r="IG120" s="739" t="str">
        <f t="shared" si="212"/>
        <v/>
      </c>
      <c r="IH120" s="739" t="str">
        <f t="shared" si="213"/>
        <v/>
      </c>
      <c r="II120" s="739" t="str">
        <f t="shared" si="214"/>
        <v/>
      </c>
      <c r="IJ120" s="739" t="str">
        <f t="shared" si="215"/>
        <v/>
      </c>
      <c r="IK120" s="739" t="str">
        <f t="shared" si="216"/>
        <v/>
      </c>
      <c r="IL120" s="739" t="str">
        <f t="shared" si="217"/>
        <v/>
      </c>
      <c r="IM120" s="739" t="str">
        <f t="shared" si="218"/>
        <v/>
      </c>
      <c r="IN120" s="739" t="str">
        <f t="shared" si="219"/>
        <v/>
      </c>
      <c r="IO120" s="739" t="str">
        <f t="shared" si="220"/>
        <v/>
      </c>
      <c r="IP120" s="739" t="str">
        <f t="shared" si="221"/>
        <v/>
      </c>
      <c r="IQ120" s="739" t="str">
        <f t="shared" si="222"/>
        <v/>
      </c>
      <c r="IR120" s="739" t="str">
        <f t="shared" si="223"/>
        <v/>
      </c>
      <c r="IS120" s="739" t="str">
        <f t="shared" si="224"/>
        <v/>
      </c>
      <c r="IT120" s="739" t="str">
        <f t="shared" si="225"/>
        <v/>
      </c>
      <c r="IU120" s="739" t="str">
        <f t="shared" si="226"/>
        <v/>
      </c>
      <c r="IV120" s="739" t="str">
        <f t="shared" si="227"/>
        <v/>
      </c>
      <c r="IW120" s="739" t="str">
        <f t="shared" si="228"/>
        <v/>
      </c>
      <c r="IX120" s="739" t="str">
        <f t="shared" si="229"/>
        <v/>
      </c>
      <c r="IY120" s="739" t="str">
        <f t="shared" si="230"/>
        <v/>
      </c>
      <c r="IZ120" s="739" t="str">
        <f t="shared" si="231"/>
        <v/>
      </c>
      <c r="JA120" s="739" t="str">
        <f t="shared" si="232"/>
        <v/>
      </c>
      <c r="JB120" s="739" t="str">
        <f t="shared" si="233"/>
        <v/>
      </c>
      <c r="JC120" s="739" t="str">
        <f t="shared" si="234"/>
        <v/>
      </c>
      <c r="JD120" s="739" t="str">
        <f t="shared" si="235"/>
        <v/>
      </c>
      <c r="JE120" s="739" t="str">
        <f t="shared" si="236"/>
        <v/>
      </c>
      <c r="JF120" s="739" t="str">
        <f t="shared" si="237"/>
        <v/>
      </c>
      <c r="JG120" s="739" t="str">
        <f t="shared" si="238"/>
        <v/>
      </c>
      <c r="JH120" s="739" t="str">
        <f t="shared" si="239"/>
        <v/>
      </c>
      <c r="JI120" s="739" t="str">
        <f t="shared" si="240"/>
        <v/>
      </c>
      <c r="JJ120" s="739" t="str">
        <f t="shared" si="241"/>
        <v/>
      </c>
      <c r="JK120" s="739" t="str">
        <f t="shared" si="242"/>
        <v/>
      </c>
      <c r="JL120" s="739" t="str">
        <f t="shared" si="243"/>
        <v/>
      </c>
      <c r="JM120" s="739" t="str">
        <f t="shared" si="244"/>
        <v/>
      </c>
      <c r="JN120" s="739" t="str">
        <f t="shared" si="245"/>
        <v/>
      </c>
      <c r="JO120" s="739" t="str">
        <f t="shared" si="246"/>
        <v/>
      </c>
      <c r="JP120" s="739" t="str">
        <f t="shared" si="247"/>
        <v/>
      </c>
      <c r="JQ120" s="739" t="str">
        <f t="shared" si="248"/>
        <v/>
      </c>
      <c r="JR120" s="739" t="str">
        <f t="shared" si="249"/>
        <v/>
      </c>
      <c r="JS120" s="739" t="str">
        <f t="shared" si="250"/>
        <v/>
      </c>
      <c r="JT120" s="739" t="str">
        <f t="shared" si="251"/>
        <v/>
      </c>
      <c r="JU120" s="739" t="str">
        <f t="shared" si="252"/>
        <v/>
      </c>
      <c r="JV120" s="739" t="str">
        <f t="shared" si="253"/>
        <v/>
      </c>
      <c r="JW120" s="739" t="str">
        <f t="shared" si="254"/>
        <v/>
      </c>
      <c r="JX120" s="739" t="str">
        <f t="shared" si="255"/>
        <v/>
      </c>
      <c r="JY120" s="739" t="str">
        <f t="shared" si="256"/>
        <v/>
      </c>
      <c r="JZ120" s="739" t="str">
        <f t="shared" si="257"/>
        <v/>
      </c>
      <c r="KA120" s="739" t="str">
        <f t="shared" si="258"/>
        <v/>
      </c>
      <c r="KB120" s="739" t="str">
        <f t="shared" si="259"/>
        <v/>
      </c>
      <c r="KC120" s="739" t="str">
        <f t="shared" si="260"/>
        <v/>
      </c>
      <c r="KD120" s="739" t="str">
        <f t="shared" si="261"/>
        <v/>
      </c>
      <c r="KE120" s="739" t="str">
        <f t="shared" si="262"/>
        <v/>
      </c>
      <c r="KF120" s="739" t="str">
        <f t="shared" si="263"/>
        <v/>
      </c>
      <c r="KG120" s="739" t="str">
        <f t="shared" si="264"/>
        <v/>
      </c>
      <c r="KH120" s="739" t="str">
        <f t="shared" si="265"/>
        <v/>
      </c>
      <c r="KI120" s="739" t="str">
        <f t="shared" si="266"/>
        <v/>
      </c>
      <c r="KJ120" s="739" t="str">
        <f t="shared" si="267"/>
        <v/>
      </c>
      <c r="KK120" s="739" t="str">
        <f t="shared" si="268"/>
        <v/>
      </c>
      <c r="KL120" s="739" t="str">
        <f t="shared" si="269"/>
        <v/>
      </c>
      <c r="KM120" s="739" t="str">
        <f t="shared" si="270"/>
        <v/>
      </c>
      <c r="KN120" s="739" t="str">
        <f t="shared" si="271"/>
        <v/>
      </c>
      <c r="KO120" s="739" t="str">
        <f t="shared" si="272"/>
        <v/>
      </c>
      <c r="KP120" s="739" t="str">
        <f t="shared" si="273"/>
        <v/>
      </c>
      <c r="KQ120" s="739" t="str">
        <f t="shared" si="274"/>
        <v/>
      </c>
      <c r="KR120" s="739" t="str">
        <f t="shared" si="275"/>
        <v/>
      </c>
      <c r="KS120" s="739" t="str">
        <f t="shared" si="276"/>
        <v/>
      </c>
      <c r="KT120" s="739" t="str">
        <f t="shared" si="277"/>
        <v/>
      </c>
      <c r="KU120" s="739" t="str">
        <f t="shared" si="278"/>
        <v/>
      </c>
      <c r="KV120" s="739" t="str">
        <f t="shared" si="279"/>
        <v/>
      </c>
      <c r="KW120" s="739" t="str">
        <f t="shared" si="280"/>
        <v/>
      </c>
      <c r="KX120" s="739" t="str">
        <f t="shared" si="281"/>
        <v/>
      </c>
      <c r="KY120" s="739" t="str">
        <f t="shared" si="282"/>
        <v/>
      </c>
      <c r="KZ120" s="739" t="str">
        <f t="shared" si="283"/>
        <v/>
      </c>
      <c r="LA120" s="739" t="str">
        <f t="shared" si="284"/>
        <v/>
      </c>
      <c r="LB120" s="739" t="str">
        <f t="shared" si="285"/>
        <v/>
      </c>
      <c r="LC120" s="739" t="str">
        <f t="shared" si="286"/>
        <v/>
      </c>
      <c r="LD120" s="739" t="str">
        <f t="shared" si="287"/>
        <v/>
      </c>
      <c r="LE120" s="739" t="str">
        <f t="shared" si="288"/>
        <v/>
      </c>
      <c r="LF120" s="740" t="str">
        <f t="shared" si="289"/>
        <v/>
      </c>
      <c r="LG120" s="740" t="str">
        <f t="shared" si="290"/>
        <v/>
      </c>
      <c r="LH120" s="740" t="str">
        <f t="shared" si="291"/>
        <v/>
      </c>
      <c r="LI120" s="740" t="str">
        <f t="shared" si="292"/>
        <v/>
      </c>
      <c r="LJ120" s="740" t="str">
        <f t="shared" si="293"/>
        <v/>
      </c>
      <c r="LK120" s="614" t="str">
        <f t="shared" si="294"/>
        <v/>
      </c>
      <c r="LL120" s="614" t="str">
        <f t="shared" si="295"/>
        <v/>
      </c>
      <c r="LM120" s="614" t="str">
        <f t="shared" si="296"/>
        <v/>
      </c>
      <c r="LN120" s="614" t="str">
        <f t="shared" si="297"/>
        <v/>
      </c>
      <c r="LO120" s="614" t="str">
        <f t="shared" si="298"/>
        <v/>
      </c>
      <c r="LP120" s="614" t="str">
        <f t="shared" si="299"/>
        <v/>
      </c>
      <c r="LQ120" s="614" t="str">
        <f t="shared" si="300"/>
        <v/>
      </c>
      <c r="LR120" s="614" t="str">
        <f t="shared" si="301"/>
        <v/>
      </c>
      <c r="LS120" s="614" t="str">
        <f t="shared" si="302"/>
        <v/>
      </c>
      <c r="LT120" s="614" t="str">
        <f t="shared" si="303"/>
        <v/>
      </c>
      <c r="LU120" s="614" t="str">
        <f t="shared" si="304"/>
        <v/>
      </c>
      <c r="LV120" s="614" t="str">
        <f t="shared" si="305"/>
        <v/>
      </c>
      <c r="LW120" s="614" t="str">
        <f t="shared" si="306"/>
        <v/>
      </c>
      <c r="LX120" s="614" t="str">
        <f t="shared" si="307"/>
        <v/>
      </c>
      <c r="LY120" s="614" t="str">
        <f t="shared" si="308"/>
        <v/>
      </c>
      <c r="LZ120" s="614" t="str">
        <f t="shared" si="309"/>
        <v/>
      </c>
      <c r="MA120" s="614" t="str">
        <f t="shared" si="310"/>
        <v/>
      </c>
      <c r="MB120" s="614" t="str">
        <f t="shared" si="311"/>
        <v/>
      </c>
      <c r="MC120" s="614" t="str">
        <f t="shared" si="312"/>
        <v/>
      </c>
      <c r="MD120" s="614" t="str">
        <f t="shared" si="313"/>
        <v/>
      </c>
      <c r="ME120" s="731">
        <f t="shared" si="327"/>
        <v>0</v>
      </c>
      <c r="MF120" s="731">
        <f t="shared" si="328"/>
        <v>0</v>
      </c>
      <c r="MG120" s="731">
        <f t="shared" si="329"/>
        <v>0</v>
      </c>
      <c r="MH120" s="731">
        <f t="shared" si="330"/>
        <v>0</v>
      </c>
      <c r="MI120" s="731">
        <f t="shared" si="331"/>
        <v>0</v>
      </c>
      <c r="MJ120" s="731">
        <f t="shared" si="332"/>
        <v>0</v>
      </c>
      <c r="MK120" s="731">
        <f t="shared" si="333"/>
        <v>0</v>
      </c>
      <c r="ML120" s="731">
        <f t="shared" si="334"/>
        <v>0</v>
      </c>
      <c r="MM120" s="731">
        <f t="shared" si="335"/>
        <v>0</v>
      </c>
      <c r="MN120" s="731">
        <f t="shared" si="336"/>
        <v>0</v>
      </c>
      <c r="MO120" s="731">
        <f t="shared" si="337"/>
        <v>0</v>
      </c>
      <c r="MP120" s="731">
        <f t="shared" si="338"/>
        <v>0</v>
      </c>
      <c r="MQ120" s="731">
        <f t="shared" si="339"/>
        <v>0</v>
      </c>
      <c r="MR120" s="731">
        <f t="shared" si="340"/>
        <v>0</v>
      </c>
      <c r="MS120" s="731">
        <f t="shared" si="341"/>
        <v>0</v>
      </c>
    </row>
    <row r="121" spans="1:357" s="614" customFormat="1" ht="12" customHeight="1" x14ac:dyDescent="0.2">
      <c r="A121" s="647" t="str">
        <f t="shared" si="1"/>
        <v/>
      </c>
      <c r="B121" s="823" t="str">
        <f>'Rent Schedule and Summary'!B16</f>
        <v>Unrestricted</v>
      </c>
      <c r="C121" s="824">
        <f>'Rent Schedule and Summary'!C16</f>
        <v>0</v>
      </c>
      <c r="D121" s="825">
        <f>'Rent Schedule and Summary'!D16</f>
        <v>0</v>
      </c>
      <c r="E121" s="826">
        <f>'Rent Schedule and Summary'!E16</f>
        <v>0</v>
      </c>
      <c r="F121" s="826">
        <f>'Rent Schedule and Summary'!F16</f>
        <v>0</v>
      </c>
      <c r="G121" s="826">
        <f>'Rent Schedule and Summary'!G16</f>
        <v>0</v>
      </c>
      <c r="H121" s="826">
        <f>'Rent Schedule and Summary'!H16</f>
        <v>0</v>
      </c>
      <c r="I121" s="826">
        <f>'Rent Schedule and Summary'!I16</f>
        <v>0</v>
      </c>
      <c r="J121" s="827">
        <f>'Rent Schedule and Summary'!J16</f>
        <v>0</v>
      </c>
      <c r="K121" s="736">
        <f t="shared" si="342"/>
        <v>0</v>
      </c>
      <c r="L121" s="736">
        <f t="shared" si="343"/>
        <v>0</v>
      </c>
      <c r="M121" s="779">
        <f>'Rent Schedule and Summary'!M16</f>
        <v>0</v>
      </c>
      <c r="N121" s="779">
        <f>'Rent Schedule and Summary'!N16</f>
        <v>0</v>
      </c>
      <c r="O121" s="779">
        <f>'Rent Schedule and Summary'!O16</f>
        <v>0</v>
      </c>
      <c r="P121" s="723">
        <f>'Rent Schedule and Summary'!P16</f>
        <v>0</v>
      </c>
      <c r="Q121" s="737">
        <f t="shared" si="4"/>
        <v>0</v>
      </c>
      <c r="R121" s="738"/>
      <c r="S121" s="737"/>
      <c r="T121" s="738"/>
      <c r="U121" s="661"/>
      <c r="V121" s="661"/>
      <c r="W121" s="614" t="str">
        <f t="shared" si="5"/>
        <v/>
      </c>
      <c r="X121" s="614" t="str">
        <f t="shared" si="6"/>
        <v/>
      </c>
      <c r="Y121" s="614" t="str">
        <f t="shared" si="7"/>
        <v/>
      </c>
      <c r="Z121" s="614" t="str">
        <f t="shared" si="8"/>
        <v/>
      </c>
      <c r="AA121" s="614" t="str">
        <f t="shared" si="9"/>
        <v/>
      </c>
      <c r="AB121" s="614" t="str">
        <f t="shared" si="10"/>
        <v/>
      </c>
      <c r="AC121" s="614" t="str">
        <f t="shared" si="11"/>
        <v/>
      </c>
      <c r="AD121" s="614" t="str">
        <f t="shared" si="12"/>
        <v/>
      </c>
      <c r="AE121" s="614" t="str">
        <f t="shared" si="13"/>
        <v/>
      </c>
      <c r="AF121" s="614" t="str">
        <f t="shared" si="14"/>
        <v/>
      </c>
      <c r="AG121" s="614" t="str">
        <f t="shared" si="15"/>
        <v/>
      </c>
      <c r="AH121" s="614" t="str">
        <f t="shared" si="16"/>
        <v/>
      </c>
      <c r="AI121" s="614" t="str">
        <f t="shared" si="17"/>
        <v/>
      </c>
      <c r="AJ121" s="614" t="str">
        <f t="shared" si="18"/>
        <v/>
      </c>
      <c r="AK121" s="614" t="str">
        <f t="shared" si="19"/>
        <v/>
      </c>
      <c r="AL121" s="614" t="str">
        <f t="shared" si="20"/>
        <v/>
      </c>
      <c r="AM121" s="614" t="str">
        <f t="shared" si="21"/>
        <v/>
      </c>
      <c r="AN121" s="614" t="str">
        <f t="shared" si="22"/>
        <v/>
      </c>
      <c r="AO121" s="614" t="str">
        <f t="shared" si="23"/>
        <v/>
      </c>
      <c r="AP121" s="614" t="str">
        <f t="shared" si="24"/>
        <v/>
      </c>
      <c r="AQ121" s="614" t="str">
        <f t="shared" si="25"/>
        <v/>
      </c>
      <c r="AR121" s="614" t="str">
        <f t="shared" si="26"/>
        <v/>
      </c>
      <c r="AS121" s="614" t="str">
        <f t="shared" si="27"/>
        <v/>
      </c>
      <c r="AT121" s="614" t="str">
        <f t="shared" si="28"/>
        <v/>
      </c>
      <c r="AU121" s="614" t="str">
        <f t="shared" si="29"/>
        <v/>
      </c>
      <c r="AV121" s="614" t="str">
        <f t="shared" si="30"/>
        <v/>
      </c>
      <c r="AW121" s="614" t="str">
        <f t="shared" si="31"/>
        <v/>
      </c>
      <c r="AX121" s="614" t="str">
        <f t="shared" si="32"/>
        <v/>
      </c>
      <c r="AY121" s="614" t="str">
        <f t="shared" si="33"/>
        <v/>
      </c>
      <c r="AZ121" s="614" t="str">
        <f t="shared" si="34"/>
        <v/>
      </c>
      <c r="BA121" s="614" t="str">
        <f t="shared" si="35"/>
        <v/>
      </c>
      <c r="BB121" s="614" t="str">
        <f t="shared" si="36"/>
        <v/>
      </c>
      <c r="BC121" s="614" t="str">
        <f t="shared" si="37"/>
        <v/>
      </c>
      <c r="BD121" s="614" t="str">
        <f t="shared" si="38"/>
        <v/>
      </c>
      <c r="BE121" s="614" t="str">
        <f t="shared" si="39"/>
        <v/>
      </c>
      <c r="BF121" s="614" t="str">
        <f t="shared" si="40"/>
        <v/>
      </c>
      <c r="BG121" s="614" t="str">
        <f t="shared" si="41"/>
        <v/>
      </c>
      <c r="BH121" s="614" t="str">
        <f t="shared" si="42"/>
        <v/>
      </c>
      <c r="BI121" s="614" t="str">
        <f t="shared" si="43"/>
        <v/>
      </c>
      <c r="BJ121" s="614" t="str">
        <f t="shared" si="44"/>
        <v/>
      </c>
      <c r="BK121" s="614" t="str">
        <f t="shared" si="45"/>
        <v/>
      </c>
      <c r="BL121" s="614" t="str">
        <f t="shared" si="46"/>
        <v/>
      </c>
      <c r="BM121" s="614" t="str">
        <f t="shared" si="47"/>
        <v/>
      </c>
      <c r="BN121" s="614" t="str">
        <f t="shared" si="48"/>
        <v/>
      </c>
      <c r="BO121" s="614" t="str">
        <f t="shared" si="49"/>
        <v/>
      </c>
      <c r="BP121" s="614" t="str">
        <f t="shared" si="50"/>
        <v/>
      </c>
      <c r="BQ121" s="614" t="str">
        <f t="shared" si="51"/>
        <v/>
      </c>
      <c r="BR121" s="614" t="str">
        <f t="shared" si="52"/>
        <v/>
      </c>
      <c r="BS121" s="614" t="str">
        <f t="shared" si="53"/>
        <v/>
      </c>
      <c r="BT121" s="614" t="str">
        <f t="shared" si="54"/>
        <v/>
      </c>
      <c r="BU121" s="614" t="str">
        <f t="shared" si="55"/>
        <v/>
      </c>
      <c r="BV121" s="614" t="str">
        <f t="shared" si="56"/>
        <v/>
      </c>
      <c r="BW121" s="614" t="str">
        <f t="shared" si="57"/>
        <v/>
      </c>
      <c r="BX121" s="614" t="str">
        <f t="shared" si="58"/>
        <v/>
      </c>
      <c r="BY121" s="614" t="str">
        <f t="shared" si="59"/>
        <v/>
      </c>
      <c r="BZ121" s="614" t="str">
        <f t="shared" si="60"/>
        <v/>
      </c>
      <c r="CA121" s="614" t="str">
        <f t="shared" si="61"/>
        <v/>
      </c>
      <c r="CB121" s="614" t="str">
        <f t="shared" si="62"/>
        <v/>
      </c>
      <c r="CC121" s="614" t="str">
        <f t="shared" si="63"/>
        <v/>
      </c>
      <c r="CD121" s="614" t="str">
        <f t="shared" si="64"/>
        <v/>
      </c>
      <c r="CE121" s="614" t="str">
        <f t="shared" si="65"/>
        <v/>
      </c>
      <c r="CF121" s="614" t="str">
        <f t="shared" si="66"/>
        <v/>
      </c>
      <c r="CG121" s="614" t="str">
        <f t="shared" si="67"/>
        <v/>
      </c>
      <c r="CH121" s="614" t="str">
        <f t="shared" si="68"/>
        <v/>
      </c>
      <c r="CI121" s="614" t="str">
        <f t="shared" si="69"/>
        <v/>
      </c>
      <c r="CJ121" s="614" t="str">
        <f t="shared" si="70"/>
        <v/>
      </c>
      <c r="CK121" s="614" t="str">
        <f t="shared" si="71"/>
        <v/>
      </c>
      <c r="CL121" s="614" t="str">
        <f t="shared" si="72"/>
        <v/>
      </c>
      <c r="CM121" s="614" t="str">
        <f t="shared" si="73"/>
        <v/>
      </c>
      <c r="CN121" s="614" t="str">
        <f t="shared" si="74"/>
        <v/>
      </c>
      <c r="CO121" s="614" t="str">
        <f t="shared" si="75"/>
        <v/>
      </c>
      <c r="CP121" s="614" t="str">
        <f t="shared" si="76"/>
        <v/>
      </c>
      <c r="CQ121" s="614" t="str">
        <f t="shared" si="77"/>
        <v/>
      </c>
      <c r="CR121" s="614" t="str">
        <f t="shared" si="78"/>
        <v/>
      </c>
      <c r="CS121" s="614" t="str">
        <f t="shared" si="79"/>
        <v/>
      </c>
      <c r="CT121" s="614" t="str">
        <f t="shared" si="80"/>
        <v/>
      </c>
      <c r="CU121" s="614" t="str">
        <f t="shared" si="81"/>
        <v/>
      </c>
      <c r="CV121" s="614" t="str">
        <f t="shared" si="82"/>
        <v/>
      </c>
      <c r="CW121" s="614" t="str">
        <f t="shared" si="83"/>
        <v/>
      </c>
      <c r="CX121" s="614" t="str">
        <f t="shared" si="84"/>
        <v/>
      </c>
      <c r="CY121" s="614" t="str">
        <f t="shared" si="85"/>
        <v/>
      </c>
      <c r="CZ121" s="614" t="str">
        <f t="shared" si="86"/>
        <v/>
      </c>
      <c r="DA121" s="614" t="str">
        <f t="shared" si="87"/>
        <v/>
      </c>
      <c r="DB121" s="614" t="str">
        <f t="shared" si="88"/>
        <v/>
      </c>
      <c r="DC121" s="614" t="str">
        <f t="shared" si="89"/>
        <v/>
      </c>
      <c r="DD121" s="614" t="str">
        <f t="shared" si="90"/>
        <v/>
      </c>
      <c r="DE121" s="614" t="str">
        <f t="shared" si="91"/>
        <v/>
      </c>
      <c r="DF121" s="614" t="str">
        <f t="shared" si="92"/>
        <v/>
      </c>
      <c r="DG121" s="614" t="str">
        <f t="shared" si="93"/>
        <v/>
      </c>
      <c r="DH121" s="614" t="str">
        <f t="shared" si="94"/>
        <v/>
      </c>
      <c r="DI121" s="614" t="str">
        <f t="shared" si="95"/>
        <v/>
      </c>
      <c r="DJ121" s="614" t="str">
        <f t="shared" si="96"/>
        <v/>
      </c>
      <c r="DK121" s="614" t="str">
        <f t="shared" si="97"/>
        <v/>
      </c>
      <c r="DL121" s="614" t="str">
        <f t="shared" si="98"/>
        <v/>
      </c>
      <c r="DM121" s="614" t="str">
        <f t="shared" si="99"/>
        <v/>
      </c>
      <c r="DN121" s="614" t="str">
        <f t="shared" si="100"/>
        <v/>
      </c>
      <c r="DO121" s="614" t="str">
        <f t="shared" si="101"/>
        <v/>
      </c>
      <c r="DP121" s="614" t="str">
        <f t="shared" si="102"/>
        <v/>
      </c>
      <c r="DQ121" s="614" t="str">
        <f t="shared" si="103"/>
        <v/>
      </c>
      <c r="DR121" s="614" t="str">
        <f t="shared" si="104"/>
        <v/>
      </c>
      <c r="DS121" s="614" t="str">
        <f t="shared" si="105"/>
        <v/>
      </c>
      <c r="DT121" s="614" t="str">
        <f t="shared" si="106"/>
        <v/>
      </c>
      <c r="DU121" s="614" t="str">
        <f t="shared" si="107"/>
        <v/>
      </c>
      <c r="DV121" s="614" t="str">
        <f t="shared" si="108"/>
        <v/>
      </c>
      <c r="DW121" s="614" t="str">
        <f t="shared" si="109"/>
        <v/>
      </c>
      <c r="DX121" s="614" t="str">
        <f t="shared" si="110"/>
        <v/>
      </c>
      <c r="DY121" s="614" t="str">
        <f t="shared" si="111"/>
        <v/>
      </c>
      <c r="DZ121" s="614" t="str">
        <f t="shared" si="112"/>
        <v/>
      </c>
      <c r="EA121" s="614" t="str">
        <f t="shared" si="113"/>
        <v/>
      </c>
      <c r="EB121" s="614" t="str">
        <f t="shared" si="114"/>
        <v/>
      </c>
      <c r="EC121" s="614" t="str">
        <f t="shared" si="115"/>
        <v/>
      </c>
      <c r="ED121" s="614" t="str">
        <f t="shared" si="116"/>
        <v/>
      </c>
      <c r="EE121" s="614" t="str">
        <f t="shared" si="117"/>
        <v/>
      </c>
      <c r="EF121" s="614" t="str">
        <f t="shared" si="118"/>
        <v/>
      </c>
      <c r="EG121" s="614" t="str">
        <f t="shared" si="316"/>
        <v/>
      </c>
      <c r="EH121" s="614" t="str">
        <f t="shared" si="119"/>
        <v/>
      </c>
      <c r="EI121" s="614" t="str">
        <f t="shared" si="120"/>
        <v/>
      </c>
      <c r="EJ121" s="614" t="str">
        <f t="shared" si="121"/>
        <v/>
      </c>
      <c r="EK121" s="614" t="str">
        <f t="shared" si="122"/>
        <v/>
      </c>
      <c r="EL121" s="614" t="str">
        <f t="shared" si="123"/>
        <v/>
      </c>
      <c r="EM121" s="614" t="str">
        <f t="shared" si="124"/>
        <v/>
      </c>
      <c r="EN121" s="614" t="str">
        <f t="shared" si="125"/>
        <v/>
      </c>
      <c r="EO121" s="614" t="str">
        <f t="shared" si="126"/>
        <v/>
      </c>
      <c r="EP121" s="614" t="str">
        <f t="shared" si="127"/>
        <v/>
      </c>
      <c r="EQ121" s="614" t="str">
        <f t="shared" si="128"/>
        <v/>
      </c>
      <c r="ER121" s="614" t="str">
        <f t="shared" si="129"/>
        <v/>
      </c>
      <c r="ES121" s="614" t="str">
        <f t="shared" si="130"/>
        <v/>
      </c>
      <c r="ET121" s="614" t="str">
        <f t="shared" si="131"/>
        <v/>
      </c>
      <c r="EU121" s="614" t="str">
        <f t="shared" si="132"/>
        <v/>
      </c>
      <c r="EV121" s="614" t="str">
        <f t="shared" si="133"/>
        <v/>
      </c>
      <c r="EW121" s="614" t="str">
        <f t="shared" si="317"/>
        <v/>
      </c>
      <c r="EX121" s="614" t="str">
        <f t="shared" si="318"/>
        <v/>
      </c>
      <c r="EY121" s="614" t="str">
        <f t="shared" si="319"/>
        <v/>
      </c>
      <c r="EZ121" s="614" t="str">
        <f t="shared" si="320"/>
        <v/>
      </c>
      <c r="FA121" s="614" t="str">
        <f t="shared" si="321"/>
        <v/>
      </c>
      <c r="FB121" s="614" t="str">
        <f t="shared" si="134"/>
        <v/>
      </c>
      <c r="FC121" s="614" t="str">
        <f t="shared" si="135"/>
        <v/>
      </c>
      <c r="FD121" s="614" t="str">
        <f t="shared" si="136"/>
        <v/>
      </c>
      <c r="FE121" s="614" t="str">
        <f t="shared" si="137"/>
        <v/>
      </c>
      <c r="FF121" s="614" t="str">
        <f t="shared" si="138"/>
        <v/>
      </c>
      <c r="FG121" s="614" t="str">
        <f t="shared" si="322"/>
        <v/>
      </c>
      <c r="FH121" s="614" t="str">
        <f t="shared" si="323"/>
        <v/>
      </c>
      <c r="FI121" s="614" t="str">
        <f t="shared" si="324"/>
        <v/>
      </c>
      <c r="FJ121" s="614" t="str">
        <f t="shared" si="325"/>
        <v/>
      </c>
      <c r="FK121" s="614" t="str">
        <f t="shared" si="326"/>
        <v/>
      </c>
      <c r="FL121" s="614" t="str">
        <f t="shared" si="139"/>
        <v/>
      </c>
      <c r="FM121" s="614" t="str">
        <f t="shared" si="140"/>
        <v/>
      </c>
      <c r="FN121" s="614" t="str">
        <f t="shared" si="141"/>
        <v/>
      </c>
      <c r="FO121" s="614" t="str">
        <f t="shared" si="142"/>
        <v/>
      </c>
      <c r="FP121" s="614" t="str">
        <f t="shared" si="143"/>
        <v/>
      </c>
      <c r="FQ121" s="614" t="str">
        <f t="shared" si="144"/>
        <v/>
      </c>
      <c r="FR121" s="614" t="str">
        <f t="shared" si="145"/>
        <v/>
      </c>
      <c r="FS121" s="614" t="str">
        <f t="shared" si="146"/>
        <v/>
      </c>
      <c r="FT121" s="614" t="str">
        <f t="shared" si="147"/>
        <v/>
      </c>
      <c r="FU121" s="614" t="str">
        <f t="shared" si="148"/>
        <v/>
      </c>
      <c r="FV121" s="614" t="str">
        <f t="shared" si="149"/>
        <v/>
      </c>
      <c r="FW121" s="614" t="str">
        <f t="shared" si="150"/>
        <v/>
      </c>
      <c r="FX121" s="614" t="str">
        <f t="shared" si="151"/>
        <v/>
      </c>
      <c r="FY121" s="614" t="str">
        <f t="shared" si="152"/>
        <v/>
      </c>
      <c r="FZ121" s="614" t="str">
        <f t="shared" si="153"/>
        <v/>
      </c>
      <c r="GA121" s="614" t="str">
        <f t="shared" si="154"/>
        <v/>
      </c>
      <c r="GB121" s="614" t="str">
        <f t="shared" si="155"/>
        <v/>
      </c>
      <c r="GC121" s="614" t="str">
        <f t="shared" si="156"/>
        <v/>
      </c>
      <c r="GD121" s="614" t="str">
        <f t="shared" si="157"/>
        <v/>
      </c>
      <c r="GE121" s="614" t="str">
        <f t="shared" si="158"/>
        <v/>
      </c>
      <c r="GF121" s="614" t="str">
        <f t="shared" si="159"/>
        <v/>
      </c>
      <c r="GG121" s="614" t="str">
        <f t="shared" si="160"/>
        <v/>
      </c>
      <c r="GH121" s="614" t="str">
        <f t="shared" si="161"/>
        <v/>
      </c>
      <c r="GI121" s="614" t="str">
        <f t="shared" si="162"/>
        <v/>
      </c>
      <c r="GJ121" s="614" t="str">
        <f t="shared" si="163"/>
        <v/>
      </c>
      <c r="GK121" s="614" t="str">
        <f t="shared" si="164"/>
        <v/>
      </c>
      <c r="GL121" s="614" t="str">
        <f t="shared" si="165"/>
        <v/>
      </c>
      <c r="GM121" s="614" t="str">
        <f t="shared" si="166"/>
        <v/>
      </c>
      <c r="GN121" s="614" t="str">
        <f t="shared" si="167"/>
        <v/>
      </c>
      <c r="GO121" s="614" t="str">
        <f t="shared" si="168"/>
        <v/>
      </c>
      <c r="GP121" s="614" t="str">
        <f t="shared" si="169"/>
        <v/>
      </c>
      <c r="GQ121" s="614" t="str">
        <f t="shared" si="170"/>
        <v/>
      </c>
      <c r="GR121" s="614" t="str">
        <f t="shared" si="171"/>
        <v/>
      </c>
      <c r="GS121" s="614" t="str">
        <f t="shared" si="172"/>
        <v/>
      </c>
      <c r="GT121" s="614" t="str">
        <f t="shared" si="173"/>
        <v/>
      </c>
      <c r="GU121" s="614" t="str">
        <f t="shared" si="174"/>
        <v/>
      </c>
      <c r="GV121" s="614" t="str">
        <f t="shared" si="175"/>
        <v/>
      </c>
      <c r="GW121" s="614" t="str">
        <f t="shared" si="176"/>
        <v/>
      </c>
      <c r="GX121" s="614" t="str">
        <f t="shared" si="177"/>
        <v/>
      </c>
      <c r="GY121" s="614" t="str">
        <f t="shared" si="178"/>
        <v/>
      </c>
      <c r="GZ121" s="614" t="str">
        <f t="shared" si="179"/>
        <v/>
      </c>
      <c r="HA121" s="614" t="str">
        <f t="shared" si="180"/>
        <v/>
      </c>
      <c r="HB121" s="614" t="str">
        <f t="shared" si="181"/>
        <v/>
      </c>
      <c r="HC121" s="614" t="str">
        <f t="shared" si="182"/>
        <v/>
      </c>
      <c r="HD121" s="614" t="str">
        <f t="shared" si="183"/>
        <v/>
      </c>
      <c r="HE121" s="614" t="str">
        <f t="shared" si="184"/>
        <v/>
      </c>
      <c r="HF121" s="614" t="str">
        <f t="shared" si="185"/>
        <v/>
      </c>
      <c r="HG121" s="614" t="str">
        <f t="shared" si="186"/>
        <v/>
      </c>
      <c r="HH121" s="614" t="str">
        <f t="shared" si="187"/>
        <v/>
      </c>
      <c r="HI121" s="614" t="str">
        <f t="shared" si="188"/>
        <v/>
      </c>
      <c r="HJ121" s="614" t="str">
        <f t="shared" si="189"/>
        <v/>
      </c>
      <c r="HK121" s="614" t="str">
        <f t="shared" si="190"/>
        <v/>
      </c>
      <c r="HL121" s="614" t="str">
        <f t="shared" si="191"/>
        <v/>
      </c>
      <c r="HM121" s="614" t="str">
        <f t="shared" si="192"/>
        <v/>
      </c>
      <c r="HN121" s="614" t="str">
        <f t="shared" si="193"/>
        <v/>
      </c>
      <c r="HO121" s="614" t="str">
        <f t="shared" si="194"/>
        <v/>
      </c>
      <c r="HP121" s="614" t="str">
        <f t="shared" si="195"/>
        <v/>
      </c>
      <c r="HQ121" s="614" t="str">
        <f t="shared" si="196"/>
        <v/>
      </c>
      <c r="HR121" s="614" t="str">
        <f t="shared" si="197"/>
        <v/>
      </c>
      <c r="HS121" s="614" t="str">
        <f t="shared" si="198"/>
        <v/>
      </c>
      <c r="HT121" s="614" t="str">
        <f t="shared" si="199"/>
        <v/>
      </c>
      <c r="HU121" s="614" t="str">
        <f t="shared" si="200"/>
        <v/>
      </c>
      <c r="HV121" s="614" t="str">
        <f t="shared" si="201"/>
        <v/>
      </c>
      <c r="HW121" s="614" t="str">
        <f t="shared" si="202"/>
        <v/>
      </c>
      <c r="HX121" s="614" t="str">
        <f t="shared" si="203"/>
        <v/>
      </c>
      <c r="HY121" s="739" t="str">
        <f t="shared" si="204"/>
        <v/>
      </c>
      <c r="HZ121" s="739" t="str">
        <f t="shared" si="205"/>
        <v/>
      </c>
      <c r="IA121" s="739" t="str">
        <f t="shared" si="206"/>
        <v/>
      </c>
      <c r="IB121" s="739" t="str">
        <f t="shared" si="207"/>
        <v/>
      </c>
      <c r="IC121" s="739" t="str">
        <f t="shared" si="208"/>
        <v/>
      </c>
      <c r="ID121" s="739" t="str">
        <f t="shared" si="209"/>
        <v/>
      </c>
      <c r="IE121" s="739" t="str">
        <f t="shared" si="210"/>
        <v/>
      </c>
      <c r="IF121" s="739" t="str">
        <f t="shared" si="211"/>
        <v/>
      </c>
      <c r="IG121" s="739" t="str">
        <f t="shared" si="212"/>
        <v/>
      </c>
      <c r="IH121" s="739" t="str">
        <f t="shared" si="213"/>
        <v/>
      </c>
      <c r="II121" s="739" t="str">
        <f t="shared" si="214"/>
        <v/>
      </c>
      <c r="IJ121" s="739" t="str">
        <f t="shared" si="215"/>
        <v/>
      </c>
      <c r="IK121" s="739" t="str">
        <f t="shared" si="216"/>
        <v/>
      </c>
      <c r="IL121" s="739" t="str">
        <f t="shared" si="217"/>
        <v/>
      </c>
      <c r="IM121" s="739" t="str">
        <f t="shared" si="218"/>
        <v/>
      </c>
      <c r="IN121" s="739" t="str">
        <f t="shared" si="219"/>
        <v/>
      </c>
      <c r="IO121" s="739" t="str">
        <f t="shared" si="220"/>
        <v/>
      </c>
      <c r="IP121" s="739" t="str">
        <f t="shared" si="221"/>
        <v/>
      </c>
      <c r="IQ121" s="739" t="str">
        <f t="shared" si="222"/>
        <v/>
      </c>
      <c r="IR121" s="739" t="str">
        <f t="shared" si="223"/>
        <v/>
      </c>
      <c r="IS121" s="739" t="str">
        <f t="shared" si="224"/>
        <v/>
      </c>
      <c r="IT121" s="739" t="str">
        <f t="shared" si="225"/>
        <v/>
      </c>
      <c r="IU121" s="739" t="str">
        <f t="shared" si="226"/>
        <v/>
      </c>
      <c r="IV121" s="739" t="str">
        <f t="shared" si="227"/>
        <v/>
      </c>
      <c r="IW121" s="739" t="str">
        <f t="shared" si="228"/>
        <v/>
      </c>
      <c r="IX121" s="739" t="str">
        <f t="shared" si="229"/>
        <v/>
      </c>
      <c r="IY121" s="739" t="str">
        <f t="shared" si="230"/>
        <v/>
      </c>
      <c r="IZ121" s="739" t="str">
        <f t="shared" si="231"/>
        <v/>
      </c>
      <c r="JA121" s="739" t="str">
        <f t="shared" si="232"/>
        <v/>
      </c>
      <c r="JB121" s="739" t="str">
        <f t="shared" si="233"/>
        <v/>
      </c>
      <c r="JC121" s="739" t="str">
        <f t="shared" si="234"/>
        <v/>
      </c>
      <c r="JD121" s="739" t="str">
        <f t="shared" si="235"/>
        <v/>
      </c>
      <c r="JE121" s="739" t="str">
        <f t="shared" si="236"/>
        <v/>
      </c>
      <c r="JF121" s="739" t="str">
        <f t="shared" si="237"/>
        <v/>
      </c>
      <c r="JG121" s="739" t="str">
        <f t="shared" si="238"/>
        <v/>
      </c>
      <c r="JH121" s="739" t="str">
        <f t="shared" si="239"/>
        <v/>
      </c>
      <c r="JI121" s="739" t="str">
        <f t="shared" si="240"/>
        <v/>
      </c>
      <c r="JJ121" s="739" t="str">
        <f t="shared" si="241"/>
        <v/>
      </c>
      <c r="JK121" s="739" t="str">
        <f t="shared" si="242"/>
        <v/>
      </c>
      <c r="JL121" s="739" t="str">
        <f t="shared" si="243"/>
        <v/>
      </c>
      <c r="JM121" s="739" t="str">
        <f t="shared" si="244"/>
        <v/>
      </c>
      <c r="JN121" s="739" t="str">
        <f t="shared" si="245"/>
        <v/>
      </c>
      <c r="JO121" s="739" t="str">
        <f t="shared" si="246"/>
        <v/>
      </c>
      <c r="JP121" s="739" t="str">
        <f t="shared" si="247"/>
        <v/>
      </c>
      <c r="JQ121" s="739" t="str">
        <f t="shared" si="248"/>
        <v/>
      </c>
      <c r="JR121" s="739" t="str">
        <f t="shared" si="249"/>
        <v/>
      </c>
      <c r="JS121" s="739" t="str">
        <f t="shared" si="250"/>
        <v/>
      </c>
      <c r="JT121" s="739" t="str">
        <f t="shared" si="251"/>
        <v/>
      </c>
      <c r="JU121" s="739" t="str">
        <f t="shared" si="252"/>
        <v/>
      </c>
      <c r="JV121" s="739" t="str">
        <f t="shared" si="253"/>
        <v/>
      </c>
      <c r="JW121" s="739" t="str">
        <f t="shared" si="254"/>
        <v/>
      </c>
      <c r="JX121" s="739" t="str">
        <f t="shared" si="255"/>
        <v/>
      </c>
      <c r="JY121" s="739" t="str">
        <f t="shared" si="256"/>
        <v/>
      </c>
      <c r="JZ121" s="739" t="str">
        <f t="shared" si="257"/>
        <v/>
      </c>
      <c r="KA121" s="739" t="str">
        <f t="shared" si="258"/>
        <v/>
      </c>
      <c r="KB121" s="739" t="str">
        <f t="shared" si="259"/>
        <v/>
      </c>
      <c r="KC121" s="739" t="str">
        <f t="shared" si="260"/>
        <v/>
      </c>
      <c r="KD121" s="739" t="str">
        <f t="shared" si="261"/>
        <v/>
      </c>
      <c r="KE121" s="739" t="str">
        <f t="shared" si="262"/>
        <v/>
      </c>
      <c r="KF121" s="739" t="str">
        <f t="shared" si="263"/>
        <v/>
      </c>
      <c r="KG121" s="739" t="str">
        <f t="shared" si="264"/>
        <v/>
      </c>
      <c r="KH121" s="739" t="str">
        <f t="shared" si="265"/>
        <v/>
      </c>
      <c r="KI121" s="739" t="str">
        <f t="shared" si="266"/>
        <v/>
      </c>
      <c r="KJ121" s="739" t="str">
        <f t="shared" si="267"/>
        <v/>
      </c>
      <c r="KK121" s="739" t="str">
        <f t="shared" si="268"/>
        <v/>
      </c>
      <c r="KL121" s="739" t="str">
        <f t="shared" si="269"/>
        <v/>
      </c>
      <c r="KM121" s="739" t="str">
        <f t="shared" si="270"/>
        <v/>
      </c>
      <c r="KN121" s="739" t="str">
        <f t="shared" si="271"/>
        <v/>
      </c>
      <c r="KO121" s="739" t="str">
        <f t="shared" si="272"/>
        <v/>
      </c>
      <c r="KP121" s="739" t="str">
        <f t="shared" si="273"/>
        <v/>
      </c>
      <c r="KQ121" s="739" t="str">
        <f t="shared" si="274"/>
        <v/>
      </c>
      <c r="KR121" s="739" t="str">
        <f t="shared" si="275"/>
        <v/>
      </c>
      <c r="KS121" s="739" t="str">
        <f t="shared" si="276"/>
        <v/>
      </c>
      <c r="KT121" s="739" t="str">
        <f t="shared" si="277"/>
        <v/>
      </c>
      <c r="KU121" s="739" t="str">
        <f t="shared" si="278"/>
        <v/>
      </c>
      <c r="KV121" s="739" t="str">
        <f t="shared" si="279"/>
        <v/>
      </c>
      <c r="KW121" s="739" t="str">
        <f t="shared" si="280"/>
        <v/>
      </c>
      <c r="KX121" s="739" t="str">
        <f t="shared" si="281"/>
        <v/>
      </c>
      <c r="KY121" s="739" t="str">
        <f t="shared" si="282"/>
        <v/>
      </c>
      <c r="KZ121" s="739" t="str">
        <f t="shared" si="283"/>
        <v/>
      </c>
      <c r="LA121" s="739" t="str">
        <f t="shared" si="284"/>
        <v/>
      </c>
      <c r="LB121" s="739" t="str">
        <f t="shared" si="285"/>
        <v/>
      </c>
      <c r="LC121" s="739" t="str">
        <f t="shared" si="286"/>
        <v/>
      </c>
      <c r="LD121" s="739" t="str">
        <f t="shared" si="287"/>
        <v/>
      </c>
      <c r="LE121" s="739" t="str">
        <f t="shared" si="288"/>
        <v/>
      </c>
      <c r="LF121" s="740" t="str">
        <f t="shared" si="289"/>
        <v/>
      </c>
      <c r="LG121" s="740" t="str">
        <f t="shared" si="290"/>
        <v/>
      </c>
      <c r="LH121" s="740" t="str">
        <f t="shared" si="291"/>
        <v/>
      </c>
      <c r="LI121" s="740" t="str">
        <f t="shared" si="292"/>
        <v/>
      </c>
      <c r="LJ121" s="740" t="str">
        <f t="shared" si="293"/>
        <v/>
      </c>
      <c r="LK121" s="614" t="str">
        <f t="shared" si="294"/>
        <v/>
      </c>
      <c r="LL121" s="614" t="str">
        <f t="shared" si="295"/>
        <v/>
      </c>
      <c r="LM121" s="614" t="str">
        <f t="shared" si="296"/>
        <v/>
      </c>
      <c r="LN121" s="614" t="str">
        <f t="shared" si="297"/>
        <v/>
      </c>
      <c r="LO121" s="614" t="str">
        <f t="shared" si="298"/>
        <v/>
      </c>
      <c r="LP121" s="614" t="str">
        <f t="shared" si="299"/>
        <v/>
      </c>
      <c r="LQ121" s="614" t="str">
        <f t="shared" si="300"/>
        <v/>
      </c>
      <c r="LR121" s="614" t="str">
        <f t="shared" si="301"/>
        <v/>
      </c>
      <c r="LS121" s="614" t="str">
        <f t="shared" si="302"/>
        <v/>
      </c>
      <c r="LT121" s="614" t="str">
        <f t="shared" si="303"/>
        <v/>
      </c>
      <c r="LU121" s="614" t="str">
        <f t="shared" si="304"/>
        <v/>
      </c>
      <c r="LV121" s="614" t="str">
        <f t="shared" si="305"/>
        <v/>
      </c>
      <c r="LW121" s="614" t="str">
        <f t="shared" si="306"/>
        <v/>
      </c>
      <c r="LX121" s="614" t="str">
        <f t="shared" si="307"/>
        <v/>
      </c>
      <c r="LY121" s="614" t="str">
        <f t="shared" si="308"/>
        <v/>
      </c>
      <c r="LZ121" s="614" t="str">
        <f t="shared" si="309"/>
        <v/>
      </c>
      <c r="MA121" s="614" t="str">
        <f t="shared" si="310"/>
        <v/>
      </c>
      <c r="MB121" s="614" t="str">
        <f t="shared" si="311"/>
        <v/>
      </c>
      <c r="MC121" s="614" t="str">
        <f t="shared" si="312"/>
        <v/>
      </c>
      <c r="MD121" s="614" t="str">
        <f t="shared" si="313"/>
        <v/>
      </c>
      <c r="ME121" s="731">
        <f t="shared" si="327"/>
        <v>0</v>
      </c>
      <c r="MF121" s="731">
        <f t="shared" si="328"/>
        <v>0</v>
      </c>
      <c r="MG121" s="731">
        <f t="shared" si="329"/>
        <v>0</v>
      </c>
      <c r="MH121" s="731">
        <f t="shared" si="330"/>
        <v>0</v>
      </c>
      <c r="MI121" s="731">
        <f t="shared" si="331"/>
        <v>0</v>
      </c>
      <c r="MJ121" s="731">
        <f t="shared" si="332"/>
        <v>0</v>
      </c>
      <c r="MK121" s="731">
        <f t="shared" si="333"/>
        <v>0</v>
      </c>
      <c r="ML121" s="731">
        <f t="shared" si="334"/>
        <v>0</v>
      </c>
      <c r="MM121" s="731">
        <f t="shared" si="335"/>
        <v>0</v>
      </c>
      <c r="MN121" s="731">
        <f t="shared" si="336"/>
        <v>0</v>
      </c>
      <c r="MO121" s="731">
        <f t="shared" si="337"/>
        <v>0</v>
      </c>
      <c r="MP121" s="731">
        <f t="shared" si="338"/>
        <v>0</v>
      </c>
      <c r="MQ121" s="731">
        <f t="shared" si="339"/>
        <v>0</v>
      </c>
      <c r="MR121" s="731">
        <f t="shared" si="340"/>
        <v>0</v>
      </c>
      <c r="MS121" s="731">
        <f t="shared" si="341"/>
        <v>0</v>
      </c>
    </row>
    <row r="122" spans="1:357" s="614" customFormat="1" ht="12" customHeight="1" x14ac:dyDescent="0.2">
      <c r="A122" s="647" t="str">
        <f t="shared" si="1"/>
        <v/>
      </c>
      <c r="B122" s="828">
        <f>'Rent Schedule and Summary'!B17</f>
        <v>20</v>
      </c>
      <c r="C122" s="824">
        <f>'Rent Schedule and Summary'!C17</f>
        <v>0</v>
      </c>
      <c r="D122" s="825">
        <f>'Rent Schedule and Summary'!D17</f>
        <v>0</v>
      </c>
      <c r="E122" s="826">
        <f>'Rent Schedule and Summary'!E17</f>
        <v>0</v>
      </c>
      <c r="F122" s="826">
        <f>'Rent Schedule and Summary'!F17</f>
        <v>0</v>
      </c>
      <c r="G122" s="826">
        <f>'Rent Schedule and Summary'!G17</f>
        <v>0</v>
      </c>
      <c r="H122" s="826">
        <f>'Rent Schedule and Summary'!H17</f>
        <v>0</v>
      </c>
      <c r="I122" s="826">
        <f>'Rent Schedule and Summary'!I17</f>
        <v>0</v>
      </c>
      <c r="J122" s="827">
        <f>'Rent Schedule and Summary'!J17</f>
        <v>0</v>
      </c>
      <c r="K122" s="736">
        <f t="shared" ref="K122:K129" si="344">MAX(0,H122-I122)</f>
        <v>0</v>
      </c>
      <c r="L122" s="736">
        <f t="shared" ref="L122:L129" si="345">MAX(0,E122*K122)</f>
        <v>0</v>
      </c>
      <c r="M122" s="779">
        <f>'Rent Schedule and Summary'!M17</f>
        <v>0</v>
      </c>
      <c r="N122" s="779">
        <f>'Rent Schedule and Summary'!N17</f>
        <v>0</v>
      </c>
      <c r="O122" s="779">
        <f>'Rent Schedule and Summary'!O17</f>
        <v>0</v>
      </c>
      <c r="P122" s="723">
        <f>'Rent Schedule and Summary'!P17</f>
        <v>0</v>
      </c>
      <c r="Q122" s="737">
        <f t="shared" si="4"/>
        <v>0</v>
      </c>
      <c r="R122" s="738"/>
      <c r="S122" s="737"/>
      <c r="T122" s="738"/>
      <c r="U122" s="661"/>
      <c r="V122" s="661"/>
      <c r="W122" s="614" t="str">
        <f t="shared" si="5"/>
        <v/>
      </c>
      <c r="X122" s="614" t="str">
        <f t="shared" si="6"/>
        <v/>
      </c>
      <c r="Y122" s="614" t="str">
        <f t="shared" si="7"/>
        <v/>
      </c>
      <c r="Z122" s="614" t="str">
        <f t="shared" si="8"/>
        <v/>
      </c>
      <c r="AA122" s="614" t="str">
        <f t="shared" si="9"/>
        <v/>
      </c>
      <c r="AB122" s="614" t="str">
        <f t="shared" si="10"/>
        <v/>
      </c>
      <c r="AC122" s="614" t="str">
        <f t="shared" si="11"/>
        <v/>
      </c>
      <c r="AD122" s="614" t="str">
        <f t="shared" si="12"/>
        <v/>
      </c>
      <c r="AE122" s="614" t="str">
        <f t="shared" si="13"/>
        <v/>
      </c>
      <c r="AF122" s="614" t="str">
        <f t="shared" si="14"/>
        <v/>
      </c>
      <c r="AG122" s="614" t="str">
        <f t="shared" si="15"/>
        <v/>
      </c>
      <c r="AH122" s="614" t="str">
        <f t="shared" si="16"/>
        <v/>
      </c>
      <c r="AI122" s="614" t="str">
        <f t="shared" si="17"/>
        <v/>
      </c>
      <c r="AJ122" s="614" t="str">
        <f t="shared" si="18"/>
        <v/>
      </c>
      <c r="AK122" s="614" t="str">
        <f t="shared" si="19"/>
        <v/>
      </c>
      <c r="AL122" s="614" t="str">
        <f t="shared" si="20"/>
        <v/>
      </c>
      <c r="AM122" s="614" t="str">
        <f t="shared" si="21"/>
        <v/>
      </c>
      <c r="AN122" s="614" t="str">
        <f t="shared" si="22"/>
        <v/>
      </c>
      <c r="AO122" s="614" t="str">
        <f t="shared" si="23"/>
        <v/>
      </c>
      <c r="AP122" s="614" t="str">
        <f t="shared" si="24"/>
        <v/>
      </c>
      <c r="AQ122" s="614" t="str">
        <f t="shared" si="25"/>
        <v/>
      </c>
      <c r="AR122" s="614" t="str">
        <f t="shared" si="26"/>
        <v/>
      </c>
      <c r="AS122" s="614" t="str">
        <f t="shared" si="27"/>
        <v/>
      </c>
      <c r="AT122" s="614" t="str">
        <f t="shared" si="28"/>
        <v/>
      </c>
      <c r="AU122" s="614" t="str">
        <f t="shared" si="29"/>
        <v/>
      </c>
      <c r="AV122" s="614" t="str">
        <f t="shared" si="30"/>
        <v/>
      </c>
      <c r="AW122" s="614" t="str">
        <f t="shared" si="31"/>
        <v/>
      </c>
      <c r="AX122" s="614" t="str">
        <f t="shared" si="32"/>
        <v/>
      </c>
      <c r="AY122" s="614" t="str">
        <f t="shared" si="33"/>
        <v/>
      </c>
      <c r="AZ122" s="614" t="str">
        <f t="shared" si="34"/>
        <v/>
      </c>
      <c r="BA122" s="614" t="str">
        <f t="shared" si="35"/>
        <v/>
      </c>
      <c r="BB122" s="614" t="str">
        <f t="shared" si="36"/>
        <v/>
      </c>
      <c r="BC122" s="614" t="str">
        <f t="shared" si="37"/>
        <v/>
      </c>
      <c r="BD122" s="614" t="str">
        <f t="shared" si="38"/>
        <v/>
      </c>
      <c r="BE122" s="614" t="str">
        <f t="shared" si="39"/>
        <v/>
      </c>
      <c r="BF122" s="614" t="str">
        <f t="shared" si="40"/>
        <v/>
      </c>
      <c r="BG122" s="614" t="str">
        <f t="shared" si="41"/>
        <v/>
      </c>
      <c r="BH122" s="614" t="str">
        <f t="shared" si="42"/>
        <v/>
      </c>
      <c r="BI122" s="614" t="str">
        <f t="shared" si="43"/>
        <v/>
      </c>
      <c r="BJ122" s="614" t="str">
        <f t="shared" si="44"/>
        <v/>
      </c>
      <c r="BK122" s="614" t="str">
        <f t="shared" si="45"/>
        <v/>
      </c>
      <c r="BL122" s="614" t="str">
        <f t="shared" si="46"/>
        <v/>
      </c>
      <c r="BM122" s="614" t="str">
        <f t="shared" si="47"/>
        <v/>
      </c>
      <c r="BN122" s="614" t="str">
        <f t="shared" si="48"/>
        <v/>
      </c>
      <c r="BO122" s="614" t="str">
        <f t="shared" si="49"/>
        <v/>
      </c>
      <c r="BP122" s="614" t="str">
        <f t="shared" si="50"/>
        <v/>
      </c>
      <c r="BQ122" s="614" t="str">
        <f t="shared" si="51"/>
        <v/>
      </c>
      <c r="BR122" s="614" t="str">
        <f t="shared" si="52"/>
        <v/>
      </c>
      <c r="BS122" s="614" t="str">
        <f t="shared" si="53"/>
        <v/>
      </c>
      <c r="BT122" s="614" t="str">
        <f t="shared" si="54"/>
        <v/>
      </c>
      <c r="BU122" s="614" t="str">
        <f t="shared" si="55"/>
        <v/>
      </c>
      <c r="BV122" s="614" t="str">
        <f t="shared" si="56"/>
        <v/>
      </c>
      <c r="BW122" s="614" t="str">
        <f t="shared" si="57"/>
        <v/>
      </c>
      <c r="BX122" s="614" t="str">
        <f t="shared" si="58"/>
        <v/>
      </c>
      <c r="BY122" s="614" t="str">
        <f t="shared" si="59"/>
        <v/>
      </c>
      <c r="BZ122" s="614" t="str">
        <f t="shared" si="60"/>
        <v/>
      </c>
      <c r="CA122" s="614" t="str">
        <f t="shared" si="61"/>
        <v/>
      </c>
      <c r="CB122" s="614" t="str">
        <f t="shared" si="62"/>
        <v/>
      </c>
      <c r="CC122" s="614" t="str">
        <f t="shared" si="63"/>
        <v/>
      </c>
      <c r="CD122" s="614" t="str">
        <f t="shared" si="64"/>
        <v/>
      </c>
      <c r="CE122" s="614" t="str">
        <f t="shared" si="65"/>
        <v/>
      </c>
      <c r="CF122" s="614" t="str">
        <f t="shared" si="66"/>
        <v/>
      </c>
      <c r="CG122" s="614" t="str">
        <f t="shared" si="67"/>
        <v/>
      </c>
      <c r="CH122" s="614" t="str">
        <f t="shared" si="68"/>
        <v/>
      </c>
      <c r="CI122" s="614" t="str">
        <f t="shared" si="69"/>
        <v/>
      </c>
      <c r="CJ122" s="614" t="str">
        <f t="shared" si="70"/>
        <v/>
      </c>
      <c r="CK122" s="614" t="str">
        <f t="shared" si="71"/>
        <v/>
      </c>
      <c r="CL122" s="614" t="str">
        <f t="shared" si="72"/>
        <v/>
      </c>
      <c r="CM122" s="614" t="str">
        <f t="shared" si="73"/>
        <v/>
      </c>
      <c r="CN122" s="614" t="str">
        <f t="shared" si="74"/>
        <v/>
      </c>
      <c r="CO122" s="614" t="str">
        <f t="shared" si="75"/>
        <v/>
      </c>
      <c r="CP122" s="614" t="str">
        <f t="shared" si="76"/>
        <v/>
      </c>
      <c r="CQ122" s="614" t="str">
        <f t="shared" si="77"/>
        <v/>
      </c>
      <c r="CR122" s="614" t="str">
        <f t="shared" si="78"/>
        <v/>
      </c>
      <c r="CS122" s="614" t="str">
        <f t="shared" si="79"/>
        <v/>
      </c>
      <c r="CT122" s="614" t="str">
        <f t="shared" si="80"/>
        <v/>
      </c>
      <c r="CU122" s="614" t="str">
        <f t="shared" si="81"/>
        <v/>
      </c>
      <c r="CV122" s="614" t="str">
        <f t="shared" si="82"/>
        <v/>
      </c>
      <c r="CW122" s="614" t="str">
        <f t="shared" si="83"/>
        <v/>
      </c>
      <c r="CX122" s="614" t="str">
        <f t="shared" si="84"/>
        <v/>
      </c>
      <c r="CY122" s="614" t="str">
        <f t="shared" si="85"/>
        <v/>
      </c>
      <c r="CZ122" s="614" t="str">
        <f t="shared" si="86"/>
        <v/>
      </c>
      <c r="DA122" s="614" t="str">
        <f t="shared" si="87"/>
        <v/>
      </c>
      <c r="DB122" s="614" t="str">
        <f t="shared" si="88"/>
        <v/>
      </c>
      <c r="DC122" s="614" t="str">
        <f t="shared" si="89"/>
        <v/>
      </c>
      <c r="DD122" s="614" t="str">
        <f t="shared" si="90"/>
        <v/>
      </c>
      <c r="DE122" s="614" t="str">
        <f t="shared" si="91"/>
        <v/>
      </c>
      <c r="DF122" s="614" t="str">
        <f t="shared" si="92"/>
        <v/>
      </c>
      <c r="DG122" s="614" t="str">
        <f t="shared" si="93"/>
        <v/>
      </c>
      <c r="DH122" s="614" t="str">
        <f t="shared" si="94"/>
        <v/>
      </c>
      <c r="DI122" s="614" t="str">
        <f t="shared" si="95"/>
        <v/>
      </c>
      <c r="DJ122" s="614" t="str">
        <f t="shared" si="96"/>
        <v/>
      </c>
      <c r="DK122" s="614" t="str">
        <f t="shared" si="97"/>
        <v/>
      </c>
      <c r="DL122" s="614" t="str">
        <f t="shared" si="98"/>
        <v/>
      </c>
      <c r="DM122" s="614" t="str">
        <f t="shared" si="99"/>
        <v/>
      </c>
      <c r="DN122" s="614" t="str">
        <f t="shared" si="100"/>
        <v/>
      </c>
      <c r="DO122" s="614" t="str">
        <f t="shared" si="101"/>
        <v/>
      </c>
      <c r="DP122" s="614" t="str">
        <f t="shared" si="102"/>
        <v/>
      </c>
      <c r="DQ122" s="614" t="str">
        <f t="shared" si="103"/>
        <v/>
      </c>
      <c r="DR122" s="614" t="str">
        <f t="shared" si="104"/>
        <v/>
      </c>
      <c r="DS122" s="614" t="str">
        <f t="shared" si="105"/>
        <v/>
      </c>
      <c r="DT122" s="614" t="str">
        <f t="shared" si="106"/>
        <v/>
      </c>
      <c r="DU122" s="614" t="str">
        <f t="shared" si="107"/>
        <v/>
      </c>
      <c r="DV122" s="614" t="str">
        <f t="shared" si="108"/>
        <v/>
      </c>
      <c r="DW122" s="614" t="str">
        <f t="shared" si="109"/>
        <v/>
      </c>
      <c r="DX122" s="614" t="str">
        <f t="shared" si="110"/>
        <v/>
      </c>
      <c r="DY122" s="614" t="str">
        <f t="shared" si="111"/>
        <v/>
      </c>
      <c r="DZ122" s="614" t="str">
        <f t="shared" si="112"/>
        <v/>
      </c>
      <c r="EA122" s="614" t="str">
        <f t="shared" si="113"/>
        <v/>
      </c>
      <c r="EB122" s="614" t="str">
        <f t="shared" si="114"/>
        <v/>
      </c>
      <c r="EC122" s="614" t="str">
        <f t="shared" si="115"/>
        <v/>
      </c>
      <c r="ED122" s="614" t="str">
        <f t="shared" si="116"/>
        <v/>
      </c>
      <c r="EE122" s="614" t="str">
        <f t="shared" si="117"/>
        <v/>
      </c>
      <c r="EF122" s="614" t="str">
        <f t="shared" si="118"/>
        <v/>
      </c>
      <c r="EG122" s="614" t="str">
        <f t="shared" si="316"/>
        <v/>
      </c>
      <c r="EH122" s="614" t="str">
        <f t="shared" si="119"/>
        <v/>
      </c>
      <c r="EI122" s="614" t="str">
        <f t="shared" si="120"/>
        <v/>
      </c>
      <c r="EJ122" s="614" t="str">
        <f t="shared" si="121"/>
        <v/>
      </c>
      <c r="EK122" s="614" t="str">
        <f t="shared" si="122"/>
        <v/>
      </c>
      <c r="EL122" s="614" t="str">
        <f t="shared" si="123"/>
        <v/>
      </c>
      <c r="EM122" s="614" t="str">
        <f t="shared" si="124"/>
        <v/>
      </c>
      <c r="EN122" s="614" t="str">
        <f t="shared" si="125"/>
        <v/>
      </c>
      <c r="EO122" s="614" t="str">
        <f t="shared" si="126"/>
        <v/>
      </c>
      <c r="EP122" s="614" t="str">
        <f t="shared" si="127"/>
        <v/>
      </c>
      <c r="EQ122" s="614" t="str">
        <f t="shared" si="128"/>
        <v/>
      </c>
      <c r="ER122" s="614" t="str">
        <f t="shared" si="129"/>
        <v/>
      </c>
      <c r="ES122" s="614" t="str">
        <f t="shared" si="130"/>
        <v/>
      </c>
      <c r="ET122" s="614" t="str">
        <f t="shared" si="131"/>
        <v/>
      </c>
      <c r="EU122" s="614" t="str">
        <f t="shared" si="132"/>
        <v/>
      </c>
      <c r="EV122" s="614" t="str">
        <f t="shared" si="133"/>
        <v/>
      </c>
      <c r="EW122" s="614" t="str">
        <f t="shared" si="317"/>
        <v/>
      </c>
      <c r="EX122" s="614" t="str">
        <f t="shared" si="318"/>
        <v/>
      </c>
      <c r="EY122" s="614" t="str">
        <f t="shared" si="319"/>
        <v/>
      </c>
      <c r="EZ122" s="614" t="str">
        <f t="shared" si="320"/>
        <v/>
      </c>
      <c r="FA122" s="614" t="str">
        <f t="shared" si="321"/>
        <v/>
      </c>
      <c r="FB122" s="614" t="str">
        <f t="shared" si="134"/>
        <v/>
      </c>
      <c r="FC122" s="614" t="str">
        <f t="shared" si="135"/>
        <v/>
      </c>
      <c r="FD122" s="614" t="str">
        <f t="shared" si="136"/>
        <v/>
      </c>
      <c r="FE122" s="614" t="str">
        <f t="shared" si="137"/>
        <v/>
      </c>
      <c r="FF122" s="614" t="str">
        <f t="shared" si="138"/>
        <v/>
      </c>
      <c r="FG122" s="614" t="str">
        <f t="shared" si="322"/>
        <v/>
      </c>
      <c r="FH122" s="614" t="str">
        <f t="shared" si="323"/>
        <v/>
      </c>
      <c r="FI122" s="614" t="str">
        <f t="shared" si="324"/>
        <v/>
      </c>
      <c r="FJ122" s="614" t="str">
        <f t="shared" si="325"/>
        <v/>
      </c>
      <c r="FK122" s="614" t="str">
        <f t="shared" si="326"/>
        <v/>
      </c>
      <c r="FL122" s="614" t="str">
        <f t="shared" si="139"/>
        <v/>
      </c>
      <c r="FM122" s="614" t="str">
        <f t="shared" si="140"/>
        <v/>
      </c>
      <c r="FN122" s="614" t="str">
        <f t="shared" si="141"/>
        <v/>
      </c>
      <c r="FO122" s="614" t="str">
        <f t="shared" si="142"/>
        <v/>
      </c>
      <c r="FP122" s="614" t="str">
        <f t="shared" si="143"/>
        <v/>
      </c>
      <c r="FQ122" s="614" t="str">
        <f t="shared" si="144"/>
        <v/>
      </c>
      <c r="FR122" s="614" t="str">
        <f t="shared" si="145"/>
        <v/>
      </c>
      <c r="FS122" s="614" t="str">
        <f t="shared" si="146"/>
        <v/>
      </c>
      <c r="FT122" s="614" t="str">
        <f t="shared" si="147"/>
        <v/>
      </c>
      <c r="FU122" s="614" t="str">
        <f t="shared" si="148"/>
        <v/>
      </c>
      <c r="FV122" s="614" t="str">
        <f t="shared" si="149"/>
        <v/>
      </c>
      <c r="FW122" s="614" t="str">
        <f t="shared" si="150"/>
        <v/>
      </c>
      <c r="FX122" s="614" t="str">
        <f t="shared" si="151"/>
        <v/>
      </c>
      <c r="FY122" s="614" t="str">
        <f t="shared" si="152"/>
        <v/>
      </c>
      <c r="FZ122" s="614" t="str">
        <f t="shared" si="153"/>
        <v/>
      </c>
      <c r="GA122" s="614" t="str">
        <f t="shared" si="154"/>
        <v/>
      </c>
      <c r="GB122" s="614" t="str">
        <f t="shared" si="155"/>
        <v/>
      </c>
      <c r="GC122" s="614" t="str">
        <f t="shared" si="156"/>
        <v/>
      </c>
      <c r="GD122" s="614" t="str">
        <f t="shared" si="157"/>
        <v/>
      </c>
      <c r="GE122" s="614" t="str">
        <f t="shared" si="158"/>
        <v/>
      </c>
      <c r="GF122" s="614" t="str">
        <f t="shared" si="159"/>
        <v/>
      </c>
      <c r="GG122" s="614" t="str">
        <f t="shared" si="160"/>
        <v/>
      </c>
      <c r="GH122" s="614" t="str">
        <f t="shared" si="161"/>
        <v/>
      </c>
      <c r="GI122" s="614" t="str">
        <f t="shared" si="162"/>
        <v/>
      </c>
      <c r="GJ122" s="614" t="str">
        <f t="shared" si="163"/>
        <v/>
      </c>
      <c r="GK122" s="614" t="str">
        <f t="shared" si="164"/>
        <v/>
      </c>
      <c r="GL122" s="614" t="str">
        <f t="shared" si="165"/>
        <v/>
      </c>
      <c r="GM122" s="614" t="str">
        <f t="shared" si="166"/>
        <v/>
      </c>
      <c r="GN122" s="614" t="str">
        <f t="shared" si="167"/>
        <v/>
      </c>
      <c r="GO122" s="614" t="str">
        <f t="shared" si="168"/>
        <v/>
      </c>
      <c r="GP122" s="614" t="str">
        <f t="shared" si="169"/>
        <v/>
      </c>
      <c r="GQ122" s="614" t="str">
        <f t="shared" si="170"/>
        <v/>
      </c>
      <c r="GR122" s="614" t="str">
        <f t="shared" si="171"/>
        <v/>
      </c>
      <c r="GS122" s="614" t="str">
        <f t="shared" si="172"/>
        <v/>
      </c>
      <c r="GT122" s="614" t="str">
        <f t="shared" si="173"/>
        <v/>
      </c>
      <c r="GU122" s="614" t="str">
        <f t="shared" si="174"/>
        <v/>
      </c>
      <c r="GV122" s="614" t="str">
        <f t="shared" si="175"/>
        <v/>
      </c>
      <c r="GW122" s="614" t="str">
        <f t="shared" si="176"/>
        <v/>
      </c>
      <c r="GX122" s="614" t="str">
        <f t="shared" si="177"/>
        <v/>
      </c>
      <c r="GY122" s="614" t="str">
        <f t="shared" si="178"/>
        <v/>
      </c>
      <c r="GZ122" s="614" t="str">
        <f t="shared" si="179"/>
        <v/>
      </c>
      <c r="HA122" s="614" t="str">
        <f t="shared" si="180"/>
        <v/>
      </c>
      <c r="HB122" s="614" t="str">
        <f t="shared" si="181"/>
        <v/>
      </c>
      <c r="HC122" s="614" t="str">
        <f t="shared" si="182"/>
        <v/>
      </c>
      <c r="HD122" s="614" t="str">
        <f t="shared" si="183"/>
        <v/>
      </c>
      <c r="HE122" s="614" t="str">
        <f t="shared" si="184"/>
        <v/>
      </c>
      <c r="HF122" s="614" t="str">
        <f t="shared" si="185"/>
        <v/>
      </c>
      <c r="HG122" s="614" t="str">
        <f t="shared" si="186"/>
        <v/>
      </c>
      <c r="HH122" s="614" t="str">
        <f t="shared" si="187"/>
        <v/>
      </c>
      <c r="HI122" s="614" t="str">
        <f t="shared" si="188"/>
        <v/>
      </c>
      <c r="HJ122" s="614" t="str">
        <f t="shared" si="189"/>
        <v/>
      </c>
      <c r="HK122" s="614" t="str">
        <f t="shared" si="190"/>
        <v/>
      </c>
      <c r="HL122" s="614" t="str">
        <f t="shared" si="191"/>
        <v/>
      </c>
      <c r="HM122" s="614" t="str">
        <f t="shared" si="192"/>
        <v/>
      </c>
      <c r="HN122" s="614" t="str">
        <f t="shared" si="193"/>
        <v/>
      </c>
      <c r="HO122" s="614" t="str">
        <f t="shared" si="194"/>
        <v/>
      </c>
      <c r="HP122" s="614" t="str">
        <f t="shared" si="195"/>
        <v/>
      </c>
      <c r="HQ122" s="614" t="str">
        <f t="shared" si="196"/>
        <v/>
      </c>
      <c r="HR122" s="614" t="str">
        <f t="shared" si="197"/>
        <v/>
      </c>
      <c r="HS122" s="614" t="str">
        <f t="shared" si="198"/>
        <v/>
      </c>
      <c r="HT122" s="614" t="str">
        <f t="shared" si="199"/>
        <v/>
      </c>
      <c r="HU122" s="614" t="str">
        <f t="shared" si="200"/>
        <v/>
      </c>
      <c r="HV122" s="614" t="str">
        <f t="shared" si="201"/>
        <v/>
      </c>
      <c r="HW122" s="614" t="str">
        <f t="shared" si="202"/>
        <v/>
      </c>
      <c r="HX122" s="614" t="str">
        <f t="shared" si="203"/>
        <v/>
      </c>
      <c r="HY122" s="739" t="str">
        <f t="shared" si="204"/>
        <v/>
      </c>
      <c r="HZ122" s="739" t="str">
        <f t="shared" si="205"/>
        <v/>
      </c>
      <c r="IA122" s="739" t="str">
        <f t="shared" si="206"/>
        <v/>
      </c>
      <c r="IB122" s="739" t="str">
        <f t="shared" si="207"/>
        <v/>
      </c>
      <c r="IC122" s="739" t="str">
        <f t="shared" si="208"/>
        <v/>
      </c>
      <c r="ID122" s="739" t="str">
        <f t="shared" si="209"/>
        <v/>
      </c>
      <c r="IE122" s="739" t="str">
        <f t="shared" si="210"/>
        <v/>
      </c>
      <c r="IF122" s="739" t="str">
        <f t="shared" si="211"/>
        <v/>
      </c>
      <c r="IG122" s="739" t="str">
        <f t="shared" si="212"/>
        <v/>
      </c>
      <c r="IH122" s="739" t="str">
        <f t="shared" si="213"/>
        <v/>
      </c>
      <c r="II122" s="739" t="str">
        <f t="shared" si="214"/>
        <v/>
      </c>
      <c r="IJ122" s="739" t="str">
        <f t="shared" si="215"/>
        <v/>
      </c>
      <c r="IK122" s="739" t="str">
        <f t="shared" si="216"/>
        <v/>
      </c>
      <c r="IL122" s="739" t="str">
        <f t="shared" si="217"/>
        <v/>
      </c>
      <c r="IM122" s="739" t="str">
        <f t="shared" si="218"/>
        <v/>
      </c>
      <c r="IN122" s="739" t="str">
        <f t="shared" si="219"/>
        <v/>
      </c>
      <c r="IO122" s="739" t="str">
        <f t="shared" si="220"/>
        <v/>
      </c>
      <c r="IP122" s="739" t="str">
        <f t="shared" si="221"/>
        <v/>
      </c>
      <c r="IQ122" s="739" t="str">
        <f t="shared" si="222"/>
        <v/>
      </c>
      <c r="IR122" s="739" t="str">
        <f t="shared" si="223"/>
        <v/>
      </c>
      <c r="IS122" s="739" t="str">
        <f t="shared" si="224"/>
        <v/>
      </c>
      <c r="IT122" s="739" t="str">
        <f t="shared" si="225"/>
        <v/>
      </c>
      <c r="IU122" s="739" t="str">
        <f t="shared" si="226"/>
        <v/>
      </c>
      <c r="IV122" s="739" t="str">
        <f t="shared" si="227"/>
        <v/>
      </c>
      <c r="IW122" s="739" t="str">
        <f t="shared" si="228"/>
        <v/>
      </c>
      <c r="IX122" s="739" t="str">
        <f t="shared" si="229"/>
        <v/>
      </c>
      <c r="IY122" s="739" t="str">
        <f t="shared" si="230"/>
        <v/>
      </c>
      <c r="IZ122" s="739" t="str">
        <f t="shared" si="231"/>
        <v/>
      </c>
      <c r="JA122" s="739" t="str">
        <f t="shared" si="232"/>
        <v/>
      </c>
      <c r="JB122" s="739" t="str">
        <f t="shared" si="233"/>
        <v/>
      </c>
      <c r="JC122" s="739" t="str">
        <f t="shared" si="234"/>
        <v/>
      </c>
      <c r="JD122" s="739" t="str">
        <f t="shared" si="235"/>
        <v/>
      </c>
      <c r="JE122" s="739" t="str">
        <f t="shared" si="236"/>
        <v/>
      </c>
      <c r="JF122" s="739" t="str">
        <f t="shared" si="237"/>
        <v/>
      </c>
      <c r="JG122" s="739" t="str">
        <f t="shared" si="238"/>
        <v/>
      </c>
      <c r="JH122" s="739" t="str">
        <f t="shared" si="239"/>
        <v/>
      </c>
      <c r="JI122" s="739" t="str">
        <f t="shared" si="240"/>
        <v/>
      </c>
      <c r="JJ122" s="739" t="str">
        <f t="shared" si="241"/>
        <v/>
      </c>
      <c r="JK122" s="739" t="str">
        <f t="shared" si="242"/>
        <v/>
      </c>
      <c r="JL122" s="739" t="str">
        <f t="shared" si="243"/>
        <v/>
      </c>
      <c r="JM122" s="739" t="str">
        <f t="shared" si="244"/>
        <v/>
      </c>
      <c r="JN122" s="739" t="str">
        <f t="shared" si="245"/>
        <v/>
      </c>
      <c r="JO122" s="739" t="str">
        <f t="shared" si="246"/>
        <v/>
      </c>
      <c r="JP122" s="739" t="str">
        <f t="shared" si="247"/>
        <v/>
      </c>
      <c r="JQ122" s="739" t="str">
        <f t="shared" si="248"/>
        <v/>
      </c>
      <c r="JR122" s="739" t="str">
        <f t="shared" si="249"/>
        <v/>
      </c>
      <c r="JS122" s="739" t="str">
        <f t="shared" si="250"/>
        <v/>
      </c>
      <c r="JT122" s="739" t="str">
        <f t="shared" si="251"/>
        <v/>
      </c>
      <c r="JU122" s="739" t="str">
        <f t="shared" si="252"/>
        <v/>
      </c>
      <c r="JV122" s="739" t="str">
        <f t="shared" si="253"/>
        <v/>
      </c>
      <c r="JW122" s="739" t="str">
        <f t="shared" si="254"/>
        <v/>
      </c>
      <c r="JX122" s="739" t="str">
        <f t="shared" si="255"/>
        <v/>
      </c>
      <c r="JY122" s="739" t="str">
        <f t="shared" si="256"/>
        <v/>
      </c>
      <c r="JZ122" s="739" t="str">
        <f t="shared" si="257"/>
        <v/>
      </c>
      <c r="KA122" s="739" t="str">
        <f t="shared" si="258"/>
        <v/>
      </c>
      <c r="KB122" s="739" t="str">
        <f t="shared" si="259"/>
        <v/>
      </c>
      <c r="KC122" s="739" t="str">
        <f t="shared" si="260"/>
        <v/>
      </c>
      <c r="KD122" s="739" t="str">
        <f t="shared" si="261"/>
        <v/>
      </c>
      <c r="KE122" s="739" t="str">
        <f t="shared" si="262"/>
        <v/>
      </c>
      <c r="KF122" s="739" t="str">
        <f t="shared" si="263"/>
        <v/>
      </c>
      <c r="KG122" s="739" t="str">
        <f t="shared" si="264"/>
        <v/>
      </c>
      <c r="KH122" s="739" t="str">
        <f t="shared" si="265"/>
        <v/>
      </c>
      <c r="KI122" s="739" t="str">
        <f t="shared" si="266"/>
        <v/>
      </c>
      <c r="KJ122" s="739" t="str">
        <f t="shared" si="267"/>
        <v/>
      </c>
      <c r="KK122" s="739" t="str">
        <f t="shared" si="268"/>
        <v/>
      </c>
      <c r="KL122" s="739" t="str">
        <f t="shared" si="269"/>
        <v/>
      </c>
      <c r="KM122" s="739" t="str">
        <f t="shared" si="270"/>
        <v/>
      </c>
      <c r="KN122" s="739" t="str">
        <f t="shared" si="271"/>
        <v/>
      </c>
      <c r="KO122" s="739" t="str">
        <f t="shared" si="272"/>
        <v/>
      </c>
      <c r="KP122" s="739" t="str">
        <f t="shared" si="273"/>
        <v/>
      </c>
      <c r="KQ122" s="739" t="str">
        <f t="shared" si="274"/>
        <v/>
      </c>
      <c r="KR122" s="739" t="str">
        <f t="shared" si="275"/>
        <v/>
      </c>
      <c r="KS122" s="739" t="str">
        <f t="shared" si="276"/>
        <v/>
      </c>
      <c r="KT122" s="739" t="str">
        <f t="shared" si="277"/>
        <v/>
      </c>
      <c r="KU122" s="739" t="str">
        <f t="shared" si="278"/>
        <v/>
      </c>
      <c r="KV122" s="739" t="str">
        <f t="shared" si="279"/>
        <v/>
      </c>
      <c r="KW122" s="739" t="str">
        <f t="shared" si="280"/>
        <v/>
      </c>
      <c r="KX122" s="739" t="str">
        <f t="shared" si="281"/>
        <v/>
      </c>
      <c r="KY122" s="739" t="str">
        <f t="shared" si="282"/>
        <v/>
      </c>
      <c r="KZ122" s="739" t="str">
        <f t="shared" si="283"/>
        <v/>
      </c>
      <c r="LA122" s="739" t="str">
        <f t="shared" si="284"/>
        <v/>
      </c>
      <c r="LB122" s="739" t="str">
        <f t="shared" si="285"/>
        <v/>
      </c>
      <c r="LC122" s="739" t="str">
        <f t="shared" si="286"/>
        <v/>
      </c>
      <c r="LD122" s="739" t="str">
        <f t="shared" si="287"/>
        <v/>
      </c>
      <c r="LE122" s="739" t="str">
        <f t="shared" si="288"/>
        <v/>
      </c>
      <c r="LF122" s="740" t="str">
        <f t="shared" si="289"/>
        <v/>
      </c>
      <c r="LG122" s="740" t="str">
        <f t="shared" si="290"/>
        <v/>
      </c>
      <c r="LH122" s="740" t="str">
        <f t="shared" si="291"/>
        <v/>
      </c>
      <c r="LI122" s="740" t="str">
        <f t="shared" si="292"/>
        <v/>
      </c>
      <c r="LJ122" s="740" t="str">
        <f t="shared" si="293"/>
        <v/>
      </c>
      <c r="LK122" s="614" t="str">
        <f t="shared" si="294"/>
        <v/>
      </c>
      <c r="LL122" s="614" t="str">
        <f t="shared" si="295"/>
        <v/>
      </c>
      <c r="LM122" s="614" t="str">
        <f t="shared" si="296"/>
        <v/>
      </c>
      <c r="LN122" s="614" t="str">
        <f t="shared" si="297"/>
        <v/>
      </c>
      <c r="LO122" s="614" t="str">
        <f t="shared" si="298"/>
        <v/>
      </c>
      <c r="LP122" s="614" t="str">
        <f t="shared" si="299"/>
        <v/>
      </c>
      <c r="LQ122" s="614" t="str">
        <f t="shared" si="300"/>
        <v/>
      </c>
      <c r="LR122" s="614" t="str">
        <f t="shared" si="301"/>
        <v/>
      </c>
      <c r="LS122" s="614" t="str">
        <f t="shared" si="302"/>
        <v/>
      </c>
      <c r="LT122" s="614" t="str">
        <f t="shared" si="303"/>
        <v/>
      </c>
      <c r="LU122" s="614" t="str">
        <f t="shared" si="304"/>
        <v/>
      </c>
      <c r="LV122" s="614" t="str">
        <f t="shared" si="305"/>
        <v/>
      </c>
      <c r="LW122" s="614" t="str">
        <f t="shared" si="306"/>
        <v/>
      </c>
      <c r="LX122" s="614" t="str">
        <f t="shared" si="307"/>
        <v/>
      </c>
      <c r="LY122" s="614" t="str">
        <f t="shared" si="308"/>
        <v/>
      </c>
      <c r="LZ122" s="614" t="str">
        <f t="shared" si="309"/>
        <v/>
      </c>
      <c r="MA122" s="614" t="str">
        <f t="shared" si="310"/>
        <v/>
      </c>
      <c r="MB122" s="614" t="str">
        <f t="shared" si="311"/>
        <v/>
      </c>
      <c r="MC122" s="614" t="str">
        <f t="shared" si="312"/>
        <v/>
      </c>
      <c r="MD122" s="614" t="str">
        <f t="shared" si="313"/>
        <v/>
      </c>
      <c r="ME122" s="731">
        <f t="shared" si="327"/>
        <v>0</v>
      </c>
      <c r="MF122" s="731">
        <f t="shared" si="328"/>
        <v>0</v>
      </c>
      <c r="MG122" s="731">
        <f t="shared" si="329"/>
        <v>0</v>
      </c>
      <c r="MH122" s="731">
        <f t="shared" si="330"/>
        <v>0</v>
      </c>
      <c r="MI122" s="731">
        <f t="shared" si="331"/>
        <v>0</v>
      </c>
      <c r="MJ122" s="731">
        <f t="shared" si="332"/>
        <v>0</v>
      </c>
      <c r="MK122" s="731">
        <f t="shared" si="333"/>
        <v>0</v>
      </c>
      <c r="ML122" s="731">
        <f t="shared" si="334"/>
        <v>0</v>
      </c>
      <c r="MM122" s="731">
        <f t="shared" si="335"/>
        <v>0</v>
      </c>
      <c r="MN122" s="731">
        <f t="shared" si="336"/>
        <v>0</v>
      </c>
      <c r="MO122" s="731">
        <f t="shared" si="337"/>
        <v>0</v>
      </c>
      <c r="MP122" s="731">
        <f t="shared" si="338"/>
        <v>0</v>
      </c>
      <c r="MQ122" s="731">
        <f t="shared" si="339"/>
        <v>0</v>
      </c>
      <c r="MR122" s="731">
        <f t="shared" si="340"/>
        <v>0</v>
      </c>
      <c r="MS122" s="731">
        <f t="shared" si="341"/>
        <v>0</v>
      </c>
    </row>
    <row r="123" spans="1:357" s="614" customFormat="1" ht="12" customHeight="1" x14ac:dyDescent="0.2">
      <c r="A123" s="647" t="str">
        <f t="shared" si="1"/>
        <v/>
      </c>
      <c r="B123" s="828">
        <f>'Rent Schedule and Summary'!B18</f>
        <v>20</v>
      </c>
      <c r="C123" s="824">
        <f>'Rent Schedule and Summary'!C18</f>
        <v>0</v>
      </c>
      <c r="D123" s="825">
        <f>'Rent Schedule and Summary'!D18</f>
        <v>0</v>
      </c>
      <c r="E123" s="826">
        <f>'Rent Schedule and Summary'!E18</f>
        <v>0</v>
      </c>
      <c r="F123" s="826">
        <f>'Rent Schedule and Summary'!F18</f>
        <v>0</v>
      </c>
      <c r="G123" s="826">
        <f>'Rent Schedule and Summary'!G18</f>
        <v>0</v>
      </c>
      <c r="H123" s="826">
        <f>'Rent Schedule and Summary'!H18</f>
        <v>0</v>
      </c>
      <c r="I123" s="826">
        <f>'Rent Schedule and Summary'!I18</f>
        <v>0</v>
      </c>
      <c r="J123" s="827">
        <f>'Rent Schedule and Summary'!J18</f>
        <v>0</v>
      </c>
      <c r="K123" s="736">
        <f t="shared" si="344"/>
        <v>0</v>
      </c>
      <c r="L123" s="736">
        <f t="shared" si="345"/>
        <v>0</v>
      </c>
      <c r="M123" s="779">
        <f>'Rent Schedule and Summary'!M18</f>
        <v>0</v>
      </c>
      <c r="N123" s="779">
        <f>'Rent Schedule and Summary'!N18</f>
        <v>0</v>
      </c>
      <c r="O123" s="779">
        <f>'Rent Schedule and Summary'!O18</f>
        <v>0</v>
      </c>
      <c r="P123" s="723">
        <f>'Rent Schedule and Summary'!P18</f>
        <v>0</v>
      </c>
      <c r="Q123" s="737">
        <f t="shared" si="4"/>
        <v>0</v>
      </c>
      <c r="R123" s="738"/>
      <c r="S123" s="737"/>
      <c r="T123" s="738"/>
      <c r="U123" s="661"/>
      <c r="V123" s="661"/>
      <c r="W123" s="614" t="str">
        <f t="shared" si="5"/>
        <v/>
      </c>
      <c r="X123" s="614" t="str">
        <f t="shared" si="6"/>
        <v/>
      </c>
      <c r="Y123" s="614" t="str">
        <f t="shared" si="7"/>
        <v/>
      </c>
      <c r="Z123" s="614" t="str">
        <f t="shared" si="8"/>
        <v/>
      </c>
      <c r="AA123" s="614" t="str">
        <f t="shared" si="9"/>
        <v/>
      </c>
      <c r="AB123" s="614" t="str">
        <f t="shared" si="10"/>
        <v/>
      </c>
      <c r="AC123" s="614" t="str">
        <f t="shared" si="11"/>
        <v/>
      </c>
      <c r="AD123" s="614" t="str">
        <f t="shared" si="12"/>
        <v/>
      </c>
      <c r="AE123" s="614" t="str">
        <f t="shared" si="13"/>
        <v/>
      </c>
      <c r="AF123" s="614" t="str">
        <f t="shared" si="14"/>
        <v/>
      </c>
      <c r="AG123" s="614" t="str">
        <f t="shared" si="15"/>
        <v/>
      </c>
      <c r="AH123" s="614" t="str">
        <f t="shared" si="16"/>
        <v/>
      </c>
      <c r="AI123" s="614" t="str">
        <f t="shared" si="17"/>
        <v/>
      </c>
      <c r="AJ123" s="614" t="str">
        <f t="shared" si="18"/>
        <v/>
      </c>
      <c r="AK123" s="614" t="str">
        <f t="shared" si="19"/>
        <v/>
      </c>
      <c r="AL123" s="614" t="str">
        <f t="shared" si="20"/>
        <v/>
      </c>
      <c r="AM123" s="614" t="str">
        <f t="shared" si="21"/>
        <v/>
      </c>
      <c r="AN123" s="614" t="str">
        <f t="shared" si="22"/>
        <v/>
      </c>
      <c r="AO123" s="614" t="str">
        <f t="shared" si="23"/>
        <v/>
      </c>
      <c r="AP123" s="614" t="str">
        <f t="shared" si="24"/>
        <v/>
      </c>
      <c r="AQ123" s="614" t="str">
        <f t="shared" si="25"/>
        <v/>
      </c>
      <c r="AR123" s="614" t="str">
        <f t="shared" si="26"/>
        <v/>
      </c>
      <c r="AS123" s="614" t="str">
        <f t="shared" si="27"/>
        <v/>
      </c>
      <c r="AT123" s="614" t="str">
        <f t="shared" si="28"/>
        <v/>
      </c>
      <c r="AU123" s="614" t="str">
        <f t="shared" si="29"/>
        <v/>
      </c>
      <c r="AV123" s="614" t="str">
        <f t="shared" si="30"/>
        <v/>
      </c>
      <c r="AW123" s="614" t="str">
        <f t="shared" si="31"/>
        <v/>
      </c>
      <c r="AX123" s="614" t="str">
        <f t="shared" si="32"/>
        <v/>
      </c>
      <c r="AY123" s="614" t="str">
        <f t="shared" si="33"/>
        <v/>
      </c>
      <c r="AZ123" s="614" t="str">
        <f t="shared" si="34"/>
        <v/>
      </c>
      <c r="BA123" s="614" t="str">
        <f t="shared" si="35"/>
        <v/>
      </c>
      <c r="BB123" s="614" t="str">
        <f t="shared" si="36"/>
        <v/>
      </c>
      <c r="BC123" s="614" t="str">
        <f t="shared" si="37"/>
        <v/>
      </c>
      <c r="BD123" s="614" t="str">
        <f t="shared" si="38"/>
        <v/>
      </c>
      <c r="BE123" s="614" t="str">
        <f t="shared" si="39"/>
        <v/>
      </c>
      <c r="BF123" s="614" t="str">
        <f t="shared" si="40"/>
        <v/>
      </c>
      <c r="BG123" s="614" t="str">
        <f t="shared" si="41"/>
        <v/>
      </c>
      <c r="BH123" s="614" t="str">
        <f t="shared" si="42"/>
        <v/>
      </c>
      <c r="BI123" s="614" t="str">
        <f t="shared" si="43"/>
        <v/>
      </c>
      <c r="BJ123" s="614" t="str">
        <f t="shared" si="44"/>
        <v/>
      </c>
      <c r="BK123" s="614" t="str">
        <f t="shared" si="45"/>
        <v/>
      </c>
      <c r="BL123" s="614" t="str">
        <f t="shared" si="46"/>
        <v/>
      </c>
      <c r="BM123" s="614" t="str">
        <f t="shared" si="47"/>
        <v/>
      </c>
      <c r="BN123" s="614" t="str">
        <f t="shared" si="48"/>
        <v/>
      </c>
      <c r="BO123" s="614" t="str">
        <f t="shared" si="49"/>
        <v/>
      </c>
      <c r="BP123" s="614" t="str">
        <f t="shared" si="50"/>
        <v/>
      </c>
      <c r="BQ123" s="614" t="str">
        <f t="shared" si="51"/>
        <v/>
      </c>
      <c r="BR123" s="614" t="str">
        <f t="shared" si="52"/>
        <v/>
      </c>
      <c r="BS123" s="614" t="str">
        <f t="shared" si="53"/>
        <v/>
      </c>
      <c r="BT123" s="614" t="str">
        <f t="shared" si="54"/>
        <v/>
      </c>
      <c r="BU123" s="614" t="str">
        <f t="shared" si="55"/>
        <v/>
      </c>
      <c r="BV123" s="614" t="str">
        <f t="shared" si="56"/>
        <v/>
      </c>
      <c r="BW123" s="614" t="str">
        <f t="shared" si="57"/>
        <v/>
      </c>
      <c r="BX123" s="614" t="str">
        <f t="shared" si="58"/>
        <v/>
      </c>
      <c r="BY123" s="614" t="str">
        <f t="shared" si="59"/>
        <v/>
      </c>
      <c r="BZ123" s="614" t="str">
        <f t="shared" si="60"/>
        <v/>
      </c>
      <c r="CA123" s="614" t="str">
        <f t="shared" si="61"/>
        <v/>
      </c>
      <c r="CB123" s="614" t="str">
        <f t="shared" si="62"/>
        <v/>
      </c>
      <c r="CC123" s="614" t="str">
        <f t="shared" si="63"/>
        <v/>
      </c>
      <c r="CD123" s="614" t="str">
        <f t="shared" si="64"/>
        <v/>
      </c>
      <c r="CE123" s="614" t="str">
        <f t="shared" si="65"/>
        <v/>
      </c>
      <c r="CF123" s="614" t="str">
        <f t="shared" si="66"/>
        <v/>
      </c>
      <c r="CG123" s="614" t="str">
        <f t="shared" si="67"/>
        <v/>
      </c>
      <c r="CH123" s="614" t="str">
        <f t="shared" si="68"/>
        <v/>
      </c>
      <c r="CI123" s="614" t="str">
        <f t="shared" si="69"/>
        <v/>
      </c>
      <c r="CJ123" s="614" t="str">
        <f t="shared" si="70"/>
        <v/>
      </c>
      <c r="CK123" s="614" t="str">
        <f t="shared" si="71"/>
        <v/>
      </c>
      <c r="CL123" s="614" t="str">
        <f t="shared" si="72"/>
        <v/>
      </c>
      <c r="CM123" s="614" t="str">
        <f t="shared" si="73"/>
        <v/>
      </c>
      <c r="CN123" s="614" t="str">
        <f t="shared" si="74"/>
        <v/>
      </c>
      <c r="CO123" s="614" t="str">
        <f t="shared" si="75"/>
        <v/>
      </c>
      <c r="CP123" s="614" t="str">
        <f t="shared" si="76"/>
        <v/>
      </c>
      <c r="CQ123" s="614" t="str">
        <f t="shared" si="77"/>
        <v/>
      </c>
      <c r="CR123" s="614" t="str">
        <f t="shared" si="78"/>
        <v/>
      </c>
      <c r="CS123" s="614" t="str">
        <f t="shared" si="79"/>
        <v/>
      </c>
      <c r="CT123" s="614" t="str">
        <f t="shared" si="80"/>
        <v/>
      </c>
      <c r="CU123" s="614" t="str">
        <f t="shared" si="81"/>
        <v/>
      </c>
      <c r="CV123" s="614" t="str">
        <f t="shared" si="82"/>
        <v/>
      </c>
      <c r="CW123" s="614" t="str">
        <f t="shared" si="83"/>
        <v/>
      </c>
      <c r="CX123" s="614" t="str">
        <f t="shared" si="84"/>
        <v/>
      </c>
      <c r="CY123" s="614" t="str">
        <f t="shared" si="85"/>
        <v/>
      </c>
      <c r="CZ123" s="614" t="str">
        <f t="shared" si="86"/>
        <v/>
      </c>
      <c r="DA123" s="614" t="str">
        <f t="shared" si="87"/>
        <v/>
      </c>
      <c r="DB123" s="614" t="str">
        <f t="shared" si="88"/>
        <v/>
      </c>
      <c r="DC123" s="614" t="str">
        <f t="shared" si="89"/>
        <v/>
      </c>
      <c r="DD123" s="614" t="str">
        <f t="shared" si="90"/>
        <v/>
      </c>
      <c r="DE123" s="614" t="str">
        <f t="shared" si="91"/>
        <v/>
      </c>
      <c r="DF123" s="614" t="str">
        <f t="shared" si="92"/>
        <v/>
      </c>
      <c r="DG123" s="614" t="str">
        <f t="shared" si="93"/>
        <v/>
      </c>
      <c r="DH123" s="614" t="str">
        <f t="shared" si="94"/>
        <v/>
      </c>
      <c r="DI123" s="614" t="str">
        <f t="shared" si="95"/>
        <v/>
      </c>
      <c r="DJ123" s="614" t="str">
        <f t="shared" si="96"/>
        <v/>
      </c>
      <c r="DK123" s="614" t="str">
        <f t="shared" si="97"/>
        <v/>
      </c>
      <c r="DL123" s="614" t="str">
        <f t="shared" si="98"/>
        <v/>
      </c>
      <c r="DM123" s="614" t="str">
        <f t="shared" si="99"/>
        <v/>
      </c>
      <c r="DN123" s="614" t="str">
        <f t="shared" si="100"/>
        <v/>
      </c>
      <c r="DO123" s="614" t="str">
        <f t="shared" si="101"/>
        <v/>
      </c>
      <c r="DP123" s="614" t="str">
        <f t="shared" si="102"/>
        <v/>
      </c>
      <c r="DQ123" s="614" t="str">
        <f t="shared" si="103"/>
        <v/>
      </c>
      <c r="DR123" s="614" t="str">
        <f t="shared" si="104"/>
        <v/>
      </c>
      <c r="DS123" s="614" t="str">
        <f t="shared" si="105"/>
        <v/>
      </c>
      <c r="DT123" s="614" t="str">
        <f t="shared" si="106"/>
        <v/>
      </c>
      <c r="DU123" s="614" t="str">
        <f t="shared" si="107"/>
        <v/>
      </c>
      <c r="DV123" s="614" t="str">
        <f t="shared" si="108"/>
        <v/>
      </c>
      <c r="DW123" s="614" t="str">
        <f t="shared" si="109"/>
        <v/>
      </c>
      <c r="DX123" s="614" t="str">
        <f t="shared" si="110"/>
        <v/>
      </c>
      <c r="DY123" s="614" t="str">
        <f t="shared" si="111"/>
        <v/>
      </c>
      <c r="DZ123" s="614" t="str">
        <f t="shared" si="112"/>
        <v/>
      </c>
      <c r="EA123" s="614" t="str">
        <f t="shared" si="113"/>
        <v/>
      </c>
      <c r="EB123" s="614" t="str">
        <f t="shared" si="114"/>
        <v/>
      </c>
      <c r="EC123" s="614" t="str">
        <f t="shared" si="115"/>
        <v/>
      </c>
      <c r="ED123" s="614" t="str">
        <f t="shared" si="116"/>
        <v/>
      </c>
      <c r="EE123" s="614" t="str">
        <f t="shared" si="117"/>
        <v/>
      </c>
      <c r="EF123" s="614" t="str">
        <f t="shared" si="118"/>
        <v/>
      </c>
      <c r="EG123" s="614" t="str">
        <f t="shared" si="316"/>
        <v/>
      </c>
      <c r="EH123" s="614" t="str">
        <f t="shared" si="119"/>
        <v/>
      </c>
      <c r="EI123" s="614" t="str">
        <f t="shared" si="120"/>
        <v/>
      </c>
      <c r="EJ123" s="614" t="str">
        <f t="shared" si="121"/>
        <v/>
      </c>
      <c r="EK123" s="614" t="str">
        <f t="shared" si="122"/>
        <v/>
      </c>
      <c r="EL123" s="614" t="str">
        <f t="shared" si="123"/>
        <v/>
      </c>
      <c r="EM123" s="614" t="str">
        <f t="shared" si="124"/>
        <v/>
      </c>
      <c r="EN123" s="614" t="str">
        <f t="shared" si="125"/>
        <v/>
      </c>
      <c r="EO123" s="614" t="str">
        <f t="shared" si="126"/>
        <v/>
      </c>
      <c r="EP123" s="614" t="str">
        <f t="shared" si="127"/>
        <v/>
      </c>
      <c r="EQ123" s="614" t="str">
        <f t="shared" si="128"/>
        <v/>
      </c>
      <c r="ER123" s="614" t="str">
        <f t="shared" si="129"/>
        <v/>
      </c>
      <c r="ES123" s="614" t="str">
        <f t="shared" si="130"/>
        <v/>
      </c>
      <c r="ET123" s="614" t="str">
        <f t="shared" si="131"/>
        <v/>
      </c>
      <c r="EU123" s="614" t="str">
        <f t="shared" si="132"/>
        <v/>
      </c>
      <c r="EV123" s="614" t="str">
        <f t="shared" si="133"/>
        <v/>
      </c>
      <c r="EW123" s="614" t="str">
        <f t="shared" si="317"/>
        <v/>
      </c>
      <c r="EX123" s="614" t="str">
        <f t="shared" si="318"/>
        <v/>
      </c>
      <c r="EY123" s="614" t="str">
        <f t="shared" si="319"/>
        <v/>
      </c>
      <c r="EZ123" s="614" t="str">
        <f t="shared" si="320"/>
        <v/>
      </c>
      <c r="FA123" s="614" t="str">
        <f t="shared" si="321"/>
        <v/>
      </c>
      <c r="FB123" s="614" t="str">
        <f t="shared" si="134"/>
        <v/>
      </c>
      <c r="FC123" s="614" t="str">
        <f t="shared" si="135"/>
        <v/>
      </c>
      <c r="FD123" s="614" t="str">
        <f t="shared" si="136"/>
        <v/>
      </c>
      <c r="FE123" s="614" t="str">
        <f t="shared" si="137"/>
        <v/>
      </c>
      <c r="FF123" s="614" t="str">
        <f t="shared" si="138"/>
        <v/>
      </c>
      <c r="FG123" s="614" t="str">
        <f t="shared" si="322"/>
        <v/>
      </c>
      <c r="FH123" s="614" t="str">
        <f t="shared" si="323"/>
        <v/>
      </c>
      <c r="FI123" s="614" t="str">
        <f t="shared" si="324"/>
        <v/>
      </c>
      <c r="FJ123" s="614" t="str">
        <f t="shared" si="325"/>
        <v/>
      </c>
      <c r="FK123" s="614" t="str">
        <f t="shared" si="326"/>
        <v/>
      </c>
      <c r="FL123" s="614" t="str">
        <f t="shared" si="139"/>
        <v/>
      </c>
      <c r="FM123" s="614" t="str">
        <f t="shared" si="140"/>
        <v/>
      </c>
      <c r="FN123" s="614" t="str">
        <f t="shared" si="141"/>
        <v/>
      </c>
      <c r="FO123" s="614" t="str">
        <f t="shared" si="142"/>
        <v/>
      </c>
      <c r="FP123" s="614" t="str">
        <f t="shared" si="143"/>
        <v/>
      </c>
      <c r="FQ123" s="614" t="str">
        <f t="shared" si="144"/>
        <v/>
      </c>
      <c r="FR123" s="614" t="str">
        <f t="shared" si="145"/>
        <v/>
      </c>
      <c r="FS123" s="614" t="str">
        <f t="shared" si="146"/>
        <v/>
      </c>
      <c r="FT123" s="614" t="str">
        <f t="shared" si="147"/>
        <v/>
      </c>
      <c r="FU123" s="614" t="str">
        <f t="shared" si="148"/>
        <v/>
      </c>
      <c r="FV123" s="614" t="str">
        <f t="shared" si="149"/>
        <v/>
      </c>
      <c r="FW123" s="614" t="str">
        <f t="shared" si="150"/>
        <v/>
      </c>
      <c r="FX123" s="614" t="str">
        <f t="shared" si="151"/>
        <v/>
      </c>
      <c r="FY123" s="614" t="str">
        <f t="shared" si="152"/>
        <v/>
      </c>
      <c r="FZ123" s="614" t="str">
        <f t="shared" si="153"/>
        <v/>
      </c>
      <c r="GA123" s="614" t="str">
        <f t="shared" si="154"/>
        <v/>
      </c>
      <c r="GB123" s="614" t="str">
        <f t="shared" si="155"/>
        <v/>
      </c>
      <c r="GC123" s="614" t="str">
        <f t="shared" si="156"/>
        <v/>
      </c>
      <c r="GD123" s="614" t="str">
        <f t="shared" si="157"/>
        <v/>
      </c>
      <c r="GE123" s="614" t="str">
        <f t="shared" si="158"/>
        <v/>
      </c>
      <c r="GF123" s="614" t="str">
        <f t="shared" si="159"/>
        <v/>
      </c>
      <c r="GG123" s="614" t="str">
        <f t="shared" si="160"/>
        <v/>
      </c>
      <c r="GH123" s="614" t="str">
        <f t="shared" si="161"/>
        <v/>
      </c>
      <c r="GI123" s="614" t="str">
        <f t="shared" si="162"/>
        <v/>
      </c>
      <c r="GJ123" s="614" t="str">
        <f t="shared" si="163"/>
        <v/>
      </c>
      <c r="GK123" s="614" t="str">
        <f t="shared" si="164"/>
        <v/>
      </c>
      <c r="GL123" s="614" t="str">
        <f t="shared" si="165"/>
        <v/>
      </c>
      <c r="GM123" s="614" t="str">
        <f t="shared" si="166"/>
        <v/>
      </c>
      <c r="GN123" s="614" t="str">
        <f t="shared" si="167"/>
        <v/>
      </c>
      <c r="GO123" s="614" t="str">
        <f t="shared" si="168"/>
        <v/>
      </c>
      <c r="GP123" s="614" t="str">
        <f t="shared" si="169"/>
        <v/>
      </c>
      <c r="GQ123" s="614" t="str">
        <f t="shared" si="170"/>
        <v/>
      </c>
      <c r="GR123" s="614" t="str">
        <f t="shared" si="171"/>
        <v/>
      </c>
      <c r="GS123" s="614" t="str">
        <f t="shared" si="172"/>
        <v/>
      </c>
      <c r="GT123" s="614" t="str">
        <f t="shared" si="173"/>
        <v/>
      </c>
      <c r="GU123" s="614" t="str">
        <f t="shared" si="174"/>
        <v/>
      </c>
      <c r="GV123" s="614" t="str">
        <f t="shared" si="175"/>
        <v/>
      </c>
      <c r="GW123" s="614" t="str">
        <f t="shared" si="176"/>
        <v/>
      </c>
      <c r="GX123" s="614" t="str">
        <f t="shared" si="177"/>
        <v/>
      </c>
      <c r="GY123" s="614" t="str">
        <f t="shared" si="178"/>
        <v/>
      </c>
      <c r="GZ123" s="614" t="str">
        <f t="shared" si="179"/>
        <v/>
      </c>
      <c r="HA123" s="614" t="str">
        <f t="shared" si="180"/>
        <v/>
      </c>
      <c r="HB123" s="614" t="str">
        <f t="shared" si="181"/>
        <v/>
      </c>
      <c r="HC123" s="614" t="str">
        <f t="shared" si="182"/>
        <v/>
      </c>
      <c r="HD123" s="614" t="str">
        <f t="shared" si="183"/>
        <v/>
      </c>
      <c r="HE123" s="614" t="str">
        <f t="shared" si="184"/>
        <v/>
      </c>
      <c r="HF123" s="614" t="str">
        <f t="shared" si="185"/>
        <v/>
      </c>
      <c r="HG123" s="614" t="str">
        <f t="shared" si="186"/>
        <v/>
      </c>
      <c r="HH123" s="614" t="str">
        <f t="shared" si="187"/>
        <v/>
      </c>
      <c r="HI123" s="614" t="str">
        <f t="shared" si="188"/>
        <v/>
      </c>
      <c r="HJ123" s="614" t="str">
        <f t="shared" si="189"/>
        <v/>
      </c>
      <c r="HK123" s="614" t="str">
        <f t="shared" si="190"/>
        <v/>
      </c>
      <c r="HL123" s="614" t="str">
        <f t="shared" si="191"/>
        <v/>
      </c>
      <c r="HM123" s="614" t="str">
        <f t="shared" si="192"/>
        <v/>
      </c>
      <c r="HN123" s="614" t="str">
        <f t="shared" si="193"/>
        <v/>
      </c>
      <c r="HO123" s="614" t="str">
        <f t="shared" si="194"/>
        <v/>
      </c>
      <c r="HP123" s="614" t="str">
        <f t="shared" si="195"/>
        <v/>
      </c>
      <c r="HQ123" s="614" t="str">
        <f t="shared" si="196"/>
        <v/>
      </c>
      <c r="HR123" s="614" t="str">
        <f t="shared" si="197"/>
        <v/>
      </c>
      <c r="HS123" s="614" t="str">
        <f t="shared" si="198"/>
        <v/>
      </c>
      <c r="HT123" s="614" t="str">
        <f t="shared" si="199"/>
        <v/>
      </c>
      <c r="HU123" s="614" t="str">
        <f t="shared" si="200"/>
        <v/>
      </c>
      <c r="HV123" s="614" t="str">
        <f t="shared" si="201"/>
        <v/>
      </c>
      <c r="HW123" s="614" t="str">
        <f t="shared" si="202"/>
        <v/>
      </c>
      <c r="HX123" s="614" t="str">
        <f t="shared" si="203"/>
        <v/>
      </c>
      <c r="HY123" s="739" t="str">
        <f t="shared" si="204"/>
        <v/>
      </c>
      <c r="HZ123" s="739" t="str">
        <f t="shared" si="205"/>
        <v/>
      </c>
      <c r="IA123" s="739" t="str">
        <f t="shared" si="206"/>
        <v/>
      </c>
      <c r="IB123" s="739" t="str">
        <f t="shared" si="207"/>
        <v/>
      </c>
      <c r="IC123" s="739" t="str">
        <f t="shared" si="208"/>
        <v/>
      </c>
      <c r="ID123" s="739" t="str">
        <f t="shared" si="209"/>
        <v/>
      </c>
      <c r="IE123" s="739" t="str">
        <f t="shared" si="210"/>
        <v/>
      </c>
      <c r="IF123" s="739" t="str">
        <f t="shared" si="211"/>
        <v/>
      </c>
      <c r="IG123" s="739" t="str">
        <f t="shared" si="212"/>
        <v/>
      </c>
      <c r="IH123" s="739" t="str">
        <f t="shared" si="213"/>
        <v/>
      </c>
      <c r="II123" s="739" t="str">
        <f t="shared" si="214"/>
        <v/>
      </c>
      <c r="IJ123" s="739" t="str">
        <f t="shared" si="215"/>
        <v/>
      </c>
      <c r="IK123" s="739" t="str">
        <f t="shared" si="216"/>
        <v/>
      </c>
      <c r="IL123" s="739" t="str">
        <f t="shared" si="217"/>
        <v/>
      </c>
      <c r="IM123" s="739" t="str">
        <f t="shared" si="218"/>
        <v/>
      </c>
      <c r="IN123" s="739" t="str">
        <f t="shared" si="219"/>
        <v/>
      </c>
      <c r="IO123" s="739" t="str">
        <f t="shared" si="220"/>
        <v/>
      </c>
      <c r="IP123" s="739" t="str">
        <f t="shared" si="221"/>
        <v/>
      </c>
      <c r="IQ123" s="739" t="str">
        <f t="shared" si="222"/>
        <v/>
      </c>
      <c r="IR123" s="739" t="str">
        <f t="shared" si="223"/>
        <v/>
      </c>
      <c r="IS123" s="739" t="str">
        <f t="shared" si="224"/>
        <v/>
      </c>
      <c r="IT123" s="739" t="str">
        <f t="shared" si="225"/>
        <v/>
      </c>
      <c r="IU123" s="739" t="str">
        <f t="shared" si="226"/>
        <v/>
      </c>
      <c r="IV123" s="739" t="str">
        <f t="shared" si="227"/>
        <v/>
      </c>
      <c r="IW123" s="739" t="str">
        <f t="shared" si="228"/>
        <v/>
      </c>
      <c r="IX123" s="739" t="str">
        <f t="shared" si="229"/>
        <v/>
      </c>
      <c r="IY123" s="739" t="str">
        <f t="shared" si="230"/>
        <v/>
      </c>
      <c r="IZ123" s="739" t="str">
        <f t="shared" si="231"/>
        <v/>
      </c>
      <c r="JA123" s="739" t="str">
        <f t="shared" si="232"/>
        <v/>
      </c>
      <c r="JB123" s="739" t="str">
        <f t="shared" si="233"/>
        <v/>
      </c>
      <c r="JC123" s="739" t="str">
        <f t="shared" si="234"/>
        <v/>
      </c>
      <c r="JD123" s="739" t="str">
        <f t="shared" si="235"/>
        <v/>
      </c>
      <c r="JE123" s="739" t="str">
        <f t="shared" si="236"/>
        <v/>
      </c>
      <c r="JF123" s="739" t="str">
        <f t="shared" si="237"/>
        <v/>
      </c>
      <c r="JG123" s="739" t="str">
        <f t="shared" si="238"/>
        <v/>
      </c>
      <c r="JH123" s="739" t="str">
        <f t="shared" si="239"/>
        <v/>
      </c>
      <c r="JI123" s="739" t="str">
        <f t="shared" si="240"/>
        <v/>
      </c>
      <c r="JJ123" s="739" t="str">
        <f t="shared" si="241"/>
        <v/>
      </c>
      <c r="JK123" s="739" t="str">
        <f t="shared" si="242"/>
        <v/>
      </c>
      <c r="JL123" s="739" t="str">
        <f t="shared" si="243"/>
        <v/>
      </c>
      <c r="JM123" s="739" t="str">
        <f t="shared" si="244"/>
        <v/>
      </c>
      <c r="JN123" s="739" t="str">
        <f t="shared" si="245"/>
        <v/>
      </c>
      <c r="JO123" s="739" t="str">
        <f t="shared" si="246"/>
        <v/>
      </c>
      <c r="JP123" s="739" t="str">
        <f t="shared" si="247"/>
        <v/>
      </c>
      <c r="JQ123" s="739" t="str">
        <f t="shared" si="248"/>
        <v/>
      </c>
      <c r="JR123" s="739" t="str">
        <f t="shared" si="249"/>
        <v/>
      </c>
      <c r="JS123" s="739" t="str">
        <f t="shared" si="250"/>
        <v/>
      </c>
      <c r="JT123" s="739" t="str">
        <f t="shared" si="251"/>
        <v/>
      </c>
      <c r="JU123" s="739" t="str">
        <f t="shared" si="252"/>
        <v/>
      </c>
      <c r="JV123" s="739" t="str">
        <f t="shared" si="253"/>
        <v/>
      </c>
      <c r="JW123" s="739" t="str">
        <f t="shared" si="254"/>
        <v/>
      </c>
      <c r="JX123" s="739" t="str">
        <f t="shared" si="255"/>
        <v/>
      </c>
      <c r="JY123" s="739" t="str">
        <f t="shared" si="256"/>
        <v/>
      </c>
      <c r="JZ123" s="739" t="str">
        <f t="shared" si="257"/>
        <v/>
      </c>
      <c r="KA123" s="739" t="str">
        <f t="shared" si="258"/>
        <v/>
      </c>
      <c r="KB123" s="739" t="str">
        <f t="shared" si="259"/>
        <v/>
      </c>
      <c r="KC123" s="739" t="str">
        <f t="shared" si="260"/>
        <v/>
      </c>
      <c r="KD123" s="739" t="str">
        <f t="shared" si="261"/>
        <v/>
      </c>
      <c r="KE123" s="739" t="str">
        <f t="shared" si="262"/>
        <v/>
      </c>
      <c r="KF123" s="739" t="str">
        <f t="shared" si="263"/>
        <v/>
      </c>
      <c r="KG123" s="739" t="str">
        <f t="shared" si="264"/>
        <v/>
      </c>
      <c r="KH123" s="739" t="str">
        <f t="shared" si="265"/>
        <v/>
      </c>
      <c r="KI123" s="739" t="str">
        <f t="shared" si="266"/>
        <v/>
      </c>
      <c r="KJ123" s="739" t="str">
        <f t="shared" si="267"/>
        <v/>
      </c>
      <c r="KK123" s="739" t="str">
        <f t="shared" si="268"/>
        <v/>
      </c>
      <c r="KL123" s="739" t="str">
        <f t="shared" si="269"/>
        <v/>
      </c>
      <c r="KM123" s="739" t="str">
        <f t="shared" si="270"/>
        <v/>
      </c>
      <c r="KN123" s="739" t="str">
        <f t="shared" si="271"/>
        <v/>
      </c>
      <c r="KO123" s="739" t="str">
        <f t="shared" si="272"/>
        <v/>
      </c>
      <c r="KP123" s="739" t="str">
        <f t="shared" si="273"/>
        <v/>
      </c>
      <c r="KQ123" s="739" t="str">
        <f t="shared" si="274"/>
        <v/>
      </c>
      <c r="KR123" s="739" t="str">
        <f t="shared" si="275"/>
        <v/>
      </c>
      <c r="KS123" s="739" t="str">
        <f t="shared" si="276"/>
        <v/>
      </c>
      <c r="KT123" s="739" t="str">
        <f t="shared" si="277"/>
        <v/>
      </c>
      <c r="KU123" s="739" t="str">
        <f t="shared" si="278"/>
        <v/>
      </c>
      <c r="KV123" s="739" t="str">
        <f t="shared" si="279"/>
        <v/>
      </c>
      <c r="KW123" s="739" t="str">
        <f t="shared" si="280"/>
        <v/>
      </c>
      <c r="KX123" s="739" t="str">
        <f t="shared" si="281"/>
        <v/>
      </c>
      <c r="KY123" s="739" t="str">
        <f t="shared" si="282"/>
        <v/>
      </c>
      <c r="KZ123" s="739" t="str">
        <f t="shared" si="283"/>
        <v/>
      </c>
      <c r="LA123" s="739" t="str">
        <f t="shared" si="284"/>
        <v/>
      </c>
      <c r="LB123" s="739" t="str">
        <f t="shared" si="285"/>
        <v/>
      </c>
      <c r="LC123" s="739" t="str">
        <f t="shared" si="286"/>
        <v/>
      </c>
      <c r="LD123" s="739" t="str">
        <f t="shared" si="287"/>
        <v/>
      </c>
      <c r="LE123" s="739" t="str">
        <f t="shared" si="288"/>
        <v/>
      </c>
      <c r="LF123" s="740" t="str">
        <f t="shared" si="289"/>
        <v/>
      </c>
      <c r="LG123" s="740" t="str">
        <f t="shared" si="290"/>
        <v/>
      </c>
      <c r="LH123" s="740" t="str">
        <f t="shared" si="291"/>
        <v/>
      </c>
      <c r="LI123" s="740" t="str">
        <f t="shared" si="292"/>
        <v/>
      </c>
      <c r="LJ123" s="740" t="str">
        <f t="shared" si="293"/>
        <v/>
      </c>
      <c r="LK123" s="614" t="str">
        <f t="shared" si="294"/>
        <v/>
      </c>
      <c r="LL123" s="614" t="str">
        <f t="shared" si="295"/>
        <v/>
      </c>
      <c r="LM123" s="614" t="str">
        <f t="shared" si="296"/>
        <v/>
      </c>
      <c r="LN123" s="614" t="str">
        <f t="shared" si="297"/>
        <v/>
      </c>
      <c r="LO123" s="614" t="str">
        <f t="shared" si="298"/>
        <v/>
      </c>
      <c r="LP123" s="614" t="str">
        <f t="shared" si="299"/>
        <v/>
      </c>
      <c r="LQ123" s="614" t="str">
        <f t="shared" si="300"/>
        <v/>
      </c>
      <c r="LR123" s="614" t="str">
        <f t="shared" si="301"/>
        <v/>
      </c>
      <c r="LS123" s="614" t="str">
        <f t="shared" si="302"/>
        <v/>
      </c>
      <c r="LT123" s="614" t="str">
        <f t="shared" si="303"/>
        <v/>
      </c>
      <c r="LU123" s="614" t="str">
        <f t="shared" si="304"/>
        <v/>
      </c>
      <c r="LV123" s="614" t="str">
        <f t="shared" si="305"/>
        <v/>
      </c>
      <c r="LW123" s="614" t="str">
        <f t="shared" si="306"/>
        <v/>
      </c>
      <c r="LX123" s="614" t="str">
        <f t="shared" si="307"/>
        <v/>
      </c>
      <c r="LY123" s="614" t="str">
        <f t="shared" si="308"/>
        <v/>
      </c>
      <c r="LZ123" s="614" t="str">
        <f t="shared" si="309"/>
        <v/>
      </c>
      <c r="MA123" s="614" t="str">
        <f t="shared" si="310"/>
        <v/>
      </c>
      <c r="MB123" s="614" t="str">
        <f t="shared" si="311"/>
        <v/>
      </c>
      <c r="MC123" s="614" t="str">
        <f t="shared" si="312"/>
        <v/>
      </c>
      <c r="MD123" s="614" t="str">
        <f t="shared" si="313"/>
        <v/>
      </c>
      <c r="ME123" s="731">
        <f t="shared" si="327"/>
        <v>0</v>
      </c>
      <c r="MF123" s="731">
        <f t="shared" si="328"/>
        <v>0</v>
      </c>
      <c r="MG123" s="731">
        <f t="shared" si="329"/>
        <v>0</v>
      </c>
      <c r="MH123" s="731">
        <f t="shared" si="330"/>
        <v>0</v>
      </c>
      <c r="MI123" s="731">
        <f t="shared" si="331"/>
        <v>0</v>
      </c>
      <c r="MJ123" s="731">
        <f t="shared" si="332"/>
        <v>0</v>
      </c>
      <c r="MK123" s="731">
        <f t="shared" si="333"/>
        <v>0</v>
      </c>
      <c r="ML123" s="731">
        <f t="shared" si="334"/>
        <v>0</v>
      </c>
      <c r="MM123" s="731">
        <f t="shared" si="335"/>
        <v>0</v>
      </c>
      <c r="MN123" s="731">
        <f t="shared" si="336"/>
        <v>0</v>
      </c>
      <c r="MO123" s="731">
        <f t="shared" si="337"/>
        <v>0</v>
      </c>
      <c r="MP123" s="731">
        <f t="shared" si="338"/>
        <v>0</v>
      </c>
      <c r="MQ123" s="731">
        <f t="shared" si="339"/>
        <v>0</v>
      </c>
      <c r="MR123" s="731">
        <f t="shared" si="340"/>
        <v>0</v>
      </c>
      <c r="MS123" s="731">
        <f t="shared" si="341"/>
        <v>0</v>
      </c>
    </row>
    <row r="124" spans="1:357" s="614" customFormat="1" ht="12" customHeight="1" x14ac:dyDescent="0.2">
      <c r="A124" s="647" t="str">
        <f t="shared" si="1"/>
        <v/>
      </c>
      <c r="B124" s="828">
        <f>'Rent Schedule and Summary'!B19</f>
        <v>30</v>
      </c>
      <c r="C124" s="824">
        <f>'Rent Schedule and Summary'!C19</f>
        <v>0</v>
      </c>
      <c r="D124" s="825">
        <f>'Rent Schedule and Summary'!D19</f>
        <v>0</v>
      </c>
      <c r="E124" s="826">
        <f>'Rent Schedule and Summary'!E19</f>
        <v>0</v>
      </c>
      <c r="F124" s="826">
        <f>'Rent Schedule and Summary'!F19</f>
        <v>0</v>
      </c>
      <c r="G124" s="826">
        <f>'Rent Schedule and Summary'!G19</f>
        <v>0</v>
      </c>
      <c r="H124" s="826">
        <f>'Rent Schedule and Summary'!H19</f>
        <v>0</v>
      </c>
      <c r="I124" s="826">
        <f>'Rent Schedule and Summary'!I19</f>
        <v>0</v>
      </c>
      <c r="J124" s="827">
        <f>'Rent Schedule and Summary'!J19</f>
        <v>0</v>
      </c>
      <c r="K124" s="736">
        <f t="shared" si="344"/>
        <v>0</v>
      </c>
      <c r="L124" s="736">
        <f t="shared" si="345"/>
        <v>0</v>
      </c>
      <c r="M124" s="779">
        <f>'Rent Schedule and Summary'!M19</f>
        <v>0</v>
      </c>
      <c r="N124" s="779">
        <f>'Rent Schedule and Summary'!N19</f>
        <v>0</v>
      </c>
      <c r="O124" s="779">
        <f>'Rent Schedule and Summary'!O19</f>
        <v>0</v>
      </c>
      <c r="P124" s="723">
        <f>'Rent Schedule and Summary'!P19</f>
        <v>0</v>
      </c>
      <c r="Q124" s="737">
        <f t="shared" si="4"/>
        <v>0</v>
      </c>
      <c r="R124" s="738"/>
      <c r="S124" s="737"/>
      <c r="T124" s="738"/>
      <c r="U124" s="661"/>
      <c r="V124" s="661"/>
      <c r="W124" s="614" t="str">
        <f t="shared" si="5"/>
        <v/>
      </c>
      <c r="X124" s="614" t="str">
        <f t="shared" si="6"/>
        <v/>
      </c>
      <c r="Y124" s="614" t="str">
        <f t="shared" si="7"/>
        <v/>
      </c>
      <c r="Z124" s="614" t="str">
        <f t="shared" si="8"/>
        <v/>
      </c>
      <c r="AA124" s="614" t="str">
        <f t="shared" si="9"/>
        <v/>
      </c>
      <c r="AB124" s="614" t="str">
        <f t="shared" si="10"/>
        <v/>
      </c>
      <c r="AC124" s="614" t="str">
        <f t="shared" si="11"/>
        <v/>
      </c>
      <c r="AD124" s="614" t="str">
        <f t="shared" si="12"/>
        <v/>
      </c>
      <c r="AE124" s="614" t="str">
        <f t="shared" si="13"/>
        <v/>
      </c>
      <c r="AF124" s="614" t="str">
        <f t="shared" si="14"/>
        <v/>
      </c>
      <c r="AG124" s="614" t="str">
        <f t="shared" si="15"/>
        <v/>
      </c>
      <c r="AH124" s="614" t="str">
        <f t="shared" si="16"/>
        <v/>
      </c>
      <c r="AI124" s="614" t="str">
        <f t="shared" si="17"/>
        <v/>
      </c>
      <c r="AJ124" s="614" t="str">
        <f t="shared" si="18"/>
        <v/>
      </c>
      <c r="AK124" s="614" t="str">
        <f t="shared" si="19"/>
        <v/>
      </c>
      <c r="AL124" s="614" t="str">
        <f t="shared" si="20"/>
        <v/>
      </c>
      <c r="AM124" s="614" t="str">
        <f t="shared" si="21"/>
        <v/>
      </c>
      <c r="AN124" s="614" t="str">
        <f t="shared" si="22"/>
        <v/>
      </c>
      <c r="AO124" s="614" t="str">
        <f t="shared" si="23"/>
        <v/>
      </c>
      <c r="AP124" s="614" t="str">
        <f t="shared" si="24"/>
        <v/>
      </c>
      <c r="AQ124" s="614" t="str">
        <f t="shared" si="25"/>
        <v/>
      </c>
      <c r="AR124" s="614" t="str">
        <f t="shared" si="26"/>
        <v/>
      </c>
      <c r="AS124" s="614" t="str">
        <f t="shared" si="27"/>
        <v/>
      </c>
      <c r="AT124" s="614" t="str">
        <f t="shared" si="28"/>
        <v/>
      </c>
      <c r="AU124" s="614" t="str">
        <f t="shared" si="29"/>
        <v/>
      </c>
      <c r="AV124" s="614" t="str">
        <f t="shared" si="30"/>
        <v/>
      </c>
      <c r="AW124" s="614" t="str">
        <f t="shared" si="31"/>
        <v/>
      </c>
      <c r="AX124" s="614" t="str">
        <f t="shared" si="32"/>
        <v/>
      </c>
      <c r="AY124" s="614" t="str">
        <f t="shared" si="33"/>
        <v/>
      </c>
      <c r="AZ124" s="614" t="str">
        <f t="shared" si="34"/>
        <v/>
      </c>
      <c r="BA124" s="614" t="str">
        <f t="shared" si="35"/>
        <v/>
      </c>
      <c r="BB124" s="614" t="str">
        <f t="shared" si="36"/>
        <v/>
      </c>
      <c r="BC124" s="614" t="str">
        <f t="shared" si="37"/>
        <v/>
      </c>
      <c r="BD124" s="614" t="str">
        <f t="shared" si="38"/>
        <v/>
      </c>
      <c r="BE124" s="614" t="str">
        <f t="shared" si="39"/>
        <v/>
      </c>
      <c r="BF124" s="614" t="str">
        <f t="shared" si="40"/>
        <v/>
      </c>
      <c r="BG124" s="614" t="str">
        <f t="shared" si="41"/>
        <v/>
      </c>
      <c r="BH124" s="614" t="str">
        <f t="shared" si="42"/>
        <v/>
      </c>
      <c r="BI124" s="614" t="str">
        <f t="shared" si="43"/>
        <v/>
      </c>
      <c r="BJ124" s="614" t="str">
        <f t="shared" si="44"/>
        <v/>
      </c>
      <c r="BK124" s="614" t="str">
        <f t="shared" si="45"/>
        <v/>
      </c>
      <c r="BL124" s="614" t="str">
        <f t="shared" si="46"/>
        <v/>
      </c>
      <c r="BM124" s="614" t="str">
        <f t="shared" si="47"/>
        <v/>
      </c>
      <c r="BN124" s="614" t="str">
        <f t="shared" si="48"/>
        <v/>
      </c>
      <c r="BO124" s="614" t="str">
        <f t="shared" si="49"/>
        <v/>
      </c>
      <c r="BP124" s="614" t="str">
        <f t="shared" si="50"/>
        <v/>
      </c>
      <c r="BQ124" s="614" t="str">
        <f t="shared" si="51"/>
        <v/>
      </c>
      <c r="BR124" s="614" t="str">
        <f t="shared" si="52"/>
        <v/>
      </c>
      <c r="BS124" s="614" t="str">
        <f t="shared" si="53"/>
        <v/>
      </c>
      <c r="BT124" s="614" t="str">
        <f t="shared" si="54"/>
        <v/>
      </c>
      <c r="BU124" s="614" t="str">
        <f t="shared" si="55"/>
        <v/>
      </c>
      <c r="BV124" s="614" t="str">
        <f t="shared" si="56"/>
        <v/>
      </c>
      <c r="BW124" s="614" t="str">
        <f t="shared" si="57"/>
        <v/>
      </c>
      <c r="BX124" s="614" t="str">
        <f t="shared" si="58"/>
        <v/>
      </c>
      <c r="BY124" s="614" t="str">
        <f t="shared" si="59"/>
        <v/>
      </c>
      <c r="BZ124" s="614" t="str">
        <f t="shared" si="60"/>
        <v/>
      </c>
      <c r="CA124" s="614" t="str">
        <f t="shared" si="61"/>
        <v/>
      </c>
      <c r="CB124" s="614" t="str">
        <f t="shared" si="62"/>
        <v/>
      </c>
      <c r="CC124" s="614" t="str">
        <f t="shared" si="63"/>
        <v/>
      </c>
      <c r="CD124" s="614" t="str">
        <f t="shared" si="64"/>
        <v/>
      </c>
      <c r="CE124" s="614" t="str">
        <f t="shared" si="65"/>
        <v/>
      </c>
      <c r="CF124" s="614" t="str">
        <f t="shared" si="66"/>
        <v/>
      </c>
      <c r="CG124" s="614" t="str">
        <f t="shared" si="67"/>
        <v/>
      </c>
      <c r="CH124" s="614" t="str">
        <f t="shared" si="68"/>
        <v/>
      </c>
      <c r="CI124" s="614" t="str">
        <f t="shared" si="69"/>
        <v/>
      </c>
      <c r="CJ124" s="614" t="str">
        <f t="shared" si="70"/>
        <v/>
      </c>
      <c r="CK124" s="614" t="str">
        <f t="shared" si="71"/>
        <v/>
      </c>
      <c r="CL124" s="614" t="str">
        <f t="shared" si="72"/>
        <v/>
      </c>
      <c r="CM124" s="614" t="str">
        <f t="shared" si="73"/>
        <v/>
      </c>
      <c r="CN124" s="614" t="str">
        <f t="shared" si="74"/>
        <v/>
      </c>
      <c r="CO124" s="614" t="str">
        <f t="shared" si="75"/>
        <v/>
      </c>
      <c r="CP124" s="614" t="str">
        <f t="shared" si="76"/>
        <v/>
      </c>
      <c r="CQ124" s="614" t="str">
        <f t="shared" si="77"/>
        <v/>
      </c>
      <c r="CR124" s="614" t="str">
        <f t="shared" si="78"/>
        <v/>
      </c>
      <c r="CS124" s="614" t="str">
        <f t="shared" si="79"/>
        <v/>
      </c>
      <c r="CT124" s="614" t="str">
        <f t="shared" si="80"/>
        <v/>
      </c>
      <c r="CU124" s="614" t="str">
        <f t="shared" si="81"/>
        <v/>
      </c>
      <c r="CV124" s="614" t="str">
        <f t="shared" si="82"/>
        <v/>
      </c>
      <c r="CW124" s="614" t="str">
        <f t="shared" si="83"/>
        <v/>
      </c>
      <c r="CX124" s="614" t="str">
        <f t="shared" si="84"/>
        <v/>
      </c>
      <c r="CY124" s="614" t="str">
        <f t="shared" si="85"/>
        <v/>
      </c>
      <c r="CZ124" s="614" t="str">
        <f t="shared" si="86"/>
        <v/>
      </c>
      <c r="DA124" s="614" t="str">
        <f t="shared" si="87"/>
        <v/>
      </c>
      <c r="DB124" s="614" t="str">
        <f t="shared" si="88"/>
        <v/>
      </c>
      <c r="DC124" s="614" t="str">
        <f t="shared" si="89"/>
        <v/>
      </c>
      <c r="DD124" s="614" t="str">
        <f t="shared" si="90"/>
        <v/>
      </c>
      <c r="DE124" s="614" t="str">
        <f t="shared" si="91"/>
        <v/>
      </c>
      <c r="DF124" s="614" t="str">
        <f t="shared" si="92"/>
        <v/>
      </c>
      <c r="DG124" s="614" t="str">
        <f t="shared" si="93"/>
        <v/>
      </c>
      <c r="DH124" s="614" t="str">
        <f t="shared" si="94"/>
        <v/>
      </c>
      <c r="DI124" s="614" t="str">
        <f t="shared" si="95"/>
        <v/>
      </c>
      <c r="DJ124" s="614" t="str">
        <f t="shared" si="96"/>
        <v/>
      </c>
      <c r="DK124" s="614" t="str">
        <f t="shared" si="97"/>
        <v/>
      </c>
      <c r="DL124" s="614" t="str">
        <f t="shared" si="98"/>
        <v/>
      </c>
      <c r="DM124" s="614" t="str">
        <f t="shared" si="99"/>
        <v/>
      </c>
      <c r="DN124" s="614" t="str">
        <f t="shared" si="100"/>
        <v/>
      </c>
      <c r="DO124" s="614" t="str">
        <f t="shared" si="101"/>
        <v/>
      </c>
      <c r="DP124" s="614" t="str">
        <f t="shared" si="102"/>
        <v/>
      </c>
      <c r="DQ124" s="614" t="str">
        <f t="shared" si="103"/>
        <v/>
      </c>
      <c r="DR124" s="614" t="str">
        <f t="shared" si="104"/>
        <v/>
      </c>
      <c r="DS124" s="614" t="str">
        <f t="shared" si="105"/>
        <v/>
      </c>
      <c r="DT124" s="614" t="str">
        <f t="shared" si="106"/>
        <v/>
      </c>
      <c r="DU124" s="614" t="str">
        <f t="shared" si="107"/>
        <v/>
      </c>
      <c r="DV124" s="614" t="str">
        <f t="shared" si="108"/>
        <v/>
      </c>
      <c r="DW124" s="614" t="str">
        <f t="shared" si="109"/>
        <v/>
      </c>
      <c r="DX124" s="614" t="str">
        <f t="shared" si="110"/>
        <v/>
      </c>
      <c r="DY124" s="614" t="str">
        <f t="shared" si="111"/>
        <v/>
      </c>
      <c r="DZ124" s="614" t="str">
        <f t="shared" si="112"/>
        <v/>
      </c>
      <c r="EA124" s="614" t="str">
        <f t="shared" si="113"/>
        <v/>
      </c>
      <c r="EB124" s="614" t="str">
        <f t="shared" si="114"/>
        <v/>
      </c>
      <c r="EC124" s="614" t="str">
        <f t="shared" si="115"/>
        <v/>
      </c>
      <c r="ED124" s="614" t="str">
        <f t="shared" si="116"/>
        <v/>
      </c>
      <c r="EE124" s="614" t="str">
        <f t="shared" si="117"/>
        <v/>
      </c>
      <c r="EF124" s="614" t="str">
        <f t="shared" si="118"/>
        <v/>
      </c>
      <c r="EG124" s="614" t="str">
        <f t="shared" si="316"/>
        <v/>
      </c>
      <c r="EH124" s="614" t="str">
        <f t="shared" si="119"/>
        <v/>
      </c>
      <c r="EI124" s="614" t="str">
        <f t="shared" si="120"/>
        <v/>
      </c>
      <c r="EJ124" s="614" t="str">
        <f t="shared" si="121"/>
        <v/>
      </c>
      <c r="EK124" s="614" t="str">
        <f t="shared" si="122"/>
        <v/>
      </c>
      <c r="EL124" s="614" t="str">
        <f t="shared" si="123"/>
        <v/>
      </c>
      <c r="EM124" s="614" t="str">
        <f t="shared" si="124"/>
        <v/>
      </c>
      <c r="EN124" s="614" t="str">
        <f t="shared" si="125"/>
        <v/>
      </c>
      <c r="EO124" s="614" t="str">
        <f t="shared" si="126"/>
        <v/>
      </c>
      <c r="EP124" s="614" t="str">
        <f t="shared" si="127"/>
        <v/>
      </c>
      <c r="EQ124" s="614" t="str">
        <f t="shared" si="128"/>
        <v/>
      </c>
      <c r="ER124" s="614" t="str">
        <f t="shared" si="129"/>
        <v/>
      </c>
      <c r="ES124" s="614" t="str">
        <f t="shared" si="130"/>
        <v/>
      </c>
      <c r="ET124" s="614" t="str">
        <f t="shared" si="131"/>
        <v/>
      </c>
      <c r="EU124" s="614" t="str">
        <f t="shared" si="132"/>
        <v/>
      </c>
      <c r="EV124" s="614" t="str">
        <f t="shared" si="133"/>
        <v/>
      </c>
      <c r="EW124" s="614" t="str">
        <f t="shared" si="317"/>
        <v/>
      </c>
      <c r="EX124" s="614" t="str">
        <f t="shared" si="318"/>
        <v/>
      </c>
      <c r="EY124" s="614" t="str">
        <f t="shared" si="319"/>
        <v/>
      </c>
      <c r="EZ124" s="614" t="str">
        <f t="shared" si="320"/>
        <v/>
      </c>
      <c r="FA124" s="614" t="str">
        <f t="shared" si="321"/>
        <v/>
      </c>
      <c r="FB124" s="614" t="str">
        <f t="shared" si="134"/>
        <v/>
      </c>
      <c r="FC124" s="614" t="str">
        <f t="shared" si="135"/>
        <v/>
      </c>
      <c r="FD124" s="614" t="str">
        <f t="shared" si="136"/>
        <v/>
      </c>
      <c r="FE124" s="614" t="str">
        <f t="shared" si="137"/>
        <v/>
      </c>
      <c r="FF124" s="614" t="str">
        <f t="shared" si="138"/>
        <v/>
      </c>
      <c r="FG124" s="614" t="str">
        <f t="shared" si="322"/>
        <v/>
      </c>
      <c r="FH124" s="614" t="str">
        <f t="shared" si="323"/>
        <v/>
      </c>
      <c r="FI124" s="614" t="str">
        <f t="shared" si="324"/>
        <v/>
      </c>
      <c r="FJ124" s="614" t="str">
        <f t="shared" si="325"/>
        <v/>
      </c>
      <c r="FK124" s="614" t="str">
        <f t="shared" si="326"/>
        <v/>
      </c>
      <c r="FL124" s="614" t="str">
        <f t="shared" si="139"/>
        <v/>
      </c>
      <c r="FM124" s="614" t="str">
        <f t="shared" si="140"/>
        <v/>
      </c>
      <c r="FN124" s="614" t="str">
        <f t="shared" si="141"/>
        <v/>
      </c>
      <c r="FO124" s="614" t="str">
        <f t="shared" si="142"/>
        <v/>
      </c>
      <c r="FP124" s="614" t="str">
        <f t="shared" si="143"/>
        <v/>
      </c>
      <c r="FQ124" s="614" t="str">
        <f t="shared" si="144"/>
        <v/>
      </c>
      <c r="FR124" s="614" t="str">
        <f t="shared" si="145"/>
        <v/>
      </c>
      <c r="FS124" s="614" t="str">
        <f t="shared" si="146"/>
        <v/>
      </c>
      <c r="FT124" s="614" t="str">
        <f t="shared" si="147"/>
        <v/>
      </c>
      <c r="FU124" s="614" t="str">
        <f t="shared" si="148"/>
        <v/>
      </c>
      <c r="FV124" s="614" t="str">
        <f t="shared" si="149"/>
        <v/>
      </c>
      <c r="FW124" s="614" t="str">
        <f t="shared" si="150"/>
        <v/>
      </c>
      <c r="FX124" s="614" t="str">
        <f t="shared" si="151"/>
        <v/>
      </c>
      <c r="FY124" s="614" t="str">
        <f t="shared" si="152"/>
        <v/>
      </c>
      <c r="FZ124" s="614" t="str">
        <f t="shared" si="153"/>
        <v/>
      </c>
      <c r="GA124" s="614" t="str">
        <f t="shared" si="154"/>
        <v/>
      </c>
      <c r="GB124" s="614" t="str">
        <f t="shared" si="155"/>
        <v/>
      </c>
      <c r="GC124" s="614" t="str">
        <f t="shared" si="156"/>
        <v/>
      </c>
      <c r="GD124" s="614" t="str">
        <f t="shared" si="157"/>
        <v/>
      </c>
      <c r="GE124" s="614" t="str">
        <f t="shared" si="158"/>
        <v/>
      </c>
      <c r="GF124" s="614" t="str">
        <f t="shared" si="159"/>
        <v/>
      </c>
      <c r="GG124" s="614" t="str">
        <f t="shared" si="160"/>
        <v/>
      </c>
      <c r="GH124" s="614" t="str">
        <f t="shared" si="161"/>
        <v/>
      </c>
      <c r="GI124" s="614" t="str">
        <f t="shared" si="162"/>
        <v/>
      </c>
      <c r="GJ124" s="614" t="str">
        <f t="shared" si="163"/>
        <v/>
      </c>
      <c r="GK124" s="614" t="str">
        <f t="shared" si="164"/>
        <v/>
      </c>
      <c r="GL124" s="614" t="str">
        <f t="shared" si="165"/>
        <v/>
      </c>
      <c r="GM124" s="614" t="str">
        <f t="shared" si="166"/>
        <v/>
      </c>
      <c r="GN124" s="614" t="str">
        <f t="shared" si="167"/>
        <v/>
      </c>
      <c r="GO124" s="614" t="str">
        <f t="shared" si="168"/>
        <v/>
      </c>
      <c r="GP124" s="614" t="str">
        <f t="shared" si="169"/>
        <v/>
      </c>
      <c r="GQ124" s="614" t="str">
        <f t="shared" si="170"/>
        <v/>
      </c>
      <c r="GR124" s="614" t="str">
        <f t="shared" si="171"/>
        <v/>
      </c>
      <c r="GS124" s="614" t="str">
        <f t="shared" si="172"/>
        <v/>
      </c>
      <c r="GT124" s="614" t="str">
        <f t="shared" si="173"/>
        <v/>
      </c>
      <c r="GU124" s="614" t="str">
        <f t="shared" si="174"/>
        <v/>
      </c>
      <c r="GV124" s="614" t="str">
        <f t="shared" si="175"/>
        <v/>
      </c>
      <c r="GW124" s="614" t="str">
        <f t="shared" si="176"/>
        <v/>
      </c>
      <c r="GX124" s="614" t="str">
        <f t="shared" si="177"/>
        <v/>
      </c>
      <c r="GY124" s="614" t="str">
        <f t="shared" si="178"/>
        <v/>
      </c>
      <c r="GZ124" s="614" t="str">
        <f t="shared" si="179"/>
        <v/>
      </c>
      <c r="HA124" s="614" t="str">
        <f t="shared" si="180"/>
        <v/>
      </c>
      <c r="HB124" s="614" t="str">
        <f t="shared" si="181"/>
        <v/>
      </c>
      <c r="HC124" s="614" t="str">
        <f t="shared" si="182"/>
        <v/>
      </c>
      <c r="HD124" s="614" t="str">
        <f t="shared" si="183"/>
        <v/>
      </c>
      <c r="HE124" s="614" t="str">
        <f t="shared" si="184"/>
        <v/>
      </c>
      <c r="HF124" s="614" t="str">
        <f t="shared" si="185"/>
        <v/>
      </c>
      <c r="HG124" s="614" t="str">
        <f t="shared" si="186"/>
        <v/>
      </c>
      <c r="HH124" s="614" t="str">
        <f t="shared" si="187"/>
        <v/>
      </c>
      <c r="HI124" s="614" t="str">
        <f t="shared" si="188"/>
        <v/>
      </c>
      <c r="HJ124" s="614" t="str">
        <f t="shared" si="189"/>
        <v/>
      </c>
      <c r="HK124" s="614" t="str">
        <f t="shared" si="190"/>
        <v/>
      </c>
      <c r="HL124" s="614" t="str">
        <f t="shared" si="191"/>
        <v/>
      </c>
      <c r="HM124" s="614" t="str">
        <f t="shared" si="192"/>
        <v/>
      </c>
      <c r="HN124" s="614" t="str">
        <f t="shared" si="193"/>
        <v/>
      </c>
      <c r="HO124" s="614" t="str">
        <f t="shared" si="194"/>
        <v/>
      </c>
      <c r="HP124" s="614" t="str">
        <f t="shared" si="195"/>
        <v/>
      </c>
      <c r="HQ124" s="614" t="str">
        <f t="shared" si="196"/>
        <v/>
      </c>
      <c r="HR124" s="614" t="str">
        <f t="shared" si="197"/>
        <v/>
      </c>
      <c r="HS124" s="614" t="str">
        <f t="shared" si="198"/>
        <v/>
      </c>
      <c r="HT124" s="614" t="str">
        <f t="shared" si="199"/>
        <v/>
      </c>
      <c r="HU124" s="614" t="str">
        <f t="shared" si="200"/>
        <v/>
      </c>
      <c r="HV124" s="614" t="str">
        <f t="shared" si="201"/>
        <v/>
      </c>
      <c r="HW124" s="614" t="str">
        <f t="shared" si="202"/>
        <v/>
      </c>
      <c r="HX124" s="614" t="str">
        <f t="shared" si="203"/>
        <v/>
      </c>
      <c r="HY124" s="739" t="str">
        <f t="shared" si="204"/>
        <v/>
      </c>
      <c r="HZ124" s="739" t="str">
        <f t="shared" si="205"/>
        <v/>
      </c>
      <c r="IA124" s="739" t="str">
        <f t="shared" si="206"/>
        <v/>
      </c>
      <c r="IB124" s="739" t="str">
        <f t="shared" si="207"/>
        <v/>
      </c>
      <c r="IC124" s="739" t="str">
        <f t="shared" si="208"/>
        <v/>
      </c>
      <c r="ID124" s="739" t="str">
        <f t="shared" si="209"/>
        <v/>
      </c>
      <c r="IE124" s="739" t="str">
        <f t="shared" si="210"/>
        <v/>
      </c>
      <c r="IF124" s="739" t="str">
        <f t="shared" si="211"/>
        <v/>
      </c>
      <c r="IG124" s="739" t="str">
        <f t="shared" si="212"/>
        <v/>
      </c>
      <c r="IH124" s="739" t="str">
        <f t="shared" si="213"/>
        <v/>
      </c>
      <c r="II124" s="739" t="str">
        <f t="shared" si="214"/>
        <v/>
      </c>
      <c r="IJ124" s="739" t="str">
        <f t="shared" si="215"/>
        <v/>
      </c>
      <c r="IK124" s="739" t="str">
        <f t="shared" si="216"/>
        <v/>
      </c>
      <c r="IL124" s="739" t="str">
        <f t="shared" si="217"/>
        <v/>
      </c>
      <c r="IM124" s="739" t="str">
        <f t="shared" si="218"/>
        <v/>
      </c>
      <c r="IN124" s="739" t="str">
        <f t="shared" si="219"/>
        <v/>
      </c>
      <c r="IO124" s="739" t="str">
        <f t="shared" si="220"/>
        <v/>
      </c>
      <c r="IP124" s="739" t="str">
        <f t="shared" si="221"/>
        <v/>
      </c>
      <c r="IQ124" s="739" t="str">
        <f t="shared" si="222"/>
        <v/>
      </c>
      <c r="IR124" s="739" t="str">
        <f t="shared" si="223"/>
        <v/>
      </c>
      <c r="IS124" s="739" t="str">
        <f t="shared" si="224"/>
        <v/>
      </c>
      <c r="IT124" s="739" t="str">
        <f t="shared" si="225"/>
        <v/>
      </c>
      <c r="IU124" s="739" t="str">
        <f t="shared" si="226"/>
        <v/>
      </c>
      <c r="IV124" s="739" t="str">
        <f t="shared" si="227"/>
        <v/>
      </c>
      <c r="IW124" s="739" t="str">
        <f t="shared" si="228"/>
        <v/>
      </c>
      <c r="IX124" s="739" t="str">
        <f t="shared" si="229"/>
        <v/>
      </c>
      <c r="IY124" s="739" t="str">
        <f t="shared" si="230"/>
        <v/>
      </c>
      <c r="IZ124" s="739" t="str">
        <f t="shared" si="231"/>
        <v/>
      </c>
      <c r="JA124" s="739" t="str">
        <f t="shared" si="232"/>
        <v/>
      </c>
      <c r="JB124" s="739" t="str">
        <f t="shared" si="233"/>
        <v/>
      </c>
      <c r="JC124" s="739" t="str">
        <f t="shared" si="234"/>
        <v/>
      </c>
      <c r="JD124" s="739" t="str">
        <f t="shared" si="235"/>
        <v/>
      </c>
      <c r="JE124" s="739" t="str">
        <f t="shared" si="236"/>
        <v/>
      </c>
      <c r="JF124" s="739" t="str">
        <f t="shared" si="237"/>
        <v/>
      </c>
      <c r="JG124" s="739" t="str">
        <f t="shared" si="238"/>
        <v/>
      </c>
      <c r="JH124" s="739" t="str">
        <f t="shared" si="239"/>
        <v/>
      </c>
      <c r="JI124" s="739" t="str">
        <f t="shared" si="240"/>
        <v/>
      </c>
      <c r="JJ124" s="739" t="str">
        <f t="shared" si="241"/>
        <v/>
      </c>
      <c r="JK124" s="739" t="str">
        <f t="shared" si="242"/>
        <v/>
      </c>
      <c r="JL124" s="739" t="str">
        <f t="shared" si="243"/>
        <v/>
      </c>
      <c r="JM124" s="739" t="str">
        <f t="shared" si="244"/>
        <v/>
      </c>
      <c r="JN124" s="739" t="str">
        <f t="shared" si="245"/>
        <v/>
      </c>
      <c r="JO124" s="739" t="str">
        <f t="shared" si="246"/>
        <v/>
      </c>
      <c r="JP124" s="739" t="str">
        <f t="shared" si="247"/>
        <v/>
      </c>
      <c r="JQ124" s="739" t="str">
        <f t="shared" si="248"/>
        <v/>
      </c>
      <c r="JR124" s="739" t="str">
        <f t="shared" si="249"/>
        <v/>
      </c>
      <c r="JS124" s="739" t="str">
        <f t="shared" si="250"/>
        <v/>
      </c>
      <c r="JT124" s="739" t="str">
        <f t="shared" si="251"/>
        <v/>
      </c>
      <c r="JU124" s="739" t="str">
        <f t="shared" si="252"/>
        <v/>
      </c>
      <c r="JV124" s="739" t="str">
        <f t="shared" si="253"/>
        <v/>
      </c>
      <c r="JW124" s="739" t="str">
        <f t="shared" si="254"/>
        <v/>
      </c>
      <c r="JX124" s="739" t="str">
        <f t="shared" si="255"/>
        <v/>
      </c>
      <c r="JY124" s="739" t="str">
        <f t="shared" si="256"/>
        <v/>
      </c>
      <c r="JZ124" s="739" t="str">
        <f t="shared" si="257"/>
        <v/>
      </c>
      <c r="KA124" s="739" t="str">
        <f t="shared" si="258"/>
        <v/>
      </c>
      <c r="KB124" s="739" t="str">
        <f t="shared" si="259"/>
        <v/>
      </c>
      <c r="KC124" s="739" t="str">
        <f t="shared" si="260"/>
        <v/>
      </c>
      <c r="KD124" s="739" t="str">
        <f t="shared" si="261"/>
        <v/>
      </c>
      <c r="KE124" s="739" t="str">
        <f t="shared" si="262"/>
        <v/>
      </c>
      <c r="KF124" s="739" t="str">
        <f t="shared" si="263"/>
        <v/>
      </c>
      <c r="KG124" s="739" t="str">
        <f t="shared" si="264"/>
        <v/>
      </c>
      <c r="KH124" s="739" t="str">
        <f t="shared" si="265"/>
        <v/>
      </c>
      <c r="KI124" s="739" t="str">
        <f t="shared" si="266"/>
        <v/>
      </c>
      <c r="KJ124" s="739" t="str">
        <f t="shared" si="267"/>
        <v/>
      </c>
      <c r="KK124" s="739" t="str">
        <f t="shared" si="268"/>
        <v/>
      </c>
      <c r="KL124" s="739" t="str">
        <f t="shared" si="269"/>
        <v/>
      </c>
      <c r="KM124" s="739" t="str">
        <f t="shared" si="270"/>
        <v/>
      </c>
      <c r="KN124" s="739" t="str">
        <f t="shared" si="271"/>
        <v/>
      </c>
      <c r="KO124" s="739" t="str">
        <f t="shared" si="272"/>
        <v/>
      </c>
      <c r="KP124" s="739" t="str">
        <f t="shared" si="273"/>
        <v/>
      </c>
      <c r="KQ124" s="739" t="str">
        <f t="shared" si="274"/>
        <v/>
      </c>
      <c r="KR124" s="739" t="str">
        <f t="shared" si="275"/>
        <v/>
      </c>
      <c r="KS124" s="739" t="str">
        <f t="shared" si="276"/>
        <v/>
      </c>
      <c r="KT124" s="739" t="str">
        <f t="shared" si="277"/>
        <v/>
      </c>
      <c r="KU124" s="739" t="str">
        <f t="shared" si="278"/>
        <v/>
      </c>
      <c r="KV124" s="739" t="str">
        <f t="shared" si="279"/>
        <v/>
      </c>
      <c r="KW124" s="739" t="str">
        <f t="shared" si="280"/>
        <v/>
      </c>
      <c r="KX124" s="739" t="str">
        <f t="shared" si="281"/>
        <v/>
      </c>
      <c r="KY124" s="739" t="str">
        <f t="shared" si="282"/>
        <v/>
      </c>
      <c r="KZ124" s="739" t="str">
        <f t="shared" si="283"/>
        <v/>
      </c>
      <c r="LA124" s="739" t="str">
        <f t="shared" si="284"/>
        <v/>
      </c>
      <c r="LB124" s="739" t="str">
        <f t="shared" si="285"/>
        <v/>
      </c>
      <c r="LC124" s="739" t="str">
        <f t="shared" si="286"/>
        <v/>
      </c>
      <c r="LD124" s="739" t="str">
        <f t="shared" si="287"/>
        <v/>
      </c>
      <c r="LE124" s="739" t="str">
        <f t="shared" si="288"/>
        <v/>
      </c>
      <c r="LF124" s="740" t="str">
        <f t="shared" si="289"/>
        <v/>
      </c>
      <c r="LG124" s="740" t="str">
        <f t="shared" si="290"/>
        <v/>
      </c>
      <c r="LH124" s="740" t="str">
        <f t="shared" si="291"/>
        <v/>
      </c>
      <c r="LI124" s="740" t="str">
        <f t="shared" si="292"/>
        <v/>
      </c>
      <c r="LJ124" s="740" t="str">
        <f t="shared" si="293"/>
        <v/>
      </c>
      <c r="LK124" s="614" t="str">
        <f t="shared" si="294"/>
        <v/>
      </c>
      <c r="LL124" s="614" t="str">
        <f t="shared" si="295"/>
        <v/>
      </c>
      <c r="LM124" s="614" t="str">
        <f t="shared" si="296"/>
        <v/>
      </c>
      <c r="LN124" s="614" t="str">
        <f t="shared" si="297"/>
        <v/>
      </c>
      <c r="LO124" s="614" t="str">
        <f t="shared" si="298"/>
        <v/>
      </c>
      <c r="LP124" s="614" t="str">
        <f t="shared" si="299"/>
        <v/>
      </c>
      <c r="LQ124" s="614" t="str">
        <f t="shared" si="300"/>
        <v/>
      </c>
      <c r="LR124" s="614" t="str">
        <f t="shared" si="301"/>
        <v/>
      </c>
      <c r="LS124" s="614" t="str">
        <f t="shared" si="302"/>
        <v/>
      </c>
      <c r="LT124" s="614" t="str">
        <f t="shared" si="303"/>
        <v/>
      </c>
      <c r="LU124" s="614" t="str">
        <f t="shared" si="304"/>
        <v/>
      </c>
      <c r="LV124" s="614" t="str">
        <f t="shared" si="305"/>
        <v/>
      </c>
      <c r="LW124" s="614" t="str">
        <f t="shared" si="306"/>
        <v/>
      </c>
      <c r="LX124" s="614" t="str">
        <f t="shared" si="307"/>
        <v/>
      </c>
      <c r="LY124" s="614" t="str">
        <f t="shared" si="308"/>
        <v/>
      </c>
      <c r="LZ124" s="614" t="str">
        <f t="shared" si="309"/>
        <v/>
      </c>
      <c r="MA124" s="614" t="str">
        <f t="shared" si="310"/>
        <v/>
      </c>
      <c r="MB124" s="614" t="str">
        <f t="shared" si="311"/>
        <v/>
      </c>
      <c r="MC124" s="614" t="str">
        <f t="shared" si="312"/>
        <v/>
      </c>
      <c r="MD124" s="614" t="str">
        <f t="shared" si="313"/>
        <v/>
      </c>
      <c r="ME124" s="731">
        <f t="shared" si="327"/>
        <v>0</v>
      </c>
      <c r="MF124" s="731">
        <f t="shared" si="328"/>
        <v>0</v>
      </c>
      <c r="MG124" s="731">
        <f t="shared" si="329"/>
        <v>0</v>
      </c>
      <c r="MH124" s="731">
        <f t="shared" si="330"/>
        <v>0</v>
      </c>
      <c r="MI124" s="731">
        <f t="shared" si="331"/>
        <v>0</v>
      </c>
      <c r="MJ124" s="731">
        <f t="shared" si="332"/>
        <v>0</v>
      </c>
      <c r="MK124" s="731">
        <f t="shared" si="333"/>
        <v>0</v>
      </c>
      <c r="ML124" s="731">
        <f t="shared" si="334"/>
        <v>0</v>
      </c>
      <c r="MM124" s="731">
        <f t="shared" si="335"/>
        <v>0</v>
      </c>
      <c r="MN124" s="731">
        <f t="shared" si="336"/>
        <v>0</v>
      </c>
      <c r="MO124" s="731">
        <f t="shared" si="337"/>
        <v>0</v>
      </c>
      <c r="MP124" s="731">
        <f t="shared" si="338"/>
        <v>0</v>
      </c>
      <c r="MQ124" s="731">
        <f t="shared" si="339"/>
        <v>0</v>
      </c>
      <c r="MR124" s="731">
        <f t="shared" si="340"/>
        <v>0</v>
      </c>
      <c r="MS124" s="731">
        <f t="shared" si="341"/>
        <v>0</v>
      </c>
    </row>
    <row r="125" spans="1:357" s="614" customFormat="1" ht="12" customHeight="1" x14ac:dyDescent="0.2">
      <c r="A125" s="647" t="str">
        <f t="shared" si="1"/>
        <v/>
      </c>
      <c r="B125" s="828">
        <f>'Rent Schedule and Summary'!B20</f>
        <v>30</v>
      </c>
      <c r="C125" s="824">
        <f>'Rent Schedule and Summary'!C20</f>
        <v>0</v>
      </c>
      <c r="D125" s="825">
        <f>'Rent Schedule and Summary'!D20</f>
        <v>0</v>
      </c>
      <c r="E125" s="826">
        <f>'Rent Schedule and Summary'!E20</f>
        <v>0</v>
      </c>
      <c r="F125" s="826">
        <f>'Rent Schedule and Summary'!F20</f>
        <v>0</v>
      </c>
      <c r="G125" s="826">
        <f>'Rent Schedule and Summary'!G20</f>
        <v>0</v>
      </c>
      <c r="H125" s="826">
        <f>'Rent Schedule and Summary'!H20</f>
        <v>0</v>
      </c>
      <c r="I125" s="826">
        <f>'Rent Schedule and Summary'!I20</f>
        <v>0</v>
      </c>
      <c r="J125" s="827">
        <f>'Rent Schedule and Summary'!J20</f>
        <v>0</v>
      </c>
      <c r="K125" s="736">
        <f t="shared" si="344"/>
        <v>0</v>
      </c>
      <c r="L125" s="736">
        <f t="shared" si="345"/>
        <v>0</v>
      </c>
      <c r="M125" s="779">
        <f>'Rent Schedule and Summary'!M20</f>
        <v>0</v>
      </c>
      <c r="N125" s="779">
        <f>'Rent Schedule and Summary'!N20</f>
        <v>0</v>
      </c>
      <c r="O125" s="779">
        <f>'Rent Schedule and Summary'!O20</f>
        <v>0</v>
      </c>
      <c r="P125" s="723">
        <f>'Rent Schedule and Summary'!P20</f>
        <v>0</v>
      </c>
      <c r="Q125" s="737">
        <f t="shared" si="4"/>
        <v>0</v>
      </c>
      <c r="R125" s="738"/>
      <c r="S125" s="737"/>
      <c r="T125" s="738"/>
      <c r="U125" s="661"/>
      <c r="V125" s="661"/>
      <c r="W125" s="614" t="str">
        <f t="shared" si="5"/>
        <v/>
      </c>
      <c r="X125" s="614" t="str">
        <f t="shared" si="6"/>
        <v/>
      </c>
      <c r="Y125" s="614" t="str">
        <f t="shared" si="7"/>
        <v/>
      </c>
      <c r="Z125" s="614" t="str">
        <f t="shared" si="8"/>
        <v/>
      </c>
      <c r="AA125" s="614" t="str">
        <f t="shared" si="9"/>
        <v/>
      </c>
      <c r="AB125" s="614" t="str">
        <f t="shared" si="10"/>
        <v/>
      </c>
      <c r="AC125" s="614" t="str">
        <f t="shared" si="11"/>
        <v/>
      </c>
      <c r="AD125" s="614" t="str">
        <f t="shared" si="12"/>
        <v/>
      </c>
      <c r="AE125" s="614" t="str">
        <f t="shared" si="13"/>
        <v/>
      </c>
      <c r="AF125" s="614" t="str">
        <f t="shared" si="14"/>
        <v/>
      </c>
      <c r="AG125" s="614" t="str">
        <f t="shared" si="15"/>
        <v/>
      </c>
      <c r="AH125" s="614" t="str">
        <f t="shared" si="16"/>
        <v/>
      </c>
      <c r="AI125" s="614" t="str">
        <f t="shared" si="17"/>
        <v/>
      </c>
      <c r="AJ125" s="614" t="str">
        <f t="shared" si="18"/>
        <v/>
      </c>
      <c r="AK125" s="614" t="str">
        <f t="shared" si="19"/>
        <v/>
      </c>
      <c r="AL125" s="614" t="str">
        <f t="shared" si="20"/>
        <v/>
      </c>
      <c r="AM125" s="614" t="str">
        <f t="shared" si="21"/>
        <v/>
      </c>
      <c r="AN125" s="614" t="str">
        <f t="shared" si="22"/>
        <v/>
      </c>
      <c r="AO125" s="614" t="str">
        <f t="shared" si="23"/>
        <v/>
      </c>
      <c r="AP125" s="614" t="str">
        <f t="shared" si="24"/>
        <v/>
      </c>
      <c r="AQ125" s="614" t="str">
        <f t="shared" si="25"/>
        <v/>
      </c>
      <c r="AR125" s="614" t="str">
        <f t="shared" si="26"/>
        <v/>
      </c>
      <c r="AS125" s="614" t="str">
        <f t="shared" si="27"/>
        <v/>
      </c>
      <c r="AT125" s="614" t="str">
        <f t="shared" si="28"/>
        <v/>
      </c>
      <c r="AU125" s="614" t="str">
        <f t="shared" si="29"/>
        <v/>
      </c>
      <c r="AV125" s="614" t="str">
        <f t="shared" si="30"/>
        <v/>
      </c>
      <c r="AW125" s="614" t="str">
        <f t="shared" si="31"/>
        <v/>
      </c>
      <c r="AX125" s="614" t="str">
        <f t="shared" si="32"/>
        <v/>
      </c>
      <c r="AY125" s="614" t="str">
        <f t="shared" si="33"/>
        <v/>
      </c>
      <c r="AZ125" s="614" t="str">
        <f t="shared" si="34"/>
        <v/>
      </c>
      <c r="BA125" s="614" t="str">
        <f t="shared" si="35"/>
        <v/>
      </c>
      <c r="BB125" s="614" t="str">
        <f t="shared" si="36"/>
        <v/>
      </c>
      <c r="BC125" s="614" t="str">
        <f t="shared" si="37"/>
        <v/>
      </c>
      <c r="BD125" s="614" t="str">
        <f t="shared" si="38"/>
        <v/>
      </c>
      <c r="BE125" s="614" t="str">
        <f t="shared" si="39"/>
        <v/>
      </c>
      <c r="BF125" s="614" t="str">
        <f t="shared" si="40"/>
        <v/>
      </c>
      <c r="BG125" s="614" t="str">
        <f t="shared" si="41"/>
        <v/>
      </c>
      <c r="BH125" s="614" t="str">
        <f t="shared" si="42"/>
        <v/>
      </c>
      <c r="BI125" s="614" t="str">
        <f t="shared" si="43"/>
        <v/>
      </c>
      <c r="BJ125" s="614" t="str">
        <f t="shared" si="44"/>
        <v/>
      </c>
      <c r="BK125" s="614" t="str">
        <f t="shared" si="45"/>
        <v/>
      </c>
      <c r="BL125" s="614" t="str">
        <f t="shared" si="46"/>
        <v/>
      </c>
      <c r="BM125" s="614" t="str">
        <f t="shared" si="47"/>
        <v/>
      </c>
      <c r="BN125" s="614" t="str">
        <f t="shared" si="48"/>
        <v/>
      </c>
      <c r="BO125" s="614" t="str">
        <f t="shared" si="49"/>
        <v/>
      </c>
      <c r="BP125" s="614" t="str">
        <f t="shared" si="50"/>
        <v/>
      </c>
      <c r="BQ125" s="614" t="str">
        <f t="shared" si="51"/>
        <v/>
      </c>
      <c r="BR125" s="614" t="str">
        <f t="shared" si="52"/>
        <v/>
      </c>
      <c r="BS125" s="614" t="str">
        <f t="shared" si="53"/>
        <v/>
      </c>
      <c r="BT125" s="614" t="str">
        <f t="shared" si="54"/>
        <v/>
      </c>
      <c r="BU125" s="614" t="str">
        <f t="shared" si="55"/>
        <v/>
      </c>
      <c r="BV125" s="614" t="str">
        <f t="shared" si="56"/>
        <v/>
      </c>
      <c r="BW125" s="614" t="str">
        <f t="shared" si="57"/>
        <v/>
      </c>
      <c r="BX125" s="614" t="str">
        <f t="shared" si="58"/>
        <v/>
      </c>
      <c r="BY125" s="614" t="str">
        <f t="shared" si="59"/>
        <v/>
      </c>
      <c r="BZ125" s="614" t="str">
        <f t="shared" si="60"/>
        <v/>
      </c>
      <c r="CA125" s="614" t="str">
        <f t="shared" si="61"/>
        <v/>
      </c>
      <c r="CB125" s="614" t="str">
        <f t="shared" si="62"/>
        <v/>
      </c>
      <c r="CC125" s="614" t="str">
        <f t="shared" si="63"/>
        <v/>
      </c>
      <c r="CD125" s="614" t="str">
        <f t="shared" si="64"/>
        <v/>
      </c>
      <c r="CE125" s="614" t="str">
        <f t="shared" si="65"/>
        <v/>
      </c>
      <c r="CF125" s="614" t="str">
        <f t="shared" si="66"/>
        <v/>
      </c>
      <c r="CG125" s="614" t="str">
        <f t="shared" si="67"/>
        <v/>
      </c>
      <c r="CH125" s="614" t="str">
        <f t="shared" si="68"/>
        <v/>
      </c>
      <c r="CI125" s="614" t="str">
        <f t="shared" si="69"/>
        <v/>
      </c>
      <c r="CJ125" s="614" t="str">
        <f t="shared" si="70"/>
        <v/>
      </c>
      <c r="CK125" s="614" t="str">
        <f t="shared" si="71"/>
        <v/>
      </c>
      <c r="CL125" s="614" t="str">
        <f t="shared" si="72"/>
        <v/>
      </c>
      <c r="CM125" s="614" t="str">
        <f t="shared" si="73"/>
        <v/>
      </c>
      <c r="CN125" s="614" t="str">
        <f t="shared" si="74"/>
        <v/>
      </c>
      <c r="CO125" s="614" t="str">
        <f t="shared" si="75"/>
        <v/>
      </c>
      <c r="CP125" s="614" t="str">
        <f t="shared" si="76"/>
        <v/>
      </c>
      <c r="CQ125" s="614" t="str">
        <f t="shared" si="77"/>
        <v/>
      </c>
      <c r="CR125" s="614" t="str">
        <f t="shared" si="78"/>
        <v/>
      </c>
      <c r="CS125" s="614" t="str">
        <f t="shared" si="79"/>
        <v/>
      </c>
      <c r="CT125" s="614" t="str">
        <f t="shared" si="80"/>
        <v/>
      </c>
      <c r="CU125" s="614" t="str">
        <f t="shared" si="81"/>
        <v/>
      </c>
      <c r="CV125" s="614" t="str">
        <f t="shared" si="82"/>
        <v/>
      </c>
      <c r="CW125" s="614" t="str">
        <f t="shared" si="83"/>
        <v/>
      </c>
      <c r="CX125" s="614" t="str">
        <f t="shared" si="84"/>
        <v/>
      </c>
      <c r="CY125" s="614" t="str">
        <f t="shared" si="85"/>
        <v/>
      </c>
      <c r="CZ125" s="614" t="str">
        <f t="shared" si="86"/>
        <v/>
      </c>
      <c r="DA125" s="614" t="str">
        <f t="shared" si="87"/>
        <v/>
      </c>
      <c r="DB125" s="614" t="str">
        <f t="shared" si="88"/>
        <v/>
      </c>
      <c r="DC125" s="614" t="str">
        <f t="shared" si="89"/>
        <v/>
      </c>
      <c r="DD125" s="614" t="str">
        <f t="shared" si="90"/>
        <v/>
      </c>
      <c r="DE125" s="614" t="str">
        <f t="shared" si="91"/>
        <v/>
      </c>
      <c r="DF125" s="614" t="str">
        <f t="shared" si="92"/>
        <v/>
      </c>
      <c r="DG125" s="614" t="str">
        <f t="shared" si="93"/>
        <v/>
      </c>
      <c r="DH125" s="614" t="str">
        <f t="shared" si="94"/>
        <v/>
      </c>
      <c r="DI125" s="614" t="str">
        <f t="shared" si="95"/>
        <v/>
      </c>
      <c r="DJ125" s="614" t="str">
        <f t="shared" si="96"/>
        <v/>
      </c>
      <c r="DK125" s="614" t="str">
        <f t="shared" si="97"/>
        <v/>
      </c>
      <c r="DL125" s="614" t="str">
        <f t="shared" si="98"/>
        <v/>
      </c>
      <c r="DM125" s="614" t="str">
        <f t="shared" si="99"/>
        <v/>
      </c>
      <c r="DN125" s="614" t="str">
        <f t="shared" si="100"/>
        <v/>
      </c>
      <c r="DO125" s="614" t="str">
        <f t="shared" si="101"/>
        <v/>
      </c>
      <c r="DP125" s="614" t="str">
        <f t="shared" si="102"/>
        <v/>
      </c>
      <c r="DQ125" s="614" t="str">
        <f t="shared" si="103"/>
        <v/>
      </c>
      <c r="DR125" s="614" t="str">
        <f t="shared" si="104"/>
        <v/>
      </c>
      <c r="DS125" s="614" t="str">
        <f t="shared" si="105"/>
        <v/>
      </c>
      <c r="DT125" s="614" t="str">
        <f t="shared" si="106"/>
        <v/>
      </c>
      <c r="DU125" s="614" t="str">
        <f t="shared" si="107"/>
        <v/>
      </c>
      <c r="DV125" s="614" t="str">
        <f t="shared" si="108"/>
        <v/>
      </c>
      <c r="DW125" s="614" t="str">
        <f t="shared" si="109"/>
        <v/>
      </c>
      <c r="DX125" s="614" t="str">
        <f t="shared" si="110"/>
        <v/>
      </c>
      <c r="DY125" s="614" t="str">
        <f t="shared" si="111"/>
        <v/>
      </c>
      <c r="DZ125" s="614" t="str">
        <f t="shared" si="112"/>
        <v/>
      </c>
      <c r="EA125" s="614" t="str">
        <f t="shared" si="113"/>
        <v/>
      </c>
      <c r="EB125" s="614" t="str">
        <f t="shared" si="114"/>
        <v/>
      </c>
      <c r="EC125" s="614" t="str">
        <f t="shared" si="115"/>
        <v/>
      </c>
      <c r="ED125" s="614" t="str">
        <f t="shared" si="116"/>
        <v/>
      </c>
      <c r="EE125" s="614" t="str">
        <f t="shared" si="117"/>
        <v/>
      </c>
      <c r="EF125" s="614" t="str">
        <f t="shared" si="118"/>
        <v/>
      </c>
      <c r="EG125" s="614" t="str">
        <f t="shared" si="316"/>
        <v/>
      </c>
      <c r="EH125" s="614" t="str">
        <f t="shared" si="119"/>
        <v/>
      </c>
      <c r="EI125" s="614" t="str">
        <f t="shared" si="120"/>
        <v/>
      </c>
      <c r="EJ125" s="614" t="str">
        <f t="shared" si="121"/>
        <v/>
      </c>
      <c r="EK125" s="614" t="str">
        <f t="shared" si="122"/>
        <v/>
      </c>
      <c r="EL125" s="614" t="str">
        <f t="shared" si="123"/>
        <v/>
      </c>
      <c r="EM125" s="614" t="str">
        <f t="shared" si="124"/>
        <v/>
      </c>
      <c r="EN125" s="614" t="str">
        <f t="shared" si="125"/>
        <v/>
      </c>
      <c r="EO125" s="614" t="str">
        <f t="shared" si="126"/>
        <v/>
      </c>
      <c r="EP125" s="614" t="str">
        <f t="shared" si="127"/>
        <v/>
      </c>
      <c r="EQ125" s="614" t="str">
        <f t="shared" si="128"/>
        <v/>
      </c>
      <c r="ER125" s="614" t="str">
        <f t="shared" si="129"/>
        <v/>
      </c>
      <c r="ES125" s="614" t="str">
        <f t="shared" si="130"/>
        <v/>
      </c>
      <c r="ET125" s="614" t="str">
        <f t="shared" si="131"/>
        <v/>
      </c>
      <c r="EU125" s="614" t="str">
        <f t="shared" si="132"/>
        <v/>
      </c>
      <c r="EV125" s="614" t="str">
        <f t="shared" si="133"/>
        <v/>
      </c>
      <c r="EW125" s="614" t="str">
        <f t="shared" si="317"/>
        <v/>
      </c>
      <c r="EX125" s="614" t="str">
        <f t="shared" si="318"/>
        <v/>
      </c>
      <c r="EY125" s="614" t="str">
        <f t="shared" si="319"/>
        <v/>
      </c>
      <c r="EZ125" s="614" t="str">
        <f t="shared" si="320"/>
        <v/>
      </c>
      <c r="FA125" s="614" t="str">
        <f t="shared" si="321"/>
        <v/>
      </c>
      <c r="FB125" s="614" t="str">
        <f t="shared" si="134"/>
        <v/>
      </c>
      <c r="FC125" s="614" t="str">
        <f t="shared" si="135"/>
        <v/>
      </c>
      <c r="FD125" s="614" t="str">
        <f t="shared" si="136"/>
        <v/>
      </c>
      <c r="FE125" s="614" t="str">
        <f t="shared" si="137"/>
        <v/>
      </c>
      <c r="FF125" s="614" t="str">
        <f t="shared" si="138"/>
        <v/>
      </c>
      <c r="FG125" s="614" t="str">
        <f t="shared" si="322"/>
        <v/>
      </c>
      <c r="FH125" s="614" t="str">
        <f t="shared" si="323"/>
        <v/>
      </c>
      <c r="FI125" s="614" t="str">
        <f t="shared" si="324"/>
        <v/>
      </c>
      <c r="FJ125" s="614" t="str">
        <f t="shared" si="325"/>
        <v/>
      </c>
      <c r="FK125" s="614" t="str">
        <f t="shared" si="326"/>
        <v/>
      </c>
      <c r="FL125" s="614" t="str">
        <f t="shared" si="139"/>
        <v/>
      </c>
      <c r="FM125" s="614" t="str">
        <f t="shared" si="140"/>
        <v/>
      </c>
      <c r="FN125" s="614" t="str">
        <f t="shared" si="141"/>
        <v/>
      </c>
      <c r="FO125" s="614" t="str">
        <f t="shared" si="142"/>
        <v/>
      </c>
      <c r="FP125" s="614" t="str">
        <f t="shared" si="143"/>
        <v/>
      </c>
      <c r="FQ125" s="614" t="str">
        <f t="shared" si="144"/>
        <v/>
      </c>
      <c r="FR125" s="614" t="str">
        <f t="shared" si="145"/>
        <v/>
      </c>
      <c r="FS125" s="614" t="str">
        <f t="shared" si="146"/>
        <v/>
      </c>
      <c r="FT125" s="614" t="str">
        <f t="shared" si="147"/>
        <v/>
      </c>
      <c r="FU125" s="614" t="str">
        <f t="shared" si="148"/>
        <v/>
      </c>
      <c r="FV125" s="614" t="str">
        <f t="shared" si="149"/>
        <v/>
      </c>
      <c r="FW125" s="614" t="str">
        <f t="shared" si="150"/>
        <v/>
      </c>
      <c r="FX125" s="614" t="str">
        <f t="shared" si="151"/>
        <v/>
      </c>
      <c r="FY125" s="614" t="str">
        <f t="shared" si="152"/>
        <v/>
      </c>
      <c r="FZ125" s="614" t="str">
        <f t="shared" si="153"/>
        <v/>
      </c>
      <c r="GA125" s="614" t="str">
        <f t="shared" si="154"/>
        <v/>
      </c>
      <c r="GB125" s="614" t="str">
        <f t="shared" si="155"/>
        <v/>
      </c>
      <c r="GC125" s="614" t="str">
        <f t="shared" si="156"/>
        <v/>
      </c>
      <c r="GD125" s="614" t="str">
        <f t="shared" si="157"/>
        <v/>
      </c>
      <c r="GE125" s="614" t="str">
        <f t="shared" si="158"/>
        <v/>
      </c>
      <c r="GF125" s="614" t="str">
        <f t="shared" si="159"/>
        <v/>
      </c>
      <c r="GG125" s="614" t="str">
        <f t="shared" si="160"/>
        <v/>
      </c>
      <c r="GH125" s="614" t="str">
        <f t="shared" si="161"/>
        <v/>
      </c>
      <c r="GI125" s="614" t="str">
        <f t="shared" si="162"/>
        <v/>
      </c>
      <c r="GJ125" s="614" t="str">
        <f t="shared" si="163"/>
        <v/>
      </c>
      <c r="GK125" s="614" t="str">
        <f t="shared" si="164"/>
        <v/>
      </c>
      <c r="GL125" s="614" t="str">
        <f t="shared" si="165"/>
        <v/>
      </c>
      <c r="GM125" s="614" t="str">
        <f t="shared" si="166"/>
        <v/>
      </c>
      <c r="GN125" s="614" t="str">
        <f t="shared" si="167"/>
        <v/>
      </c>
      <c r="GO125" s="614" t="str">
        <f t="shared" si="168"/>
        <v/>
      </c>
      <c r="GP125" s="614" t="str">
        <f t="shared" si="169"/>
        <v/>
      </c>
      <c r="GQ125" s="614" t="str">
        <f t="shared" si="170"/>
        <v/>
      </c>
      <c r="GR125" s="614" t="str">
        <f t="shared" si="171"/>
        <v/>
      </c>
      <c r="GS125" s="614" t="str">
        <f t="shared" si="172"/>
        <v/>
      </c>
      <c r="GT125" s="614" t="str">
        <f t="shared" si="173"/>
        <v/>
      </c>
      <c r="GU125" s="614" t="str">
        <f t="shared" si="174"/>
        <v/>
      </c>
      <c r="GV125" s="614" t="str">
        <f t="shared" si="175"/>
        <v/>
      </c>
      <c r="GW125" s="614" t="str">
        <f t="shared" si="176"/>
        <v/>
      </c>
      <c r="GX125" s="614" t="str">
        <f t="shared" si="177"/>
        <v/>
      </c>
      <c r="GY125" s="614" t="str">
        <f t="shared" si="178"/>
        <v/>
      </c>
      <c r="GZ125" s="614" t="str">
        <f t="shared" si="179"/>
        <v/>
      </c>
      <c r="HA125" s="614" t="str">
        <f t="shared" si="180"/>
        <v/>
      </c>
      <c r="HB125" s="614" t="str">
        <f t="shared" si="181"/>
        <v/>
      </c>
      <c r="HC125" s="614" t="str">
        <f t="shared" si="182"/>
        <v/>
      </c>
      <c r="HD125" s="614" t="str">
        <f t="shared" si="183"/>
        <v/>
      </c>
      <c r="HE125" s="614" t="str">
        <f t="shared" si="184"/>
        <v/>
      </c>
      <c r="HF125" s="614" t="str">
        <f t="shared" si="185"/>
        <v/>
      </c>
      <c r="HG125" s="614" t="str">
        <f t="shared" si="186"/>
        <v/>
      </c>
      <c r="HH125" s="614" t="str">
        <f t="shared" si="187"/>
        <v/>
      </c>
      <c r="HI125" s="614" t="str">
        <f t="shared" si="188"/>
        <v/>
      </c>
      <c r="HJ125" s="614" t="str">
        <f t="shared" si="189"/>
        <v/>
      </c>
      <c r="HK125" s="614" t="str">
        <f t="shared" si="190"/>
        <v/>
      </c>
      <c r="HL125" s="614" t="str">
        <f t="shared" si="191"/>
        <v/>
      </c>
      <c r="HM125" s="614" t="str">
        <f t="shared" si="192"/>
        <v/>
      </c>
      <c r="HN125" s="614" t="str">
        <f t="shared" si="193"/>
        <v/>
      </c>
      <c r="HO125" s="614" t="str">
        <f t="shared" si="194"/>
        <v/>
      </c>
      <c r="HP125" s="614" t="str">
        <f t="shared" si="195"/>
        <v/>
      </c>
      <c r="HQ125" s="614" t="str">
        <f t="shared" si="196"/>
        <v/>
      </c>
      <c r="HR125" s="614" t="str">
        <f t="shared" si="197"/>
        <v/>
      </c>
      <c r="HS125" s="614" t="str">
        <f t="shared" si="198"/>
        <v/>
      </c>
      <c r="HT125" s="614" t="str">
        <f t="shared" si="199"/>
        <v/>
      </c>
      <c r="HU125" s="614" t="str">
        <f t="shared" si="200"/>
        <v/>
      </c>
      <c r="HV125" s="614" t="str">
        <f t="shared" si="201"/>
        <v/>
      </c>
      <c r="HW125" s="614" t="str">
        <f t="shared" si="202"/>
        <v/>
      </c>
      <c r="HX125" s="614" t="str">
        <f t="shared" si="203"/>
        <v/>
      </c>
      <c r="HY125" s="739" t="str">
        <f t="shared" si="204"/>
        <v/>
      </c>
      <c r="HZ125" s="739" t="str">
        <f t="shared" si="205"/>
        <v/>
      </c>
      <c r="IA125" s="739" t="str">
        <f t="shared" si="206"/>
        <v/>
      </c>
      <c r="IB125" s="739" t="str">
        <f t="shared" si="207"/>
        <v/>
      </c>
      <c r="IC125" s="739" t="str">
        <f t="shared" si="208"/>
        <v/>
      </c>
      <c r="ID125" s="739" t="str">
        <f t="shared" si="209"/>
        <v/>
      </c>
      <c r="IE125" s="739" t="str">
        <f t="shared" si="210"/>
        <v/>
      </c>
      <c r="IF125" s="739" t="str">
        <f t="shared" si="211"/>
        <v/>
      </c>
      <c r="IG125" s="739" t="str">
        <f t="shared" si="212"/>
        <v/>
      </c>
      <c r="IH125" s="739" t="str">
        <f t="shared" si="213"/>
        <v/>
      </c>
      <c r="II125" s="739" t="str">
        <f t="shared" si="214"/>
        <v/>
      </c>
      <c r="IJ125" s="739" t="str">
        <f t="shared" si="215"/>
        <v/>
      </c>
      <c r="IK125" s="739" t="str">
        <f t="shared" si="216"/>
        <v/>
      </c>
      <c r="IL125" s="739" t="str">
        <f t="shared" si="217"/>
        <v/>
      </c>
      <c r="IM125" s="739" t="str">
        <f t="shared" si="218"/>
        <v/>
      </c>
      <c r="IN125" s="739" t="str">
        <f t="shared" si="219"/>
        <v/>
      </c>
      <c r="IO125" s="739" t="str">
        <f t="shared" si="220"/>
        <v/>
      </c>
      <c r="IP125" s="739" t="str">
        <f t="shared" si="221"/>
        <v/>
      </c>
      <c r="IQ125" s="739" t="str">
        <f t="shared" si="222"/>
        <v/>
      </c>
      <c r="IR125" s="739" t="str">
        <f t="shared" si="223"/>
        <v/>
      </c>
      <c r="IS125" s="739" t="str">
        <f t="shared" si="224"/>
        <v/>
      </c>
      <c r="IT125" s="739" t="str">
        <f t="shared" si="225"/>
        <v/>
      </c>
      <c r="IU125" s="739" t="str">
        <f t="shared" si="226"/>
        <v/>
      </c>
      <c r="IV125" s="739" t="str">
        <f t="shared" si="227"/>
        <v/>
      </c>
      <c r="IW125" s="739" t="str">
        <f t="shared" si="228"/>
        <v/>
      </c>
      <c r="IX125" s="739" t="str">
        <f t="shared" si="229"/>
        <v/>
      </c>
      <c r="IY125" s="739" t="str">
        <f t="shared" si="230"/>
        <v/>
      </c>
      <c r="IZ125" s="739" t="str">
        <f t="shared" si="231"/>
        <v/>
      </c>
      <c r="JA125" s="739" t="str">
        <f t="shared" si="232"/>
        <v/>
      </c>
      <c r="JB125" s="739" t="str">
        <f t="shared" si="233"/>
        <v/>
      </c>
      <c r="JC125" s="739" t="str">
        <f t="shared" si="234"/>
        <v/>
      </c>
      <c r="JD125" s="739" t="str">
        <f t="shared" si="235"/>
        <v/>
      </c>
      <c r="JE125" s="739" t="str">
        <f t="shared" si="236"/>
        <v/>
      </c>
      <c r="JF125" s="739" t="str">
        <f t="shared" si="237"/>
        <v/>
      </c>
      <c r="JG125" s="739" t="str">
        <f t="shared" si="238"/>
        <v/>
      </c>
      <c r="JH125" s="739" t="str">
        <f t="shared" si="239"/>
        <v/>
      </c>
      <c r="JI125" s="739" t="str">
        <f t="shared" si="240"/>
        <v/>
      </c>
      <c r="JJ125" s="739" t="str">
        <f t="shared" si="241"/>
        <v/>
      </c>
      <c r="JK125" s="739" t="str">
        <f t="shared" si="242"/>
        <v/>
      </c>
      <c r="JL125" s="739" t="str">
        <f t="shared" si="243"/>
        <v/>
      </c>
      <c r="JM125" s="739" t="str">
        <f t="shared" si="244"/>
        <v/>
      </c>
      <c r="JN125" s="739" t="str">
        <f t="shared" si="245"/>
        <v/>
      </c>
      <c r="JO125" s="739" t="str">
        <f t="shared" si="246"/>
        <v/>
      </c>
      <c r="JP125" s="739" t="str">
        <f t="shared" si="247"/>
        <v/>
      </c>
      <c r="JQ125" s="739" t="str">
        <f t="shared" si="248"/>
        <v/>
      </c>
      <c r="JR125" s="739" t="str">
        <f t="shared" si="249"/>
        <v/>
      </c>
      <c r="JS125" s="739" t="str">
        <f t="shared" si="250"/>
        <v/>
      </c>
      <c r="JT125" s="739" t="str">
        <f t="shared" si="251"/>
        <v/>
      </c>
      <c r="JU125" s="739" t="str">
        <f t="shared" si="252"/>
        <v/>
      </c>
      <c r="JV125" s="739" t="str">
        <f t="shared" si="253"/>
        <v/>
      </c>
      <c r="JW125" s="739" t="str">
        <f t="shared" si="254"/>
        <v/>
      </c>
      <c r="JX125" s="739" t="str">
        <f t="shared" si="255"/>
        <v/>
      </c>
      <c r="JY125" s="739" t="str">
        <f t="shared" si="256"/>
        <v/>
      </c>
      <c r="JZ125" s="739" t="str">
        <f t="shared" si="257"/>
        <v/>
      </c>
      <c r="KA125" s="739" t="str">
        <f t="shared" si="258"/>
        <v/>
      </c>
      <c r="KB125" s="739" t="str">
        <f t="shared" si="259"/>
        <v/>
      </c>
      <c r="KC125" s="739" t="str">
        <f t="shared" si="260"/>
        <v/>
      </c>
      <c r="KD125" s="739" t="str">
        <f t="shared" si="261"/>
        <v/>
      </c>
      <c r="KE125" s="739" t="str">
        <f t="shared" si="262"/>
        <v/>
      </c>
      <c r="KF125" s="739" t="str">
        <f t="shared" si="263"/>
        <v/>
      </c>
      <c r="KG125" s="739" t="str">
        <f t="shared" si="264"/>
        <v/>
      </c>
      <c r="KH125" s="739" t="str">
        <f t="shared" si="265"/>
        <v/>
      </c>
      <c r="KI125" s="739" t="str">
        <f t="shared" si="266"/>
        <v/>
      </c>
      <c r="KJ125" s="739" t="str">
        <f t="shared" si="267"/>
        <v/>
      </c>
      <c r="KK125" s="739" t="str">
        <f t="shared" si="268"/>
        <v/>
      </c>
      <c r="KL125" s="739" t="str">
        <f t="shared" si="269"/>
        <v/>
      </c>
      <c r="KM125" s="739" t="str">
        <f t="shared" si="270"/>
        <v/>
      </c>
      <c r="KN125" s="739" t="str">
        <f t="shared" si="271"/>
        <v/>
      </c>
      <c r="KO125" s="739" t="str">
        <f t="shared" si="272"/>
        <v/>
      </c>
      <c r="KP125" s="739" t="str">
        <f t="shared" si="273"/>
        <v/>
      </c>
      <c r="KQ125" s="739" t="str">
        <f t="shared" si="274"/>
        <v/>
      </c>
      <c r="KR125" s="739" t="str">
        <f t="shared" si="275"/>
        <v/>
      </c>
      <c r="KS125" s="739" t="str">
        <f t="shared" si="276"/>
        <v/>
      </c>
      <c r="KT125" s="739" t="str">
        <f t="shared" si="277"/>
        <v/>
      </c>
      <c r="KU125" s="739" t="str">
        <f t="shared" si="278"/>
        <v/>
      </c>
      <c r="KV125" s="739" t="str">
        <f t="shared" si="279"/>
        <v/>
      </c>
      <c r="KW125" s="739" t="str">
        <f t="shared" si="280"/>
        <v/>
      </c>
      <c r="KX125" s="739" t="str">
        <f t="shared" si="281"/>
        <v/>
      </c>
      <c r="KY125" s="739" t="str">
        <f t="shared" si="282"/>
        <v/>
      </c>
      <c r="KZ125" s="739" t="str">
        <f t="shared" si="283"/>
        <v/>
      </c>
      <c r="LA125" s="739" t="str">
        <f t="shared" si="284"/>
        <v/>
      </c>
      <c r="LB125" s="739" t="str">
        <f t="shared" si="285"/>
        <v/>
      </c>
      <c r="LC125" s="739" t="str">
        <f t="shared" si="286"/>
        <v/>
      </c>
      <c r="LD125" s="739" t="str">
        <f t="shared" si="287"/>
        <v/>
      </c>
      <c r="LE125" s="739" t="str">
        <f t="shared" si="288"/>
        <v/>
      </c>
      <c r="LF125" s="740" t="str">
        <f t="shared" si="289"/>
        <v/>
      </c>
      <c r="LG125" s="740" t="str">
        <f t="shared" si="290"/>
        <v/>
      </c>
      <c r="LH125" s="740" t="str">
        <f t="shared" si="291"/>
        <v/>
      </c>
      <c r="LI125" s="740" t="str">
        <f t="shared" si="292"/>
        <v/>
      </c>
      <c r="LJ125" s="740" t="str">
        <f t="shared" si="293"/>
        <v/>
      </c>
      <c r="LK125" s="614" t="str">
        <f t="shared" si="294"/>
        <v/>
      </c>
      <c r="LL125" s="614" t="str">
        <f t="shared" si="295"/>
        <v/>
      </c>
      <c r="LM125" s="614" t="str">
        <f t="shared" si="296"/>
        <v/>
      </c>
      <c r="LN125" s="614" t="str">
        <f t="shared" si="297"/>
        <v/>
      </c>
      <c r="LO125" s="614" t="str">
        <f t="shared" si="298"/>
        <v/>
      </c>
      <c r="LP125" s="614" t="str">
        <f t="shared" si="299"/>
        <v/>
      </c>
      <c r="LQ125" s="614" t="str">
        <f t="shared" si="300"/>
        <v/>
      </c>
      <c r="LR125" s="614" t="str">
        <f t="shared" si="301"/>
        <v/>
      </c>
      <c r="LS125" s="614" t="str">
        <f t="shared" si="302"/>
        <v/>
      </c>
      <c r="LT125" s="614" t="str">
        <f t="shared" si="303"/>
        <v/>
      </c>
      <c r="LU125" s="614" t="str">
        <f t="shared" si="304"/>
        <v/>
      </c>
      <c r="LV125" s="614" t="str">
        <f t="shared" si="305"/>
        <v/>
      </c>
      <c r="LW125" s="614" t="str">
        <f t="shared" si="306"/>
        <v/>
      </c>
      <c r="LX125" s="614" t="str">
        <f t="shared" si="307"/>
        <v/>
      </c>
      <c r="LY125" s="614" t="str">
        <f t="shared" si="308"/>
        <v/>
      </c>
      <c r="LZ125" s="614" t="str">
        <f t="shared" si="309"/>
        <v/>
      </c>
      <c r="MA125" s="614" t="str">
        <f t="shared" si="310"/>
        <v/>
      </c>
      <c r="MB125" s="614" t="str">
        <f t="shared" si="311"/>
        <v/>
      </c>
      <c r="MC125" s="614" t="str">
        <f t="shared" si="312"/>
        <v/>
      </c>
      <c r="MD125" s="614" t="str">
        <f t="shared" si="313"/>
        <v/>
      </c>
      <c r="ME125" s="731">
        <f t="shared" si="327"/>
        <v>0</v>
      </c>
      <c r="MF125" s="731">
        <f t="shared" si="328"/>
        <v>0</v>
      </c>
      <c r="MG125" s="731">
        <f t="shared" si="329"/>
        <v>0</v>
      </c>
      <c r="MH125" s="731">
        <f t="shared" si="330"/>
        <v>0</v>
      </c>
      <c r="MI125" s="731">
        <f t="shared" si="331"/>
        <v>0</v>
      </c>
      <c r="MJ125" s="731">
        <f t="shared" si="332"/>
        <v>0</v>
      </c>
      <c r="MK125" s="731">
        <f t="shared" si="333"/>
        <v>0</v>
      </c>
      <c r="ML125" s="731">
        <f t="shared" si="334"/>
        <v>0</v>
      </c>
      <c r="MM125" s="731">
        <f t="shared" si="335"/>
        <v>0</v>
      </c>
      <c r="MN125" s="731">
        <f t="shared" si="336"/>
        <v>0</v>
      </c>
      <c r="MO125" s="731">
        <f t="shared" si="337"/>
        <v>0</v>
      </c>
      <c r="MP125" s="731">
        <f t="shared" si="338"/>
        <v>0</v>
      </c>
      <c r="MQ125" s="731">
        <f t="shared" si="339"/>
        <v>0</v>
      </c>
      <c r="MR125" s="731">
        <f t="shared" si="340"/>
        <v>0</v>
      </c>
      <c r="MS125" s="731">
        <f t="shared" si="341"/>
        <v>0</v>
      </c>
    </row>
    <row r="126" spans="1:357" s="614" customFormat="1" ht="12" customHeight="1" x14ac:dyDescent="0.2">
      <c r="A126" s="647" t="str">
        <f t="shared" si="1"/>
        <v/>
      </c>
      <c r="B126" s="828">
        <f>'Rent Schedule and Summary'!B21</f>
        <v>30</v>
      </c>
      <c r="C126" s="824">
        <f>'Rent Schedule and Summary'!C21</f>
        <v>0</v>
      </c>
      <c r="D126" s="825">
        <f>'Rent Schedule and Summary'!D21</f>
        <v>0</v>
      </c>
      <c r="E126" s="826">
        <f>'Rent Schedule and Summary'!E21</f>
        <v>0</v>
      </c>
      <c r="F126" s="826">
        <f>'Rent Schedule and Summary'!F21</f>
        <v>0</v>
      </c>
      <c r="G126" s="826">
        <f>'Rent Schedule and Summary'!G21</f>
        <v>0</v>
      </c>
      <c r="H126" s="826">
        <f>'Rent Schedule and Summary'!H21</f>
        <v>0</v>
      </c>
      <c r="I126" s="826">
        <f>'Rent Schedule and Summary'!I21</f>
        <v>0</v>
      </c>
      <c r="J126" s="827">
        <f>'Rent Schedule and Summary'!J21</f>
        <v>0</v>
      </c>
      <c r="K126" s="736">
        <f t="shared" si="344"/>
        <v>0</v>
      </c>
      <c r="L126" s="736">
        <f t="shared" si="345"/>
        <v>0</v>
      </c>
      <c r="M126" s="779">
        <f>'Rent Schedule and Summary'!M21</f>
        <v>0</v>
      </c>
      <c r="N126" s="779">
        <f>'Rent Schedule and Summary'!N21</f>
        <v>0</v>
      </c>
      <c r="O126" s="779">
        <f>'Rent Schedule and Summary'!O21</f>
        <v>0</v>
      </c>
      <c r="P126" s="723">
        <f>'Rent Schedule and Summary'!P21</f>
        <v>0</v>
      </c>
      <c r="Q126" s="737">
        <f t="shared" si="4"/>
        <v>0</v>
      </c>
      <c r="R126" s="738"/>
      <c r="S126" s="737"/>
      <c r="T126" s="738"/>
      <c r="U126" s="661"/>
      <c r="V126" s="661"/>
      <c r="W126" s="614" t="str">
        <f t="shared" si="5"/>
        <v/>
      </c>
      <c r="X126" s="614" t="str">
        <f t="shared" si="6"/>
        <v/>
      </c>
      <c r="Y126" s="614" t="str">
        <f t="shared" si="7"/>
        <v/>
      </c>
      <c r="Z126" s="614" t="str">
        <f t="shared" si="8"/>
        <v/>
      </c>
      <c r="AA126" s="614" t="str">
        <f t="shared" si="9"/>
        <v/>
      </c>
      <c r="AB126" s="614" t="str">
        <f t="shared" si="10"/>
        <v/>
      </c>
      <c r="AC126" s="614" t="str">
        <f t="shared" si="11"/>
        <v/>
      </c>
      <c r="AD126" s="614" t="str">
        <f t="shared" si="12"/>
        <v/>
      </c>
      <c r="AE126" s="614" t="str">
        <f t="shared" si="13"/>
        <v/>
      </c>
      <c r="AF126" s="614" t="str">
        <f t="shared" si="14"/>
        <v/>
      </c>
      <c r="AG126" s="614" t="str">
        <f t="shared" si="15"/>
        <v/>
      </c>
      <c r="AH126" s="614" t="str">
        <f t="shared" si="16"/>
        <v/>
      </c>
      <c r="AI126" s="614" t="str">
        <f t="shared" si="17"/>
        <v/>
      </c>
      <c r="AJ126" s="614" t="str">
        <f t="shared" si="18"/>
        <v/>
      </c>
      <c r="AK126" s="614" t="str">
        <f t="shared" si="19"/>
        <v/>
      </c>
      <c r="AL126" s="614" t="str">
        <f t="shared" si="20"/>
        <v/>
      </c>
      <c r="AM126" s="614" t="str">
        <f t="shared" si="21"/>
        <v/>
      </c>
      <c r="AN126" s="614" t="str">
        <f t="shared" si="22"/>
        <v/>
      </c>
      <c r="AO126" s="614" t="str">
        <f t="shared" si="23"/>
        <v/>
      </c>
      <c r="AP126" s="614" t="str">
        <f t="shared" si="24"/>
        <v/>
      </c>
      <c r="AQ126" s="614" t="str">
        <f t="shared" si="25"/>
        <v/>
      </c>
      <c r="AR126" s="614" t="str">
        <f t="shared" si="26"/>
        <v/>
      </c>
      <c r="AS126" s="614" t="str">
        <f t="shared" si="27"/>
        <v/>
      </c>
      <c r="AT126" s="614" t="str">
        <f t="shared" si="28"/>
        <v/>
      </c>
      <c r="AU126" s="614" t="str">
        <f t="shared" si="29"/>
        <v/>
      </c>
      <c r="AV126" s="614" t="str">
        <f t="shared" si="30"/>
        <v/>
      </c>
      <c r="AW126" s="614" t="str">
        <f t="shared" si="31"/>
        <v/>
      </c>
      <c r="AX126" s="614" t="str">
        <f t="shared" si="32"/>
        <v/>
      </c>
      <c r="AY126" s="614" t="str">
        <f t="shared" si="33"/>
        <v/>
      </c>
      <c r="AZ126" s="614" t="str">
        <f t="shared" si="34"/>
        <v/>
      </c>
      <c r="BA126" s="614" t="str">
        <f t="shared" si="35"/>
        <v/>
      </c>
      <c r="BB126" s="614" t="str">
        <f t="shared" si="36"/>
        <v/>
      </c>
      <c r="BC126" s="614" t="str">
        <f t="shared" si="37"/>
        <v/>
      </c>
      <c r="BD126" s="614" t="str">
        <f t="shared" si="38"/>
        <v/>
      </c>
      <c r="BE126" s="614" t="str">
        <f t="shared" si="39"/>
        <v/>
      </c>
      <c r="BF126" s="614" t="str">
        <f t="shared" si="40"/>
        <v/>
      </c>
      <c r="BG126" s="614" t="str">
        <f t="shared" si="41"/>
        <v/>
      </c>
      <c r="BH126" s="614" t="str">
        <f t="shared" si="42"/>
        <v/>
      </c>
      <c r="BI126" s="614" t="str">
        <f t="shared" si="43"/>
        <v/>
      </c>
      <c r="BJ126" s="614" t="str">
        <f t="shared" si="44"/>
        <v/>
      </c>
      <c r="BK126" s="614" t="str">
        <f t="shared" si="45"/>
        <v/>
      </c>
      <c r="BL126" s="614" t="str">
        <f t="shared" si="46"/>
        <v/>
      </c>
      <c r="BM126" s="614" t="str">
        <f t="shared" si="47"/>
        <v/>
      </c>
      <c r="BN126" s="614" t="str">
        <f t="shared" si="48"/>
        <v/>
      </c>
      <c r="BO126" s="614" t="str">
        <f t="shared" si="49"/>
        <v/>
      </c>
      <c r="BP126" s="614" t="str">
        <f t="shared" si="50"/>
        <v/>
      </c>
      <c r="BQ126" s="614" t="str">
        <f t="shared" si="51"/>
        <v/>
      </c>
      <c r="BR126" s="614" t="str">
        <f t="shared" si="52"/>
        <v/>
      </c>
      <c r="BS126" s="614" t="str">
        <f t="shared" si="53"/>
        <v/>
      </c>
      <c r="BT126" s="614" t="str">
        <f t="shared" si="54"/>
        <v/>
      </c>
      <c r="BU126" s="614" t="str">
        <f t="shared" si="55"/>
        <v/>
      </c>
      <c r="BV126" s="614" t="str">
        <f t="shared" si="56"/>
        <v/>
      </c>
      <c r="BW126" s="614" t="str">
        <f t="shared" si="57"/>
        <v/>
      </c>
      <c r="BX126" s="614" t="str">
        <f t="shared" si="58"/>
        <v/>
      </c>
      <c r="BY126" s="614" t="str">
        <f t="shared" si="59"/>
        <v/>
      </c>
      <c r="BZ126" s="614" t="str">
        <f t="shared" si="60"/>
        <v/>
      </c>
      <c r="CA126" s="614" t="str">
        <f t="shared" si="61"/>
        <v/>
      </c>
      <c r="CB126" s="614" t="str">
        <f t="shared" si="62"/>
        <v/>
      </c>
      <c r="CC126" s="614" t="str">
        <f t="shared" si="63"/>
        <v/>
      </c>
      <c r="CD126" s="614" t="str">
        <f t="shared" si="64"/>
        <v/>
      </c>
      <c r="CE126" s="614" t="str">
        <f t="shared" si="65"/>
        <v/>
      </c>
      <c r="CF126" s="614" t="str">
        <f t="shared" si="66"/>
        <v/>
      </c>
      <c r="CG126" s="614" t="str">
        <f t="shared" si="67"/>
        <v/>
      </c>
      <c r="CH126" s="614" t="str">
        <f t="shared" si="68"/>
        <v/>
      </c>
      <c r="CI126" s="614" t="str">
        <f t="shared" si="69"/>
        <v/>
      </c>
      <c r="CJ126" s="614" t="str">
        <f t="shared" si="70"/>
        <v/>
      </c>
      <c r="CK126" s="614" t="str">
        <f t="shared" si="71"/>
        <v/>
      </c>
      <c r="CL126" s="614" t="str">
        <f t="shared" si="72"/>
        <v/>
      </c>
      <c r="CM126" s="614" t="str">
        <f t="shared" si="73"/>
        <v/>
      </c>
      <c r="CN126" s="614" t="str">
        <f t="shared" si="74"/>
        <v/>
      </c>
      <c r="CO126" s="614" t="str">
        <f t="shared" si="75"/>
        <v/>
      </c>
      <c r="CP126" s="614" t="str">
        <f t="shared" si="76"/>
        <v/>
      </c>
      <c r="CQ126" s="614" t="str">
        <f t="shared" si="77"/>
        <v/>
      </c>
      <c r="CR126" s="614" t="str">
        <f t="shared" si="78"/>
        <v/>
      </c>
      <c r="CS126" s="614" t="str">
        <f t="shared" si="79"/>
        <v/>
      </c>
      <c r="CT126" s="614" t="str">
        <f t="shared" si="80"/>
        <v/>
      </c>
      <c r="CU126" s="614" t="str">
        <f t="shared" si="81"/>
        <v/>
      </c>
      <c r="CV126" s="614" t="str">
        <f t="shared" si="82"/>
        <v/>
      </c>
      <c r="CW126" s="614" t="str">
        <f t="shared" si="83"/>
        <v/>
      </c>
      <c r="CX126" s="614" t="str">
        <f t="shared" si="84"/>
        <v/>
      </c>
      <c r="CY126" s="614" t="str">
        <f t="shared" si="85"/>
        <v/>
      </c>
      <c r="CZ126" s="614" t="str">
        <f t="shared" si="86"/>
        <v/>
      </c>
      <c r="DA126" s="614" t="str">
        <f t="shared" si="87"/>
        <v/>
      </c>
      <c r="DB126" s="614" t="str">
        <f t="shared" si="88"/>
        <v/>
      </c>
      <c r="DC126" s="614" t="str">
        <f t="shared" si="89"/>
        <v/>
      </c>
      <c r="DD126" s="614" t="str">
        <f t="shared" si="90"/>
        <v/>
      </c>
      <c r="DE126" s="614" t="str">
        <f t="shared" si="91"/>
        <v/>
      </c>
      <c r="DF126" s="614" t="str">
        <f t="shared" si="92"/>
        <v/>
      </c>
      <c r="DG126" s="614" t="str">
        <f t="shared" si="93"/>
        <v/>
      </c>
      <c r="DH126" s="614" t="str">
        <f t="shared" si="94"/>
        <v/>
      </c>
      <c r="DI126" s="614" t="str">
        <f t="shared" si="95"/>
        <v/>
      </c>
      <c r="DJ126" s="614" t="str">
        <f t="shared" si="96"/>
        <v/>
      </c>
      <c r="DK126" s="614" t="str">
        <f t="shared" si="97"/>
        <v/>
      </c>
      <c r="DL126" s="614" t="str">
        <f t="shared" si="98"/>
        <v/>
      </c>
      <c r="DM126" s="614" t="str">
        <f t="shared" si="99"/>
        <v/>
      </c>
      <c r="DN126" s="614" t="str">
        <f t="shared" si="100"/>
        <v/>
      </c>
      <c r="DO126" s="614" t="str">
        <f t="shared" si="101"/>
        <v/>
      </c>
      <c r="DP126" s="614" t="str">
        <f t="shared" si="102"/>
        <v/>
      </c>
      <c r="DQ126" s="614" t="str">
        <f t="shared" si="103"/>
        <v/>
      </c>
      <c r="DR126" s="614" t="str">
        <f t="shared" si="104"/>
        <v/>
      </c>
      <c r="DS126" s="614" t="str">
        <f t="shared" si="105"/>
        <v/>
      </c>
      <c r="DT126" s="614" t="str">
        <f t="shared" si="106"/>
        <v/>
      </c>
      <c r="DU126" s="614" t="str">
        <f t="shared" si="107"/>
        <v/>
      </c>
      <c r="DV126" s="614" t="str">
        <f t="shared" si="108"/>
        <v/>
      </c>
      <c r="DW126" s="614" t="str">
        <f t="shared" si="109"/>
        <v/>
      </c>
      <c r="DX126" s="614" t="str">
        <f t="shared" si="110"/>
        <v/>
      </c>
      <c r="DY126" s="614" t="str">
        <f t="shared" si="111"/>
        <v/>
      </c>
      <c r="DZ126" s="614" t="str">
        <f t="shared" si="112"/>
        <v/>
      </c>
      <c r="EA126" s="614" t="str">
        <f t="shared" si="113"/>
        <v/>
      </c>
      <c r="EB126" s="614" t="str">
        <f t="shared" si="114"/>
        <v/>
      </c>
      <c r="EC126" s="614" t="str">
        <f t="shared" si="115"/>
        <v/>
      </c>
      <c r="ED126" s="614" t="str">
        <f t="shared" si="116"/>
        <v/>
      </c>
      <c r="EE126" s="614" t="str">
        <f t="shared" si="117"/>
        <v/>
      </c>
      <c r="EF126" s="614" t="str">
        <f t="shared" si="118"/>
        <v/>
      </c>
      <c r="EG126" s="614" t="str">
        <f t="shared" si="316"/>
        <v/>
      </c>
      <c r="EH126" s="614" t="str">
        <f t="shared" si="119"/>
        <v/>
      </c>
      <c r="EI126" s="614" t="str">
        <f t="shared" si="120"/>
        <v/>
      </c>
      <c r="EJ126" s="614" t="str">
        <f t="shared" si="121"/>
        <v/>
      </c>
      <c r="EK126" s="614" t="str">
        <f t="shared" si="122"/>
        <v/>
      </c>
      <c r="EL126" s="614" t="str">
        <f t="shared" si="123"/>
        <v/>
      </c>
      <c r="EM126" s="614" t="str">
        <f t="shared" si="124"/>
        <v/>
      </c>
      <c r="EN126" s="614" t="str">
        <f t="shared" si="125"/>
        <v/>
      </c>
      <c r="EO126" s="614" t="str">
        <f t="shared" si="126"/>
        <v/>
      </c>
      <c r="EP126" s="614" t="str">
        <f t="shared" si="127"/>
        <v/>
      </c>
      <c r="EQ126" s="614" t="str">
        <f t="shared" si="128"/>
        <v/>
      </c>
      <c r="ER126" s="614" t="str">
        <f t="shared" si="129"/>
        <v/>
      </c>
      <c r="ES126" s="614" t="str">
        <f t="shared" si="130"/>
        <v/>
      </c>
      <c r="ET126" s="614" t="str">
        <f t="shared" si="131"/>
        <v/>
      </c>
      <c r="EU126" s="614" t="str">
        <f t="shared" si="132"/>
        <v/>
      </c>
      <c r="EV126" s="614" t="str">
        <f t="shared" si="133"/>
        <v/>
      </c>
      <c r="EW126" s="614" t="str">
        <f t="shared" si="317"/>
        <v/>
      </c>
      <c r="EX126" s="614" t="str">
        <f t="shared" si="318"/>
        <v/>
      </c>
      <c r="EY126" s="614" t="str">
        <f t="shared" si="319"/>
        <v/>
      </c>
      <c r="EZ126" s="614" t="str">
        <f t="shared" si="320"/>
        <v/>
      </c>
      <c r="FA126" s="614" t="str">
        <f t="shared" si="321"/>
        <v/>
      </c>
      <c r="FB126" s="614" t="str">
        <f t="shared" si="134"/>
        <v/>
      </c>
      <c r="FC126" s="614" t="str">
        <f t="shared" si="135"/>
        <v/>
      </c>
      <c r="FD126" s="614" t="str">
        <f t="shared" si="136"/>
        <v/>
      </c>
      <c r="FE126" s="614" t="str">
        <f t="shared" si="137"/>
        <v/>
      </c>
      <c r="FF126" s="614" t="str">
        <f t="shared" si="138"/>
        <v/>
      </c>
      <c r="FG126" s="614" t="str">
        <f t="shared" si="322"/>
        <v/>
      </c>
      <c r="FH126" s="614" t="str">
        <f t="shared" si="323"/>
        <v/>
      </c>
      <c r="FI126" s="614" t="str">
        <f t="shared" si="324"/>
        <v/>
      </c>
      <c r="FJ126" s="614" t="str">
        <f t="shared" si="325"/>
        <v/>
      </c>
      <c r="FK126" s="614" t="str">
        <f t="shared" si="326"/>
        <v/>
      </c>
      <c r="FL126" s="614" t="str">
        <f t="shared" si="139"/>
        <v/>
      </c>
      <c r="FM126" s="614" t="str">
        <f t="shared" si="140"/>
        <v/>
      </c>
      <c r="FN126" s="614" t="str">
        <f t="shared" si="141"/>
        <v/>
      </c>
      <c r="FO126" s="614" t="str">
        <f t="shared" si="142"/>
        <v/>
      </c>
      <c r="FP126" s="614" t="str">
        <f t="shared" si="143"/>
        <v/>
      </c>
      <c r="FQ126" s="614" t="str">
        <f t="shared" si="144"/>
        <v/>
      </c>
      <c r="FR126" s="614" t="str">
        <f t="shared" si="145"/>
        <v/>
      </c>
      <c r="FS126" s="614" t="str">
        <f t="shared" si="146"/>
        <v/>
      </c>
      <c r="FT126" s="614" t="str">
        <f t="shared" si="147"/>
        <v/>
      </c>
      <c r="FU126" s="614" t="str">
        <f t="shared" si="148"/>
        <v/>
      </c>
      <c r="FV126" s="614" t="str">
        <f t="shared" si="149"/>
        <v/>
      </c>
      <c r="FW126" s="614" t="str">
        <f t="shared" si="150"/>
        <v/>
      </c>
      <c r="FX126" s="614" t="str">
        <f t="shared" si="151"/>
        <v/>
      </c>
      <c r="FY126" s="614" t="str">
        <f t="shared" si="152"/>
        <v/>
      </c>
      <c r="FZ126" s="614" t="str">
        <f t="shared" si="153"/>
        <v/>
      </c>
      <c r="GA126" s="614" t="str">
        <f t="shared" si="154"/>
        <v/>
      </c>
      <c r="GB126" s="614" t="str">
        <f t="shared" si="155"/>
        <v/>
      </c>
      <c r="GC126" s="614" t="str">
        <f t="shared" si="156"/>
        <v/>
      </c>
      <c r="GD126" s="614" t="str">
        <f t="shared" si="157"/>
        <v/>
      </c>
      <c r="GE126" s="614" t="str">
        <f t="shared" si="158"/>
        <v/>
      </c>
      <c r="GF126" s="614" t="str">
        <f t="shared" si="159"/>
        <v/>
      </c>
      <c r="GG126" s="614" t="str">
        <f t="shared" si="160"/>
        <v/>
      </c>
      <c r="GH126" s="614" t="str">
        <f t="shared" si="161"/>
        <v/>
      </c>
      <c r="GI126" s="614" t="str">
        <f t="shared" si="162"/>
        <v/>
      </c>
      <c r="GJ126" s="614" t="str">
        <f t="shared" si="163"/>
        <v/>
      </c>
      <c r="GK126" s="614" t="str">
        <f t="shared" si="164"/>
        <v/>
      </c>
      <c r="GL126" s="614" t="str">
        <f t="shared" si="165"/>
        <v/>
      </c>
      <c r="GM126" s="614" t="str">
        <f t="shared" si="166"/>
        <v/>
      </c>
      <c r="GN126" s="614" t="str">
        <f t="shared" si="167"/>
        <v/>
      </c>
      <c r="GO126" s="614" t="str">
        <f t="shared" si="168"/>
        <v/>
      </c>
      <c r="GP126" s="614" t="str">
        <f t="shared" si="169"/>
        <v/>
      </c>
      <c r="GQ126" s="614" t="str">
        <f t="shared" si="170"/>
        <v/>
      </c>
      <c r="GR126" s="614" t="str">
        <f t="shared" si="171"/>
        <v/>
      </c>
      <c r="GS126" s="614" t="str">
        <f t="shared" si="172"/>
        <v/>
      </c>
      <c r="GT126" s="614" t="str">
        <f t="shared" si="173"/>
        <v/>
      </c>
      <c r="GU126" s="614" t="str">
        <f t="shared" si="174"/>
        <v/>
      </c>
      <c r="GV126" s="614" t="str">
        <f t="shared" si="175"/>
        <v/>
      </c>
      <c r="GW126" s="614" t="str">
        <f t="shared" si="176"/>
        <v/>
      </c>
      <c r="GX126" s="614" t="str">
        <f t="shared" si="177"/>
        <v/>
      </c>
      <c r="GY126" s="614" t="str">
        <f t="shared" si="178"/>
        <v/>
      </c>
      <c r="GZ126" s="614" t="str">
        <f t="shared" si="179"/>
        <v/>
      </c>
      <c r="HA126" s="614" t="str">
        <f t="shared" si="180"/>
        <v/>
      </c>
      <c r="HB126" s="614" t="str">
        <f t="shared" si="181"/>
        <v/>
      </c>
      <c r="HC126" s="614" t="str">
        <f t="shared" si="182"/>
        <v/>
      </c>
      <c r="HD126" s="614" t="str">
        <f t="shared" si="183"/>
        <v/>
      </c>
      <c r="HE126" s="614" t="str">
        <f t="shared" si="184"/>
        <v/>
      </c>
      <c r="HF126" s="614" t="str">
        <f t="shared" si="185"/>
        <v/>
      </c>
      <c r="HG126" s="614" t="str">
        <f t="shared" si="186"/>
        <v/>
      </c>
      <c r="HH126" s="614" t="str">
        <f t="shared" si="187"/>
        <v/>
      </c>
      <c r="HI126" s="614" t="str">
        <f t="shared" si="188"/>
        <v/>
      </c>
      <c r="HJ126" s="614" t="str">
        <f t="shared" si="189"/>
        <v/>
      </c>
      <c r="HK126" s="614" t="str">
        <f t="shared" si="190"/>
        <v/>
      </c>
      <c r="HL126" s="614" t="str">
        <f t="shared" si="191"/>
        <v/>
      </c>
      <c r="HM126" s="614" t="str">
        <f t="shared" si="192"/>
        <v/>
      </c>
      <c r="HN126" s="614" t="str">
        <f t="shared" si="193"/>
        <v/>
      </c>
      <c r="HO126" s="614" t="str">
        <f t="shared" si="194"/>
        <v/>
      </c>
      <c r="HP126" s="614" t="str">
        <f t="shared" si="195"/>
        <v/>
      </c>
      <c r="HQ126" s="614" t="str">
        <f t="shared" si="196"/>
        <v/>
      </c>
      <c r="HR126" s="614" t="str">
        <f t="shared" si="197"/>
        <v/>
      </c>
      <c r="HS126" s="614" t="str">
        <f t="shared" si="198"/>
        <v/>
      </c>
      <c r="HT126" s="614" t="str">
        <f t="shared" si="199"/>
        <v/>
      </c>
      <c r="HU126" s="614" t="str">
        <f t="shared" si="200"/>
        <v/>
      </c>
      <c r="HV126" s="614" t="str">
        <f t="shared" si="201"/>
        <v/>
      </c>
      <c r="HW126" s="614" t="str">
        <f t="shared" si="202"/>
        <v/>
      </c>
      <c r="HX126" s="614" t="str">
        <f t="shared" si="203"/>
        <v/>
      </c>
      <c r="HY126" s="739" t="str">
        <f t="shared" si="204"/>
        <v/>
      </c>
      <c r="HZ126" s="739" t="str">
        <f t="shared" si="205"/>
        <v/>
      </c>
      <c r="IA126" s="739" t="str">
        <f t="shared" si="206"/>
        <v/>
      </c>
      <c r="IB126" s="739" t="str">
        <f t="shared" si="207"/>
        <v/>
      </c>
      <c r="IC126" s="739" t="str">
        <f t="shared" si="208"/>
        <v/>
      </c>
      <c r="ID126" s="739" t="str">
        <f t="shared" si="209"/>
        <v/>
      </c>
      <c r="IE126" s="739" t="str">
        <f t="shared" si="210"/>
        <v/>
      </c>
      <c r="IF126" s="739" t="str">
        <f t="shared" si="211"/>
        <v/>
      </c>
      <c r="IG126" s="739" t="str">
        <f t="shared" si="212"/>
        <v/>
      </c>
      <c r="IH126" s="739" t="str">
        <f t="shared" si="213"/>
        <v/>
      </c>
      <c r="II126" s="739" t="str">
        <f t="shared" si="214"/>
        <v/>
      </c>
      <c r="IJ126" s="739" t="str">
        <f t="shared" si="215"/>
        <v/>
      </c>
      <c r="IK126" s="739" t="str">
        <f t="shared" si="216"/>
        <v/>
      </c>
      <c r="IL126" s="739" t="str">
        <f t="shared" si="217"/>
        <v/>
      </c>
      <c r="IM126" s="739" t="str">
        <f t="shared" si="218"/>
        <v/>
      </c>
      <c r="IN126" s="739" t="str">
        <f t="shared" si="219"/>
        <v/>
      </c>
      <c r="IO126" s="739" t="str">
        <f t="shared" si="220"/>
        <v/>
      </c>
      <c r="IP126" s="739" t="str">
        <f t="shared" si="221"/>
        <v/>
      </c>
      <c r="IQ126" s="739" t="str">
        <f t="shared" si="222"/>
        <v/>
      </c>
      <c r="IR126" s="739" t="str">
        <f t="shared" si="223"/>
        <v/>
      </c>
      <c r="IS126" s="739" t="str">
        <f t="shared" si="224"/>
        <v/>
      </c>
      <c r="IT126" s="739" t="str">
        <f t="shared" si="225"/>
        <v/>
      </c>
      <c r="IU126" s="739" t="str">
        <f t="shared" si="226"/>
        <v/>
      </c>
      <c r="IV126" s="739" t="str">
        <f t="shared" si="227"/>
        <v/>
      </c>
      <c r="IW126" s="739" t="str">
        <f t="shared" si="228"/>
        <v/>
      </c>
      <c r="IX126" s="739" t="str">
        <f t="shared" si="229"/>
        <v/>
      </c>
      <c r="IY126" s="739" t="str">
        <f t="shared" si="230"/>
        <v/>
      </c>
      <c r="IZ126" s="739" t="str">
        <f t="shared" si="231"/>
        <v/>
      </c>
      <c r="JA126" s="739" t="str">
        <f t="shared" si="232"/>
        <v/>
      </c>
      <c r="JB126" s="739" t="str">
        <f t="shared" si="233"/>
        <v/>
      </c>
      <c r="JC126" s="739" t="str">
        <f t="shared" si="234"/>
        <v/>
      </c>
      <c r="JD126" s="739" t="str">
        <f t="shared" si="235"/>
        <v/>
      </c>
      <c r="JE126" s="739" t="str">
        <f t="shared" si="236"/>
        <v/>
      </c>
      <c r="JF126" s="739" t="str">
        <f t="shared" si="237"/>
        <v/>
      </c>
      <c r="JG126" s="739" t="str">
        <f t="shared" si="238"/>
        <v/>
      </c>
      <c r="JH126" s="739" t="str">
        <f t="shared" si="239"/>
        <v/>
      </c>
      <c r="JI126" s="739" t="str">
        <f t="shared" si="240"/>
        <v/>
      </c>
      <c r="JJ126" s="739" t="str">
        <f t="shared" si="241"/>
        <v/>
      </c>
      <c r="JK126" s="739" t="str">
        <f t="shared" si="242"/>
        <v/>
      </c>
      <c r="JL126" s="739" t="str">
        <f t="shared" si="243"/>
        <v/>
      </c>
      <c r="JM126" s="739" t="str">
        <f t="shared" si="244"/>
        <v/>
      </c>
      <c r="JN126" s="739" t="str">
        <f t="shared" si="245"/>
        <v/>
      </c>
      <c r="JO126" s="739" t="str">
        <f t="shared" si="246"/>
        <v/>
      </c>
      <c r="JP126" s="739" t="str">
        <f t="shared" si="247"/>
        <v/>
      </c>
      <c r="JQ126" s="739" t="str">
        <f t="shared" si="248"/>
        <v/>
      </c>
      <c r="JR126" s="739" t="str">
        <f t="shared" si="249"/>
        <v/>
      </c>
      <c r="JS126" s="739" t="str">
        <f t="shared" si="250"/>
        <v/>
      </c>
      <c r="JT126" s="739" t="str">
        <f t="shared" si="251"/>
        <v/>
      </c>
      <c r="JU126" s="739" t="str">
        <f t="shared" si="252"/>
        <v/>
      </c>
      <c r="JV126" s="739" t="str">
        <f t="shared" si="253"/>
        <v/>
      </c>
      <c r="JW126" s="739" t="str">
        <f t="shared" si="254"/>
        <v/>
      </c>
      <c r="JX126" s="739" t="str">
        <f t="shared" si="255"/>
        <v/>
      </c>
      <c r="JY126" s="739" t="str">
        <f t="shared" si="256"/>
        <v/>
      </c>
      <c r="JZ126" s="739" t="str">
        <f t="shared" si="257"/>
        <v/>
      </c>
      <c r="KA126" s="739" t="str">
        <f t="shared" si="258"/>
        <v/>
      </c>
      <c r="KB126" s="739" t="str">
        <f t="shared" si="259"/>
        <v/>
      </c>
      <c r="KC126" s="739" t="str">
        <f t="shared" si="260"/>
        <v/>
      </c>
      <c r="KD126" s="739" t="str">
        <f t="shared" si="261"/>
        <v/>
      </c>
      <c r="KE126" s="739" t="str">
        <f t="shared" si="262"/>
        <v/>
      </c>
      <c r="KF126" s="739" t="str">
        <f t="shared" si="263"/>
        <v/>
      </c>
      <c r="KG126" s="739" t="str">
        <f t="shared" si="264"/>
        <v/>
      </c>
      <c r="KH126" s="739" t="str">
        <f t="shared" si="265"/>
        <v/>
      </c>
      <c r="KI126" s="739" t="str">
        <f t="shared" si="266"/>
        <v/>
      </c>
      <c r="KJ126" s="739" t="str">
        <f t="shared" si="267"/>
        <v/>
      </c>
      <c r="KK126" s="739" t="str">
        <f t="shared" si="268"/>
        <v/>
      </c>
      <c r="KL126" s="739" t="str">
        <f t="shared" si="269"/>
        <v/>
      </c>
      <c r="KM126" s="739" t="str">
        <f t="shared" si="270"/>
        <v/>
      </c>
      <c r="KN126" s="739" t="str">
        <f t="shared" si="271"/>
        <v/>
      </c>
      <c r="KO126" s="739" t="str">
        <f t="shared" si="272"/>
        <v/>
      </c>
      <c r="KP126" s="739" t="str">
        <f t="shared" si="273"/>
        <v/>
      </c>
      <c r="KQ126" s="739" t="str">
        <f t="shared" si="274"/>
        <v/>
      </c>
      <c r="KR126" s="739" t="str">
        <f t="shared" si="275"/>
        <v/>
      </c>
      <c r="KS126" s="739" t="str">
        <f t="shared" si="276"/>
        <v/>
      </c>
      <c r="KT126" s="739" t="str">
        <f t="shared" si="277"/>
        <v/>
      </c>
      <c r="KU126" s="739" t="str">
        <f t="shared" si="278"/>
        <v/>
      </c>
      <c r="KV126" s="739" t="str">
        <f t="shared" si="279"/>
        <v/>
      </c>
      <c r="KW126" s="739" t="str">
        <f t="shared" si="280"/>
        <v/>
      </c>
      <c r="KX126" s="739" t="str">
        <f t="shared" si="281"/>
        <v/>
      </c>
      <c r="KY126" s="739" t="str">
        <f t="shared" si="282"/>
        <v/>
      </c>
      <c r="KZ126" s="739" t="str">
        <f t="shared" si="283"/>
        <v/>
      </c>
      <c r="LA126" s="739" t="str">
        <f t="shared" si="284"/>
        <v/>
      </c>
      <c r="LB126" s="739" t="str">
        <f t="shared" si="285"/>
        <v/>
      </c>
      <c r="LC126" s="739" t="str">
        <f t="shared" si="286"/>
        <v/>
      </c>
      <c r="LD126" s="739" t="str">
        <f t="shared" si="287"/>
        <v/>
      </c>
      <c r="LE126" s="739" t="str">
        <f t="shared" si="288"/>
        <v/>
      </c>
      <c r="LF126" s="740" t="str">
        <f t="shared" si="289"/>
        <v/>
      </c>
      <c r="LG126" s="740" t="str">
        <f t="shared" si="290"/>
        <v/>
      </c>
      <c r="LH126" s="740" t="str">
        <f t="shared" si="291"/>
        <v/>
      </c>
      <c r="LI126" s="740" t="str">
        <f t="shared" si="292"/>
        <v/>
      </c>
      <c r="LJ126" s="740" t="str">
        <f t="shared" si="293"/>
        <v/>
      </c>
      <c r="LK126" s="614" t="str">
        <f t="shared" si="294"/>
        <v/>
      </c>
      <c r="LL126" s="614" t="str">
        <f t="shared" si="295"/>
        <v/>
      </c>
      <c r="LM126" s="614" t="str">
        <f t="shared" si="296"/>
        <v/>
      </c>
      <c r="LN126" s="614" t="str">
        <f t="shared" si="297"/>
        <v/>
      </c>
      <c r="LO126" s="614" t="str">
        <f t="shared" si="298"/>
        <v/>
      </c>
      <c r="LP126" s="614" t="str">
        <f t="shared" si="299"/>
        <v/>
      </c>
      <c r="LQ126" s="614" t="str">
        <f t="shared" si="300"/>
        <v/>
      </c>
      <c r="LR126" s="614" t="str">
        <f t="shared" si="301"/>
        <v/>
      </c>
      <c r="LS126" s="614" t="str">
        <f t="shared" si="302"/>
        <v/>
      </c>
      <c r="LT126" s="614" t="str">
        <f t="shared" si="303"/>
        <v/>
      </c>
      <c r="LU126" s="614" t="str">
        <f t="shared" si="304"/>
        <v/>
      </c>
      <c r="LV126" s="614" t="str">
        <f t="shared" si="305"/>
        <v/>
      </c>
      <c r="LW126" s="614" t="str">
        <f t="shared" si="306"/>
        <v/>
      </c>
      <c r="LX126" s="614" t="str">
        <f t="shared" si="307"/>
        <v/>
      </c>
      <c r="LY126" s="614" t="str">
        <f t="shared" si="308"/>
        <v/>
      </c>
      <c r="LZ126" s="614" t="str">
        <f t="shared" si="309"/>
        <v/>
      </c>
      <c r="MA126" s="614" t="str">
        <f t="shared" si="310"/>
        <v/>
      </c>
      <c r="MB126" s="614" t="str">
        <f t="shared" si="311"/>
        <v/>
      </c>
      <c r="MC126" s="614" t="str">
        <f t="shared" si="312"/>
        <v/>
      </c>
      <c r="MD126" s="614" t="str">
        <f t="shared" si="313"/>
        <v/>
      </c>
      <c r="ME126" s="731">
        <f t="shared" si="327"/>
        <v>0</v>
      </c>
      <c r="MF126" s="731">
        <f t="shared" si="328"/>
        <v>0</v>
      </c>
      <c r="MG126" s="731">
        <f t="shared" si="329"/>
        <v>0</v>
      </c>
      <c r="MH126" s="731">
        <f t="shared" si="330"/>
        <v>0</v>
      </c>
      <c r="MI126" s="731">
        <f t="shared" si="331"/>
        <v>0</v>
      </c>
      <c r="MJ126" s="731">
        <f t="shared" si="332"/>
        <v>0</v>
      </c>
      <c r="MK126" s="731">
        <f t="shared" si="333"/>
        <v>0</v>
      </c>
      <c r="ML126" s="731">
        <f t="shared" si="334"/>
        <v>0</v>
      </c>
      <c r="MM126" s="731">
        <f t="shared" si="335"/>
        <v>0</v>
      </c>
      <c r="MN126" s="731">
        <f t="shared" si="336"/>
        <v>0</v>
      </c>
      <c r="MO126" s="731">
        <f t="shared" si="337"/>
        <v>0</v>
      </c>
      <c r="MP126" s="731">
        <f t="shared" si="338"/>
        <v>0</v>
      </c>
      <c r="MQ126" s="731">
        <f t="shared" si="339"/>
        <v>0</v>
      </c>
      <c r="MR126" s="731">
        <f t="shared" si="340"/>
        <v>0</v>
      </c>
      <c r="MS126" s="731">
        <f t="shared" si="341"/>
        <v>0</v>
      </c>
    </row>
    <row r="127" spans="1:357" s="614" customFormat="1" ht="12" customHeight="1" x14ac:dyDescent="0.2">
      <c r="A127" s="647" t="str">
        <f t="shared" si="1"/>
        <v/>
      </c>
      <c r="B127" s="828">
        <f>'Rent Schedule and Summary'!B22</f>
        <v>30</v>
      </c>
      <c r="C127" s="824">
        <f>'Rent Schedule and Summary'!C22</f>
        <v>0</v>
      </c>
      <c r="D127" s="825">
        <f>'Rent Schedule and Summary'!D22</f>
        <v>0</v>
      </c>
      <c r="E127" s="826">
        <f>'Rent Schedule and Summary'!E22</f>
        <v>0</v>
      </c>
      <c r="F127" s="826">
        <f>'Rent Schedule and Summary'!F22</f>
        <v>0</v>
      </c>
      <c r="G127" s="826">
        <f>'Rent Schedule and Summary'!G22</f>
        <v>0</v>
      </c>
      <c r="H127" s="826">
        <f>'Rent Schedule and Summary'!H22</f>
        <v>0</v>
      </c>
      <c r="I127" s="826">
        <f>'Rent Schedule and Summary'!I22</f>
        <v>0</v>
      </c>
      <c r="J127" s="827">
        <f>'Rent Schedule and Summary'!J22</f>
        <v>0</v>
      </c>
      <c r="K127" s="736">
        <f t="shared" si="344"/>
        <v>0</v>
      </c>
      <c r="L127" s="736">
        <f t="shared" si="345"/>
        <v>0</v>
      </c>
      <c r="M127" s="779">
        <f>'Rent Schedule and Summary'!M22</f>
        <v>0</v>
      </c>
      <c r="N127" s="779">
        <f>'Rent Schedule and Summary'!N22</f>
        <v>0</v>
      </c>
      <c r="O127" s="779">
        <f>'Rent Schedule and Summary'!O22</f>
        <v>0</v>
      </c>
      <c r="P127" s="723">
        <f>'Rent Schedule and Summary'!P22</f>
        <v>0</v>
      </c>
      <c r="Q127" s="737">
        <f t="shared" si="4"/>
        <v>0</v>
      </c>
      <c r="R127" s="738"/>
      <c r="S127" s="737"/>
      <c r="T127" s="738"/>
      <c r="U127" s="661"/>
      <c r="V127" s="661"/>
      <c r="W127" s="614" t="str">
        <f t="shared" si="5"/>
        <v/>
      </c>
      <c r="X127" s="614" t="str">
        <f t="shared" si="6"/>
        <v/>
      </c>
      <c r="Y127" s="614" t="str">
        <f t="shared" si="7"/>
        <v/>
      </c>
      <c r="Z127" s="614" t="str">
        <f t="shared" si="8"/>
        <v/>
      </c>
      <c r="AA127" s="614" t="str">
        <f t="shared" si="9"/>
        <v/>
      </c>
      <c r="AB127" s="614" t="str">
        <f t="shared" si="10"/>
        <v/>
      </c>
      <c r="AC127" s="614" t="str">
        <f t="shared" si="11"/>
        <v/>
      </c>
      <c r="AD127" s="614" t="str">
        <f t="shared" si="12"/>
        <v/>
      </c>
      <c r="AE127" s="614" t="str">
        <f t="shared" si="13"/>
        <v/>
      </c>
      <c r="AF127" s="614" t="str">
        <f t="shared" si="14"/>
        <v/>
      </c>
      <c r="AG127" s="614" t="str">
        <f t="shared" si="15"/>
        <v/>
      </c>
      <c r="AH127" s="614" t="str">
        <f t="shared" si="16"/>
        <v/>
      </c>
      <c r="AI127" s="614" t="str">
        <f t="shared" si="17"/>
        <v/>
      </c>
      <c r="AJ127" s="614" t="str">
        <f t="shared" si="18"/>
        <v/>
      </c>
      <c r="AK127" s="614" t="str">
        <f t="shared" si="19"/>
        <v/>
      </c>
      <c r="AL127" s="614" t="str">
        <f t="shared" si="20"/>
        <v/>
      </c>
      <c r="AM127" s="614" t="str">
        <f t="shared" si="21"/>
        <v/>
      </c>
      <c r="AN127" s="614" t="str">
        <f t="shared" si="22"/>
        <v/>
      </c>
      <c r="AO127" s="614" t="str">
        <f t="shared" si="23"/>
        <v/>
      </c>
      <c r="AP127" s="614" t="str">
        <f t="shared" si="24"/>
        <v/>
      </c>
      <c r="AQ127" s="614" t="str">
        <f t="shared" si="25"/>
        <v/>
      </c>
      <c r="AR127" s="614" t="str">
        <f t="shared" si="26"/>
        <v/>
      </c>
      <c r="AS127" s="614" t="str">
        <f t="shared" si="27"/>
        <v/>
      </c>
      <c r="AT127" s="614" t="str">
        <f t="shared" si="28"/>
        <v/>
      </c>
      <c r="AU127" s="614" t="str">
        <f t="shared" si="29"/>
        <v/>
      </c>
      <c r="AV127" s="614" t="str">
        <f t="shared" si="30"/>
        <v/>
      </c>
      <c r="AW127" s="614" t="str">
        <f t="shared" si="31"/>
        <v/>
      </c>
      <c r="AX127" s="614" t="str">
        <f t="shared" si="32"/>
        <v/>
      </c>
      <c r="AY127" s="614" t="str">
        <f t="shared" si="33"/>
        <v/>
      </c>
      <c r="AZ127" s="614" t="str">
        <f t="shared" si="34"/>
        <v/>
      </c>
      <c r="BA127" s="614" t="str">
        <f t="shared" si="35"/>
        <v/>
      </c>
      <c r="BB127" s="614" t="str">
        <f t="shared" si="36"/>
        <v/>
      </c>
      <c r="BC127" s="614" t="str">
        <f t="shared" si="37"/>
        <v/>
      </c>
      <c r="BD127" s="614" t="str">
        <f t="shared" si="38"/>
        <v/>
      </c>
      <c r="BE127" s="614" t="str">
        <f t="shared" si="39"/>
        <v/>
      </c>
      <c r="BF127" s="614" t="str">
        <f t="shared" si="40"/>
        <v/>
      </c>
      <c r="BG127" s="614" t="str">
        <f t="shared" si="41"/>
        <v/>
      </c>
      <c r="BH127" s="614" t="str">
        <f t="shared" si="42"/>
        <v/>
      </c>
      <c r="BI127" s="614" t="str">
        <f t="shared" si="43"/>
        <v/>
      </c>
      <c r="BJ127" s="614" t="str">
        <f t="shared" si="44"/>
        <v/>
      </c>
      <c r="BK127" s="614" t="str">
        <f t="shared" si="45"/>
        <v/>
      </c>
      <c r="BL127" s="614" t="str">
        <f t="shared" si="46"/>
        <v/>
      </c>
      <c r="BM127" s="614" t="str">
        <f t="shared" si="47"/>
        <v/>
      </c>
      <c r="BN127" s="614" t="str">
        <f t="shared" si="48"/>
        <v/>
      </c>
      <c r="BO127" s="614" t="str">
        <f t="shared" si="49"/>
        <v/>
      </c>
      <c r="BP127" s="614" t="str">
        <f t="shared" si="50"/>
        <v/>
      </c>
      <c r="BQ127" s="614" t="str">
        <f t="shared" si="51"/>
        <v/>
      </c>
      <c r="BR127" s="614" t="str">
        <f t="shared" si="52"/>
        <v/>
      </c>
      <c r="BS127" s="614" t="str">
        <f t="shared" si="53"/>
        <v/>
      </c>
      <c r="BT127" s="614" t="str">
        <f t="shared" si="54"/>
        <v/>
      </c>
      <c r="BU127" s="614" t="str">
        <f t="shared" si="55"/>
        <v/>
      </c>
      <c r="BV127" s="614" t="str">
        <f t="shared" si="56"/>
        <v/>
      </c>
      <c r="BW127" s="614" t="str">
        <f t="shared" si="57"/>
        <v/>
      </c>
      <c r="BX127" s="614" t="str">
        <f t="shared" si="58"/>
        <v/>
      </c>
      <c r="BY127" s="614" t="str">
        <f t="shared" si="59"/>
        <v/>
      </c>
      <c r="BZ127" s="614" t="str">
        <f t="shared" si="60"/>
        <v/>
      </c>
      <c r="CA127" s="614" t="str">
        <f t="shared" si="61"/>
        <v/>
      </c>
      <c r="CB127" s="614" t="str">
        <f t="shared" si="62"/>
        <v/>
      </c>
      <c r="CC127" s="614" t="str">
        <f t="shared" si="63"/>
        <v/>
      </c>
      <c r="CD127" s="614" t="str">
        <f t="shared" si="64"/>
        <v/>
      </c>
      <c r="CE127" s="614" t="str">
        <f t="shared" si="65"/>
        <v/>
      </c>
      <c r="CF127" s="614" t="str">
        <f t="shared" si="66"/>
        <v/>
      </c>
      <c r="CG127" s="614" t="str">
        <f t="shared" si="67"/>
        <v/>
      </c>
      <c r="CH127" s="614" t="str">
        <f t="shared" si="68"/>
        <v/>
      </c>
      <c r="CI127" s="614" t="str">
        <f t="shared" si="69"/>
        <v/>
      </c>
      <c r="CJ127" s="614" t="str">
        <f t="shared" si="70"/>
        <v/>
      </c>
      <c r="CK127" s="614" t="str">
        <f t="shared" si="71"/>
        <v/>
      </c>
      <c r="CL127" s="614" t="str">
        <f t="shared" si="72"/>
        <v/>
      </c>
      <c r="CM127" s="614" t="str">
        <f t="shared" si="73"/>
        <v/>
      </c>
      <c r="CN127" s="614" t="str">
        <f t="shared" si="74"/>
        <v/>
      </c>
      <c r="CO127" s="614" t="str">
        <f t="shared" si="75"/>
        <v/>
      </c>
      <c r="CP127" s="614" t="str">
        <f t="shared" si="76"/>
        <v/>
      </c>
      <c r="CQ127" s="614" t="str">
        <f t="shared" si="77"/>
        <v/>
      </c>
      <c r="CR127" s="614" t="str">
        <f t="shared" si="78"/>
        <v/>
      </c>
      <c r="CS127" s="614" t="str">
        <f t="shared" si="79"/>
        <v/>
      </c>
      <c r="CT127" s="614" t="str">
        <f t="shared" si="80"/>
        <v/>
      </c>
      <c r="CU127" s="614" t="str">
        <f t="shared" si="81"/>
        <v/>
      </c>
      <c r="CV127" s="614" t="str">
        <f t="shared" si="82"/>
        <v/>
      </c>
      <c r="CW127" s="614" t="str">
        <f t="shared" si="83"/>
        <v/>
      </c>
      <c r="CX127" s="614" t="str">
        <f t="shared" si="84"/>
        <v/>
      </c>
      <c r="CY127" s="614" t="str">
        <f t="shared" si="85"/>
        <v/>
      </c>
      <c r="CZ127" s="614" t="str">
        <f t="shared" si="86"/>
        <v/>
      </c>
      <c r="DA127" s="614" t="str">
        <f t="shared" si="87"/>
        <v/>
      </c>
      <c r="DB127" s="614" t="str">
        <f t="shared" si="88"/>
        <v/>
      </c>
      <c r="DC127" s="614" t="str">
        <f t="shared" si="89"/>
        <v/>
      </c>
      <c r="DD127" s="614" t="str">
        <f t="shared" si="90"/>
        <v/>
      </c>
      <c r="DE127" s="614" t="str">
        <f t="shared" si="91"/>
        <v/>
      </c>
      <c r="DF127" s="614" t="str">
        <f t="shared" si="92"/>
        <v/>
      </c>
      <c r="DG127" s="614" t="str">
        <f t="shared" si="93"/>
        <v/>
      </c>
      <c r="DH127" s="614" t="str">
        <f t="shared" si="94"/>
        <v/>
      </c>
      <c r="DI127" s="614" t="str">
        <f t="shared" si="95"/>
        <v/>
      </c>
      <c r="DJ127" s="614" t="str">
        <f t="shared" si="96"/>
        <v/>
      </c>
      <c r="DK127" s="614" t="str">
        <f t="shared" si="97"/>
        <v/>
      </c>
      <c r="DL127" s="614" t="str">
        <f t="shared" si="98"/>
        <v/>
      </c>
      <c r="DM127" s="614" t="str">
        <f t="shared" si="99"/>
        <v/>
      </c>
      <c r="DN127" s="614" t="str">
        <f t="shared" si="100"/>
        <v/>
      </c>
      <c r="DO127" s="614" t="str">
        <f t="shared" si="101"/>
        <v/>
      </c>
      <c r="DP127" s="614" t="str">
        <f t="shared" si="102"/>
        <v/>
      </c>
      <c r="DQ127" s="614" t="str">
        <f t="shared" si="103"/>
        <v/>
      </c>
      <c r="DR127" s="614" t="str">
        <f t="shared" si="104"/>
        <v/>
      </c>
      <c r="DS127" s="614" t="str">
        <f t="shared" si="105"/>
        <v/>
      </c>
      <c r="DT127" s="614" t="str">
        <f t="shared" si="106"/>
        <v/>
      </c>
      <c r="DU127" s="614" t="str">
        <f t="shared" si="107"/>
        <v/>
      </c>
      <c r="DV127" s="614" t="str">
        <f t="shared" si="108"/>
        <v/>
      </c>
      <c r="DW127" s="614" t="str">
        <f t="shared" si="109"/>
        <v/>
      </c>
      <c r="DX127" s="614" t="str">
        <f t="shared" si="110"/>
        <v/>
      </c>
      <c r="DY127" s="614" t="str">
        <f t="shared" si="111"/>
        <v/>
      </c>
      <c r="DZ127" s="614" t="str">
        <f t="shared" si="112"/>
        <v/>
      </c>
      <c r="EA127" s="614" t="str">
        <f t="shared" si="113"/>
        <v/>
      </c>
      <c r="EB127" s="614" t="str">
        <f t="shared" si="114"/>
        <v/>
      </c>
      <c r="EC127" s="614" t="str">
        <f t="shared" si="115"/>
        <v/>
      </c>
      <c r="ED127" s="614" t="str">
        <f t="shared" si="116"/>
        <v/>
      </c>
      <c r="EE127" s="614" t="str">
        <f t="shared" si="117"/>
        <v/>
      </c>
      <c r="EF127" s="614" t="str">
        <f t="shared" si="118"/>
        <v/>
      </c>
      <c r="EG127" s="614" t="str">
        <f t="shared" si="316"/>
        <v/>
      </c>
      <c r="EH127" s="614" t="str">
        <f t="shared" si="119"/>
        <v/>
      </c>
      <c r="EI127" s="614" t="str">
        <f t="shared" si="120"/>
        <v/>
      </c>
      <c r="EJ127" s="614" t="str">
        <f t="shared" si="121"/>
        <v/>
      </c>
      <c r="EK127" s="614" t="str">
        <f t="shared" si="122"/>
        <v/>
      </c>
      <c r="EL127" s="614" t="str">
        <f t="shared" si="123"/>
        <v/>
      </c>
      <c r="EM127" s="614" t="str">
        <f t="shared" si="124"/>
        <v/>
      </c>
      <c r="EN127" s="614" t="str">
        <f t="shared" si="125"/>
        <v/>
      </c>
      <c r="EO127" s="614" t="str">
        <f t="shared" si="126"/>
        <v/>
      </c>
      <c r="EP127" s="614" t="str">
        <f t="shared" si="127"/>
        <v/>
      </c>
      <c r="EQ127" s="614" t="str">
        <f t="shared" si="128"/>
        <v/>
      </c>
      <c r="ER127" s="614" t="str">
        <f t="shared" si="129"/>
        <v/>
      </c>
      <c r="ES127" s="614" t="str">
        <f t="shared" si="130"/>
        <v/>
      </c>
      <c r="ET127" s="614" t="str">
        <f t="shared" si="131"/>
        <v/>
      </c>
      <c r="EU127" s="614" t="str">
        <f t="shared" si="132"/>
        <v/>
      </c>
      <c r="EV127" s="614" t="str">
        <f t="shared" si="133"/>
        <v/>
      </c>
      <c r="EW127" s="614" t="str">
        <f t="shared" si="317"/>
        <v/>
      </c>
      <c r="EX127" s="614" t="str">
        <f t="shared" si="318"/>
        <v/>
      </c>
      <c r="EY127" s="614" t="str">
        <f t="shared" si="319"/>
        <v/>
      </c>
      <c r="EZ127" s="614" t="str">
        <f t="shared" si="320"/>
        <v/>
      </c>
      <c r="FA127" s="614" t="str">
        <f t="shared" si="321"/>
        <v/>
      </c>
      <c r="FB127" s="614" t="str">
        <f t="shared" si="134"/>
        <v/>
      </c>
      <c r="FC127" s="614" t="str">
        <f t="shared" si="135"/>
        <v/>
      </c>
      <c r="FD127" s="614" t="str">
        <f t="shared" si="136"/>
        <v/>
      </c>
      <c r="FE127" s="614" t="str">
        <f t="shared" si="137"/>
        <v/>
      </c>
      <c r="FF127" s="614" t="str">
        <f t="shared" si="138"/>
        <v/>
      </c>
      <c r="FG127" s="614" t="str">
        <f t="shared" si="322"/>
        <v/>
      </c>
      <c r="FH127" s="614" t="str">
        <f t="shared" si="323"/>
        <v/>
      </c>
      <c r="FI127" s="614" t="str">
        <f t="shared" si="324"/>
        <v/>
      </c>
      <c r="FJ127" s="614" t="str">
        <f t="shared" si="325"/>
        <v/>
      </c>
      <c r="FK127" s="614" t="str">
        <f t="shared" si="326"/>
        <v/>
      </c>
      <c r="FL127" s="614" t="str">
        <f t="shared" si="139"/>
        <v/>
      </c>
      <c r="FM127" s="614" t="str">
        <f t="shared" si="140"/>
        <v/>
      </c>
      <c r="FN127" s="614" t="str">
        <f t="shared" si="141"/>
        <v/>
      </c>
      <c r="FO127" s="614" t="str">
        <f t="shared" si="142"/>
        <v/>
      </c>
      <c r="FP127" s="614" t="str">
        <f t="shared" si="143"/>
        <v/>
      </c>
      <c r="FQ127" s="614" t="str">
        <f t="shared" si="144"/>
        <v/>
      </c>
      <c r="FR127" s="614" t="str">
        <f t="shared" si="145"/>
        <v/>
      </c>
      <c r="FS127" s="614" t="str">
        <f t="shared" si="146"/>
        <v/>
      </c>
      <c r="FT127" s="614" t="str">
        <f t="shared" si="147"/>
        <v/>
      </c>
      <c r="FU127" s="614" t="str">
        <f t="shared" si="148"/>
        <v/>
      </c>
      <c r="FV127" s="614" t="str">
        <f t="shared" si="149"/>
        <v/>
      </c>
      <c r="FW127" s="614" t="str">
        <f t="shared" si="150"/>
        <v/>
      </c>
      <c r="FX127" s="614" t="str">
        <f t="shared" si="151"/>
        <v/>
      </c>
      <c r="FY127" s="614" t="str">
        <f t="shared" si="152"/>
        <v/>
      </c>
      <c r="FZ127" s="614" t="str">
        <f t="shared" si="153"/>
        <v/>
      </c>
      <c r="GA127" s="614" t="str">
        <f t="shared" si="154"/>
        <v/>
      </c>
      <c r="GB127" s="614" t="str">
        <f t="shared" si="155"/>
        <v/>
      </c>
      <c r="GC127" s="614" t="str">
        <f t="shared" si="156"/>
        <v/>
      </c>
      <c r="GD127" s="614" t="str">
        <f t="shared" si="157"/>
        <v/>
      </c>
      <c r="GE127" s="614" t="str">
        <f t="shared" si="158"/>
        <v/>
      </c>
      <c r="GF127" s="614" t="str">
        <f t="shared" si="159"/>
        <v/>
      </c>
      <c r="GG127" s="614" t="str">
        <f t="shared" si="160"/>
        <v/>
      </c>
      <c r="GH127" s="614" t="str">
        <f t="shared" si="161"/>
        <v/>
      </c>
      <c r="GI127" s="614" t="str">
        <f t="shared" si="162"/>
        <v/>
      </c>
      <c r="GJ127" s="614" t="str">
        <f t="shared" si="163"/>
        <v/>
      </c>
      <c r="GK127" s="614" t="str">
        <f t="shared" si="164"/>
        <v/>
      </c>
      <c r="GL127" s="614" t="str">
        <f t="shared" si="165"/>
        <v/>
      </c>
      <c r="GM127" s="614" t="str">
        <f t="shared" si="166"/>
        <v/>
      </c>
      <c r="GN127" s="614" t="str">
        <f t="shared" si="167"/>
        <v/>
      </c>
      <c r="GO127" s="614" t="str">
        <f t="shared" si="168"/>
        <v/>
      </c>
      <c r="GP127" s="614" t="str">
        <f t="shared" si="169"/>
        <v/>
      </c>
      <c r="GQ127" s="614" t="str">
        <f t="shared" si="170"/>
        <v/>
      </c>
      <c r="GR127" s="614" t="str">
        <f t="shared" si="171"/>
        <v/>
      </c>
      <c r="GS127" s="614" t="str">
        <f t="shared" si="172"/>
        <v/>
      </c>
      <c r="GT127" s="614" t="str">
        <f t="shared" si="173"/>
        <v/>
      </c>
      <c r="GU127" s="614" t="str">
        <f t="shared" si="174"/>
        <v/>
      </c>
      <c r="GV127" s="614" t="str">
        <f t="shared" si="175"/>
        <v/>
      </c>
      <c r="GW127" s="614" t="str">
        <f t="shared" si="176"/>
        <v/>
      </c>
      <c r="GX127" s="614" t="str">
        <f t="shared" si="177"/>
        <v/>
      </c>
      <c r="GY127" s="614" t="str">
        <f t="shared" si="178"/>
        <v/>
      </c>
      <c r="GZ127" s="614" t="str">
        <f t="shared" si="179"/>
        <v/>
      </c>
      <c r="HA127" s="614" t="str">
        <f t="shared" si="180"/>
        <v/>
      </c>
      <c r="HB127" s="614" t="str">
        <f t="shared" si="181"/>
        <v/>
      </c>
      <c r="HC127" s="614" t="str">
        <f t="shared" si="182"/>
        <v/>
      </c>
      <c r="HD127" s="614" t="str">
        <f t="shared" si="183"/>
        <v/>
      </c>
      <c r="HE127" s="614" t="str">
        <f t="shared" si="184"/>
        <v/>
      </c>
      <c r="HF127" s="614" t="str">
        <f t="shared" si="185"/>
        <v/>
      </c>
      <c r="HG127" s="614" t="str">
        <f t="shared" si="186"/>
        <v/>
      </c>
      <c r="HH127" s="614" t="str">
        <f t="shared" si="187"/>
        <v/>
      </c>
      <c r="HI127" s="614" t="str">
        <f t="shared" si="188"/>
        <v/>
      </c>
      <c r="HJ127" s="614" t="str">
        <f t="shared" si="189"/>
        <v/>
      </c>
      <c r="HK127" s="614" t="str">
        <f t="shared" si="190"/>
        <v/>
      </c>
      <c r="HL127" s="614" t="str">
        <f t="shared" si="191"/>
        <v/>
      </c>
      <c r="HM127" s="614" t="str">
        <f t="shared" si="192"/>
        <v/>
      </c>
      <c r="HN127" s="614" t="str">
        <f t="shared" si="193"/>
        <v/>
      </c>
      <c r="HO127" s="614" t="str">
        <f t="shared" si="194"/>
        <v/>
      </c>
      <c r="HP127" s="614" t="str">
        <f t="shared" si="195"/>
        <v/>
      </c>
      <c r="HQ127" s="614" t="str">
        <f t="shared" si="196"/>
        <v/>
      </c>
      <c r="HR127" s="614" t="str">
        <f t="shared" si="197"/>
        <v/>
      </c>
      <c r="HS127" s="614" t="str">
        <f t="shared" si="198"/>
        <v/>
      </c>
      <c r="HT127" s="614" t="str">
        <f t="shared" si="199"/>
        <v/>
      </c>
      <c r="HU127" s="614" t="str">
        <f t="shared" si="200"/>
        <v/>
      </c>
      <c r="HV127" s="614" t="str">
        <f t="shared" si="201"/>
        <v/>
      </c>
      <c r="HW127" s="614" t="str">
        <f t="shared" si="202"/>
        <v/>
      </c>
      <c r="HX127" s="614" t="str">
        <f t="shared" si="203"/>
        <v/>
      </c>
      <c r="HY127" s="739" t="str">
        <f t="shared" si="204"/>
        <v/>
      </c>
      <c r="HZ127" s="739" t="str">
        <f t="shared" si="205"/>
        <v/>
      </c>
      <c r="IA127" s="739" t="str">
        <f t="shared" si="206"/>
        <v/>
      </c>
      <c r="IB127" s="739" t="str">
        <f t="shared" si="207"/>
        <v/>
      </c>
      <c r="IC127" s="739" t="str">
        <f t="shared" si="208"/>
        <v/>
      </c>
      <c r="ID127" s="739" t="str">
        <f t="shared" si="209"/>
        <v/>
      </c>
      <c r="IE127" s="739" t="str">
        <f t="shared" si="210"/>
        <v/>
      </c>
      <c r="IF127" s="739" t="str">
        <f t="shared" si="211"/>
        <v/>
      </c>
      <c r="IG127" s="739" t="str">
        <f t="shared" si="212"/>
        <v/>
      </c>
      <c r="IH127" s="739" t="str">
        <f t="shared" si="213"/>
        <v/>
      </c>
      <c r="II127" s="739" t="str">
        <f t="shared" si="214"/>
        <v/>
      </c>
      <c r="IJ127" s="739" t="str">
        <f t="shared" si="215"/>
        <v/>
      </c>
      <c r="IK127" s="739" t="str">
        <f t="shared" si="216"/>
        <v/>
      </c>
      <c r="IL127" s="739" t="str">
        <f t="shared" si="217"/>
        <v/>
      </c>
      <c r="IM127" s="739" t="str">
        <f t="shared" si="218"/>
        <v/>
      </c>
      <c r="IN127" s="739" t="str">
        <f t="shared" si="219"/>
        <v/>
      </c>
      <c r="IO127" s="739" t="str">
        <f t="shared" si="220"/>
        <v/>
      </c>
      <c r="IP127" s="739" t="str">
        <f t="shared" si="221"/>
        <v/>
      </c>
      <c r="IQ127" s="739" t="str">
        <f t="shared" si="222"/>
        <v/>
      </c>
      <c r="IR127" s="739" t="str">
        <f t="shared" si="223"/>
        <v/>
      </c>
      <c r="IS127" s="739" t="str">
        <f t="shared" si="224"/>
        <v/>
      </c>
      <c r="IT127" s="739" t="str">
        <f t="shared" si="225"/>
        <v/>
      </c>
      <c r="IU127" s="739" t="str">
        <f t="shared" si="226"/>
        <v/>
      </c>
      <c r="IV127" s="739" t="str">
        <f t="shared" si="227"/>
        <v/>
      </c>
      <c r="IW127" s="739" t="str">
        <f t="shared" si="228"/>
        <v/>
      </c>
      <c r="IX127" s="739" t="str">
        <f t="shared" si="229"/>
        <v/>
      </c>
      <c r="IY127" s="739" t="str">
        <f t="shared" si="230"/>
        <v/>
      </c>
      <c r="IZ127" s="739" t="str">
        <f t="shared" si="231"/>
        <v/>
      </c>
      <c r="JA127" s="739" t="str">
        <f t="shared" si="232"/>
        <v/>
      </c>
      <c r="JB127" s="739" t="str">
        <f t="shared" si="233"/>
        <v/>
      </c>
      <c r="JC127" s="739" t="str">
        <f t="shared" si="234"/>
        <v/>
      </c>
      <c r="JD127" s="739" t="str">
        <f t="shared" si="235"/>
        <v/>
      </c>
      <c r="JE127" s="739" t="str">
        <f t="shared" si="236"/>
        <v/>
      </c>
      <c r="JF127" s="739" t="str">
        <f t="shared" si="237"/>
        <v/>
      </c>
      <c r="JG127" s="739" t="str">
        <f t="shared" si="238"/>
        <v/>
      </c>
      <c r="JH127" s="739" t="str">
        <f t="shared" si="239"/>
        <v/>
      </c>
      <c r="JI127" s="739" t="str">
        <f t="shared" si="240"/>
        <v/>
      </c>
      <c r="JJ127" s="739" t="str">
        <f t="shared" si="241"/>
        <v/>
      </c>
      <c r="JK127" s="739" t="str">
        <f t="shared" si="242"/>
        <v/>
      </c>
      <c r="JL127" s="739" t="str">
        <f t="shared" si="243"/>
        <v/>
      </c>
      <c r="JM127" s="739" t="str">
        <f t="shared" si="244"/>
        <v/>
      </c>
      <c r="JN127" s="739" t="str">
        <f t="shared" si="245"/>
        <v/>
      </c>
      <c r="JO127" s="739" t="str">
        <f t="shared" si="246"/>
        <v/>
      </c>
      <c r="JP127" s="739" t="str">
        <f t="shared" si="247"/>
        <v/>
      </c>
      <c r="JQ127" s="739" t="str">
        <f t="shared" si="248"/>
        <v/>
      </c>
      <c r="JR127" s="739" t="str">
        <f t="shared" si="249"/>
        <v/>
      </c>
      <c r="JS127" s="739" t="str">
        <f t="shared" si="250"/>
        <v/>
      </c>
      <c r="JT127" s="739" t="str">
        <f t="shared" si="251"/>
        <v/>
      </c>
      <c r="JU127" s="739" t="str">
        <f t="shared" si="252"/>
        <v/>
      </c>
      <c r="JV127" s="739" t="str">
        <f t="shared" si="253"/>
        <v/>
      </c>
      <c r="JW127" s="739" t="str">
        <f t="shared" si="254"/>
        <v/>
      </c>
      <c r="JX127" s="739" t="str">
        <f t="shared" si="255"/>
        <v/>
      </c>
      <c r="JY127" s="739" t="str">
        <f t="shared" si="256"/>
        <v/>
      </c>
      <c r="JZ127" s="739" t="str">
        <f t="shared" si="257"/>
        <v/>
      </c>
      <c r="KA127" s="739" t="str">
        <f t="shared" si="258"/>
        <v/>
      </c>
      <c r="KB127" s="739" t="str">
        <f t="shared" si="259"/>
        <v/>
      </c>
      <c r="KC127" s="739" t="str">
        <f t="shared" si="260"/>
        <v/>
      </c>
      <c r="KD127" s="739" t="str">
        <f t="shared" si="261"/>
        <v/>
      </c>
      <c r="KE127" s="739" t="str">
        <f t="shared" si="262"/>
        <v/>
      </c>
      <c r="KF127" s="739" t="str">
        <f t="shared" si="263"/>
        <v/>
      </c>
      <c r="KG127" s="739" t="str">
        <f t="shared" si="264"/>
        <v/>
      </c>
      <c r="KH127" s="739" t="str">
        <f t="shared" si="265"/>
        <v/>
      </c>
      <c r="KI127" s="739" t="str">
        <f t="shared" si="266"/>
        <v/>
      </c>
      <c r="KJ127" s="739" t="str">
        <f t="shared" si="267"/>
        <v/>
      </c>
      <c r="KK127" s="739" t="str">
        <f t="shared" si="268"/>
        <v/>
      </c>
      <c r="KL127" s="739" t="str">
        <f t="shared" si="269"/>
        <v/>
      </c>
      <c r="KM127" s="739" t="str">
        <f t="shared" si="270"/>
        <v/>
      </c>
      <c r="KN127" s="739" t="str">
        <f t="shared" si="271"/>
        <v/>
      </c>
      <c r="KO127" s="739" t="str">
        <f t="shared" si="272"/>
        <v/>
      </c>
      <c r="KP127" s="739" t="str">
        <f t="shared" si="273"/>
        <v/>
      </c>
      <c r="KQ127" s="739" t="str">
        <f t="shared" si="274"/>
        <v/>
      </c>
      <c r="KR127" s="739" t="str">
        <f t="shared" si="275"/>
        <v/>
      </c>
      <c r="KS127" s="739" t="str">
        <f t="shared" si="276"/>
        <v/>
      </c>
      <c r="KT127" s="739" t="str">
        <f t="shared" si="277"/>
        <v/>
      </c>
      <c r="KU127" s="739" t="str">
        <f t="shared" si="278"/>
        <v/>
      </c>
      <c r="KV127" s="739" t="str">
        <f t="shared" si="279"/>
        <v/>
      </c>
      <c r="KW127" s="739" t="str">
        <f t="shared" si="280"/>
        <v/>
      </c>
      <c r="KX127" s="739" t="str">
        <f t="shared" si="281"/>
        <v/>
      </c>
      <c r="KY127" s="739" t="str">
        <f t="shared" si="282"/>
        <v/>
      </c>
      <c r="KZ127" s="739" t="str">
        <f t="shared" si="283"/>
        <v/>
      </c>
      <c r="LA127" s="739" t="str">
        <f t="shared" si="284"/>
        <v/>
      </c>
      <c r="LB127" s="739" t="str">
        <f t="shared" si="285"/>
        <v/>
      </c>
      <c r="LC127" s="739" t="str">
        <f t="shared" si="286"/>
        <v/>
      </c>
      <c r="LD127" s="739" t="str">
        <f t="shared" si="287"/>
        <v/>
      </c>
      <c r="LE127" s="739" t="str">
        <f t="shared" si="288"/>
        <v/>
      </c>
      <c r="LF127" s="740" t="str">
        <f t="shared" si="289"/>
        <v/>
      </c>
      <c r="LG127" s="740" t="str">
        <f t="shared" si="290"/>
        <v/>
      </c>
      <c r="LH127" s="740" t="str">
        <f t="shared" si="291"/>
        <v/>
      </c>
      <c r="LI127" s="740" t="str">
        <f t="shared" si="292"/>
        <v/>
      </c>
      <c r="LJ127" s="740" t="str">
        <f t="shared" si="293"/>
        <v/>
      </c>
      <c r="LK127" s="614" t="str">
        <f t="shared" si="294"/>
        <v/>
      </c>
      <c r="LL127" s="614" t="str">
        <f t="shared" si="295"/>
        <v/>
      </c>
      <c r="LM127" s="614" t="str">
        <f t="shared" si="296"/>
        <v/>
      </c>
      <c r="LN127" s="614" t="str">
        <f t="shared" si="297"/>
        <v/>
      </c>
      <c r="LO127" s="614" t="str">
        <f t="shared" si="298"/>
        <v/>
      </c>
      <c r="LP127" s="614" t="str">
        <f t="shared" si="299"/>
        <v/>
      </c>
      <c r="LQ127" s="614" t="str">
        <f t="shared" si="300"/>
        <v/>
      </c>
      <c r="LR127" s="614" t="str">
        <f t="shared" si="301"/>
        <v/>
      </c>
      <c r="LS127" s="614" t="str">
        <f t="shared" si="302"/>
        <v/>
      </c>
      <c r="LT127" s="614" t="str">
        <f t="shared" si="303"/>
        <v/>
      </c>
      <c r="LU127" s="614" t="str">
        <f t="shared" si="304"/>
        <v/>
      </c>
      <c r="LV127" s="614" t="str">
        <f t="shared" si="305"/>
        <v/>
      </c>
      <c r="LW127" s="614" t="str">
        <f t="shared" si="306"/>
        <v/>
      </c>
      <c r="LX127" s="614" t="str">
        <f t="shared" si="307"/>
        <v/>
      </c>
      <c r="LY127" s="614" t="str">
        <f t="shared" si="308"/>
        <v/>
      </c>
      <c r="LZ127" s="614" t="str">
        <f t="shared" si="309"/>
        <v/>
      </c>
      <c r="MA127" s="614" t="str">
        <f t="shared" si="310"/>
        <v/>
      </c>
      <c r="MB127" s="614" t="str">
        <f t="shared" si="311"/>
        <v/>
      </c>
      <c r="MC127" s="614" t="str">
        <f t="shared" si="312"/>
        <v/>
      </c>
      <c r="MD127" s="614" t="str">
        <f t="shared" si="313"/>
        <v/>
      </c>
      <c r="ME127" s="731">
        <f t="shared" si="327"/>
        <v>0</v>
      </c>
      <c r="MF127" s="731">
        <f t="shared" si="328"/>
        <v>0</v>
      </c>
      <c r="MG127" s="731">
        <f t="shared" si="329"/>
        <v>0</v>
      </c>
      <c r="MH127" s="731">
        <f t="shared" si="330"/>
        <v>0</v>
      </c>
      <c r="MI127" s="731">
        <f t="shared" si="331"/>
        <v>0</v>
      </c>
      <c r="MJ127" s="731">
        <f t="shared" si="332"/>
        <v>0</v>
      </c>
      <c r="MK127" s="731">
        <f t="shared" si="333"/>
        <v>0</v>
      </c>
      <c r="ML127" s="731">
        <f t="shared" si="334"/>
        <v>0</v>
      </c>
      <c r="MM127" s="731">
        <f t="shared" si="335"/>
        <v>0</v>
      </c>
      <c r="MN127" s="731">
        <f t="shared" si="336"/>
        <v>0</v>
      </c>
      <c r="MO127" s="731">
        <f t="shared" si="337"/>
        <v>0</v>
      </c>
      <c r="MP127" s="731">
        <f t="shared" si="338"/>
        <v>0</v>
      </c>
      <c r="MQ127" s="731">
        <f t="shared" si="339"/>
        <v>0</v>
      </c>
      <c r="MR127" s="731">
        <f t="shared" si="340"/>
        <v>0</v>
      </c>
      <c r="MS127" s="731">
        <f t="shared" si="341"/>
        <v>0</v>
      </c>
    </row>
    <row r="128" spans="1:357" s="614" customFormat="1" ht="12" customHeight="1" x14ac:dyDescent="0.2">
      <c r="A128" s="647" t="str">
        <f t="shared" si="1"/>
        <v/>
      </c>
      <c r="B128" s="828">
        <f>'Rent Schedule and Summary'!B23</f>
        <v>40</v>
      </c>
      <c r="C128" s="824">
        <f>'Rent Schedule and Summary'!C23</f>
        <v>0</v>
      </c>
      <c r="D128" s="825">
        <f>'Rent Schedule and Summary'!D23</f>
        <v>0</v>
      </c>
      <c r="E128" s="826">
        <f>'Rent Schedule and Summary'!E23</f>
        <v>0</v>
      </c>
      <c r="F128" s="826">
        <f>'Rent Schedule and Summary'!F23</f>
        <v>0</v>
      </c>
      <c r="G128" s="826">
        <f>'Rent Schedule and Summary'!G23</f>
        <v>0</v>
      </c>
      <c r="H128" s="826">
        <f>'Rent Schedule and Summary'!H23</f>
        <v>0</v>
      </c>
      <c r="I128" s="826">
        <f>'Rent Schedule and Summary'!I23</f>
        <v>0</v>
      </c>
      <c r="J128" s="827">
        <f>'Rent Schedule and Summary'!J23</f>
        <v>0</v>
      </c>
      <c r="K128" s="736">
        <f t="shared" si="344"/>
        <v>0</v>
      </c>
      <c r="L128" s="736">
        <f t="shared" si="345"/>
        <v>0</v>
      </c>
      <c r="M128" s="779">
        <f>'Rent Schedule and Summary'!M23</f>
        <v>0</v>
      </c>
      <c r="N128" s="779">
        <f>'Rent Schedule and Summary'!N23</f>
        <v>0</v>
      </c>
      <c r="O128" s="779">
        <f>'Rent Schedule and Summary'!O23</f>
        <v>0</v>
      </c>
      <c r="P128" s="723">
        <f>'Rent Schedule and Summary'!P23</f>
        <v>0</v>
      </c>
      <c r="Q128" s="737">
        <f t="shared" si="4"/>
        <v>0</v>
      </c>
      <c r="R128" s="738"/>
      <c r="S128" s="737"/>
      <c r="T128" s="738"/>
      <c r="U128" s="661"/>
      <c r="V128" s="661"/>
      <c r="W128" s="614" t="str">
        <f t="shared" si="5"/>
        <v/>
      </c>
      <c r="X128" s="614" t="str">
        <f t="shared" si="6"/>
        <v/>
      </c>
      <c r="Y128" s="614" t="str">
        <f t="shared" si="7"/>
        <v/>
      </c>
      <c r="Z128" s="614" t="str">
        <f t="shared" si="8"/>
        <v/>
      </c>
      <c r="AA128" s="614" t="str">
        <f t="shared" si="9"/>
        <v/>
      </c>
      <c r="AB128" s="614" t="str">
        <f t="shared" si="10"/>
        <v/>
      </c>
      <c r="AC128" s="614" t="str">
        <f t="shared" si="11"/>
        <v/>
      </c>
      <c r="AD128" s="614" t="str">
        <f t="shared" si="12"/>
        <v/>
      </c>
      <c r="AE128" s="614" t="str">
        <f t="shared" si="13"/>
        <v/>
      </c>
      <c r="AF128" s="614" t="str">
        <f t="shared" si="14"/>
        <v/>
      </c>
      <c r="AG128" s="614" t="str">
        <f t="shared" si="15"/>
        <v/>
      </c>
      <c r="AH128" s="614" t="str">
        <f t="shared" si="16"/>
        <v/>
      </c>
      <c r="AI128" s="614" t="str">
        <f t="shared" si="17"/>
        <v/>
      </c>
      <c r="AJ128" s="614" t="str">
        <f t="shared" si="18"/>
        <v/>
      </c>
      <c r="AK128" s="614" t="str">
        <f t="shared" si="19"/>
        <v/>
      </c>
      <c r="AL128" s="614" t="str">
        <f t="shared" si="20"/>
        <v/>
      </c>
      <c r="AM128" s="614" t="str">
        <f t="shared" si="21"/>
        <v/>
      </c>
      <c r="AN128" s="614" t="str">
        <f t="shared" si="22"/>
        <v/>
      </c>
      <c r="AO128" s="614" t="str">
        <f t="shared" si="23"/>
        <v/>
      </c>
      <c r="AP128" s="614" t="str">
        <f t="shared" si="24"/>
        <v/>
      </c>
      <c r="AQ128" s="614" t="str">
        <f t="shared" si="25"/>
        <v/>
      </c>
      <c r="AR128" s="614" t="str">
        <f t="shared" si="26"/>
        <v/>
      </c>
      <c r="AS128" s="614" t="str">
        <f t="shared" si="27"/>
        <v/>
      </c>
      <c r="AT128" s="614" t="str">
        <f t="shared" si="28"/>
        <v/>
      </c>
      <c r="AU128" s="614" t="str">
        <f t="shared" si="29"/>
        <v/>
      </c>
      <c r="AV128" s="614" t="str">
        <f t="shared" si="30"/>
        <v/>
      </c>
      <c r="AW128" s="614" t="str">
        <f t="shared" si="31"/>
        <v/>
      </c>
      <c r="AX128" s="614" t="str">
        <f t="shared" si="32"/>
        <v/>
      </c>
      <c r="AY128" s="614" t="str">
        <f t="shared" si="33"/>
        <v/>
      </c>
      <c r="AZ128" s="614" t="str">
        <f t="shared" si="34"/>
        <v/>
      </c>
      <c r="BA128" s="614" t="str">
        <f t="shared" si="35"/>
        <v/>
      </c>
      <c r="BB128" s="614" t="str">
        <f t="shared" si="36"/>
        <v/>
      </c>
      <c r="BC128" s="614" t="str">
        <f t="shared" si="37"/>
        <v/>
      </c>
      <c r="BD128" s="614" t="str">
        <f t="shared" si="38"/>
        <v/>
      </c>
      <c r="BE128" s="614" t="str">
        <f t="shared" si="39"/>
        <v/>
      </c>
      <c r="BF128" s="614" t="str">
        <f t="shared" si="40"/>
        <v/>
      </c>
      <c r="BG128" s="614" t="str">
        <f t="shared" si="41"/>
        <v/>
      </c>
      <c r="BH128" s="614" t="str">
        <f t="shared" si="42"/>
        <v/>
      </c>
      <c r="BI128" s="614" t="str">
        <f t="shared" si="43"/>
        <v/>
      </c>
      <c r="BJ128" s="614" t="str">
        <f t="shared" si="44"/>
        <v/>
      </c>
      <c r="BK128" s="614" t="str">
        <f t="shared" si="45"/>
        <v/>
      </c>
      <c r="BL128" s="614" t="str">
        <f t="shared" si="46"/>
        <v/>
      </c>
      <c r="BM128" s="614" t="str">
        <f t="shared" si="47"/>
        <v/>
      </c>
      <c r="BN128" s="614" t="str">
        <f t="shared" si="48"/>
        <v/>
      </c>
      <c r="BO128" s="614" t="str">
        <f t="shared" si="49"/>
        <v/>
      </c>
      <c r="BP128" s="614" t="str">
        <f t="shared" si="50"/>
        <v/>
      </c>
      <c r="BQ128" s="614" t="str">
        <f t="shared" si="51"/>
        <v/>
      </c>
      <c r="BR128" s="614" t="str">
        <f t="shared" si="52"/>
        <v/>
      </c>
      <c r="BS128" s="614" t="str">
        <f t="shared" si="53"/>
        <v/>
      </c>
      <c r="BT128" s="614" t="str">
        <f t="shared" si="54"/>
        <v/>
      </c>
      <c r="BU128" s="614" t="str">
        <f t="shared" si="55"/>
        <v/>
      </c>
      <c r="BV128" s="614" t="str">
        <f t="shared" si="56"/>
        <v/>
      </c>
      <c r="BW128" s="614" t="str">
        <f t="shared" si="57"/>
        <v/>
      </c>
      <c r="BX128" s="614" t="str">
        <f t="shared" si="58"/>
        <v/>
      </c>
      <c r="BY128" s="614" t="str">
        <f t="shared" si="59"/>
        <v/>
      </c>
      <c r="BZ128" s="614" t="str">
        <f t="shared" si="60"/>
        <v/>
      </c>
      <c r="CA128" s="614" t="str">
        <f t="shared" si="61"/>
        <v/>
      </c>
      <c r="CB128" s="614" t="str">
        <f t="shared" si="62"/>
        <v/>
      </c>
      <c r="CC128" s="614" t="str">
        <f t="shared" si="63"/>
        <v/>
      </c>
      <c r="CD128" s="614" t="str">
        <f t="shared" si="64"/>
        <v/>
      </c>
      <c r="CE128" s="614" t="str">
        <f t="shared" si="65"/>
        <v/>
      </c>
      <c r="CF128" s="614" t="str">
        <f t="shared" si="66"/>
        <v/>
      </c>
      <c r="CG128" s="614" t="str">
        <f t="shared" si="67"/>
        <v/>
      </c>
      <c r="CH128" s="614" t="str">
        <f t="shared" si="68"/>
        <v/>
      </c>
      <c r="CI128" s="614" t="str">
        <f t="shared" si="69"/>
        <v/>
      </c>
      <c r="CJ128" s="614" t="str">
        <f t="shared" si="70"/>
        <v/>
      </c>
      <c r="CK128" s="614" t="str">
        <f t="shared" si="71"/>
        <v/>
      </c>
      <c r="CL128" s="614" t="str">
        <f t="shared" si="72"/>
        <v/>
      </c>
      <c r="CM128" s="614" t="str">
        <f t="shared" si="73"/>
        <v/>
      </c>
      <c r="CN128" s="614" t="str">
        <f t="shared" si="74"/>
        <v/>
      </c>
      <c r="CO128" s="614" t="str">
        <f t="shared" si="75"/>
        <v/>
      </c>
      <c r="CP128" s="614" t="str">
        <f t="shared" si="76"/>
        <v/>
      </c>
      <c r="CQ128" s="614" t="str">
        <f t="shared" si="77"/>
        <v/>
      </c>
      <c r="CR128" s="614" t="str">
        <f t="shared" si="78"/>
        <v/>
      </c>
      <c r="CS128" s="614" t="str">
        <f t="shared" si="79"/>
        <v/>
      </c>
      <c r="CT128" s="614" t="str">
        <f t="shared" si="80"/>
        <v/>
      </c>
      <c r="CU128" s="614" t="str">
        <f t="shared" si="81"/>
        <v/>
      </c>
      <c r="CV128" s="614" t="str">
        <f t="shared" si="82"/>
        <v/>
      </c>
      <c r="CW128" s="614" t="str">
        <f t="shared" si="83"/>
        <v/>
      </c>
      <c r="CX128" s="614" t="str">
        <f t="shared" si="84"/>
        <v/>
      </c>
      <c r="CY128" s="614" t="str">
        <f t="shared" si="85"/>
        <v/>
      </c>
      <c r="CZ128" s="614" t="str">
        <f t="shared" si="86"/>
        <v/>
      </c>
      <c r="DA128" s="614" t="str">
        <f t="shared" si="87"/>
        <v/>
      </c>
      <c r="DB128" s="614" t="str">
        <f t="shared" si="88"/>
        <v/>
      </c>
      <c r="DC128" s="614" t="str">
        <f t="shared" si="89"/>
        <v/>
      </c>
      <c r="DD128" s="614" t="str">
        <f t="shared" si="90"/>
        <v/>
      </c>
      <c r="DE128" s="614" t="str">
        <f t="shared" si="91"/>
        <v/>
      </c>
      <c r="DF128" s="614" t="str">
        <f t="shared" si="92"/>
        <v/>
      </c>
      <c r="DG128" s="614" t="str">
        <f t="shared" si="93"/>
        <v/>
      </c>
      <c r="DH128" s="614" t="str">
        <f t="shared" si="94"/>
        <v/>
      </c>
      <c r="DI128" s="614" t="str">
        <f t="shared" si="95"/>
        <v/>
      </c>
      <c r="DJ128" s="614" t="str">
        <f t="shared" si="96"/>
        <v/>
      </c>
      <c r="DK128" s="614" t="str">
        <f t="shared" si="97"/>
        <v/>
      </c>
      <c r="DL128" s="614" t="str">
        <f t="shared" si="98"/>
        <v/>
      </c>
      <c r="DM128" s="614" t="str">
        <f t="shared" si="99"/>
        <v/>
      </c>
      <c r="DN128" s="614" t="str">
        <f t="shared" si="100"/>
        <v/>
      </c>
      <c r="DO128" s="614" t="str">
        <f t="shared" si="101"/>
        <v/>
      </c>
      <c r="DP128" s="614" t="str">
        <f t="shared" si="102"/>
        <v/>
      </c>
      <c r="DQ128" s="614" t="str">
        <f t="shared" si="103"/>
        <v/>
      </c>
      <c r="DR128" s="614" t="str">
        <f t="shared" si="104"/>
        <v/>
      </c>
      <c r="DS128" s="614" t="str">
        <f t="shared" si="105"/>
        <v/>
      </c>
      <c r="DT128" s="614" t="str">
        <f t="shared" si="106"/>
        <v/>
      </c>
      <c r="DU128" s="614" t="str">
        <f t="shared" si="107"/>
        <v/>
      </c>
      <c r="DV128" s="614" t="str">
        <f t="shared" si="108"/>
        <v/>
      </c>
      <c r="DW128" s="614" t="str">
        <f t="shared" si="109"/>
        <v/>
      </c>
      <c r="DX128" s="614" t="str">
        <f t="shared" si="110"/>
        <v/>
      </c>
      <c r="DY128" s="614" t="str">
        <f t="shared" si="111"/>
        <v/>
      </c>
      <c r="DZ128" s="614" t="str">
        <f t="shared" si="112"/>
        <v/>
      </c>
      <c r="EA128" s="614" t="str">
        <f t="shared" si="113"/>
        <v/>
      </c>
      <c r="EB128" s="614" t="str">
        <f t="shared" si="114"/>
        <v/>
      </c>
      <c r="EC128" s="614" t="str">
        <f t="shared" si="115"/>
        <v/>
      </c>
      <c r="ED128" s="614" t="str">
        <f t="shared" si="116"/>
        <v/>
      </c>
      <c r="EE128" s="614" t="str">
        <f t="shared" si="117"/>
        <v/>
      </c>
      <c r="EF128" s="614" t="str">
        <f t="shared" si="118"/>
        <v/>
      </c>
      <c r="EG128" s="614" t="str">
        <f t="shared" si="316"/>
        <v/>
      </c>
      <c r="EH128" s="614" t="str">
        <f t="shared" si="119"/>
        <v/>
      </c>
      <c r="EI128" s="614" t="str">
        <f t="shared" si="120"/>
        <v/>
      </c>
      <c r="EJ128" s="614" t="str">
        <f t="shared" si="121"/>
        <v/>
      </c>
      <c r="EK128" s="614" t="str">
        <f t="shared" si="122"/>
        <v/>
      </c>
      <c r="EL128" s="614" t="str">
        <f t="shared" si="123"/>
        <v/>
      </c>
      <c r="EM128" s="614" t="str">
        <f t="shared" si="124"/>
        <v/>
      </c>
      <c r="EN128" s="614" t="str">
        <f t="shared" si="125"/>
        <v/>
      </c>
      <c r="EO128" s="614" t="str">
        <f t="shared" si="126"/>
        <v/>
      </c>
      <c r="EP128" s="614" t="str">
        <f t="shared" si="127"/>
        <v/>
      </c>
      <c r="EQ128" s="614" t="str">
        <f t="shared" si="128"/>
        <v/>
      </c>
      <c r="ER128" s="614" t="str">
        <f t="shared" si="129"/>
        <v/>
      </c>
      <c r="ES128" s="614" t="str">
        <f t="shared" si="130"/>
        <v/>
      </c>
      <c r="ET128" s="614" t="str">
        <f t="shared" si="131"/>
        <v/>
      </c>
      <c r="EU128" s="614" t="str">
        <f t="shared" si="132"/>
        <v/>
      </c>
      <c r="EV128" s="614" t="str">
        <f t="shared" si="133"/>
        <v/>
      </c>
      <c r="EW128" s="614" t="str">
        <f t="shared" si="317"/>
        <v/>
      </c>
      <c r="EX128" s="614" t="str">
        <f t="shared" si="318"/>
        <v/>
      </c>
      <c r="EY128" s="614" t="str">
        <f t="shared" si="319"/>
        <v/>
      </c>
      <c r="EZ128" s="614" t="str">
        <f t="shared" si="320"/>
        <v/>
      </c>
      <c r="FA128" s="614" t="str">
        <f t="shared" si="321"/>
        <v/>
      </c>
      <c r="FB128" s="614" t="str">
        <f t="shared" si="134"/>
        <v/>
      </c>
      <c r="FC128" s="614" t="str">
        <f t="shared" si="135"/>
        <v/>
      </c>
      <c r="FD128" s="614" t="str">
        <f t="shared" si="136"/>
        <v/>
      </c>
      <c r="FE128" s="614" t="str">
        <f t="shared" si="137"/>
        <v/>
      </c>
      <c r="FF128" s="614" t="str">
        <f t="shared" si="138"/>
        <v/>
      </c>
      <c r="FG128" s="614" t="str">
        <f t="shared" si="322"/>
        <v/>
      </c>
      <c r="FH128" s="614" t="str">
        <f t="shared" si="323"/>
        <v/>
      </c>
      <c r="FI128" s="614" t="str">
        <f t="shared" si="324"/>
        <v/>
      </c>
      <c r="FJ128" s="614" t="str">
        <f t="shared" si="325"/>
        <v/>
      </c>
      <c r="FK128" s="614" t="str">
        <f t="shared" si="326"/>
        <v/>
      </c>
      <c r="FL128" s="614" t="str">
        <f t="shared" si="139"/>
        <v/>
      </c>
      <c r="FM128" s="614" t="str">
        <f t="shared" si="140"/>
        <v/>
      </c>
      <c r="FN128" s="614" t="str">
        <f t="shared" si="141"/>
        <v/>
      </c>
      <c r="FO128" s="614" t="str">
        <f t="shared" si="142"/>
        <v/>
      </c>
      <c r="FP128" s="614" t="str">
        <f t="shared" si="143"/>
        <v/>
      </c>
      <c r="FQ128" s="614" t="str">
        <f t="shared" si="144"/>
        <v/>
      </c>
      <c r="FR128" s="614" t="str">
        <f t="shared" si="145"/>
        <v/>
      </c>
      <c r="FS128" s="614" t="str">
        <f t="shared" si="146"/>
        <v/>
      </c>
      <c r="FT128" s="614" t="str">
        <f t="shared" si="147"/>
        <v/>
      </c>
      <c r="FU128" s="614" t="str">
        <f t="shared" si="148"/>
        <v/>
      </c>
      <c r="FV128" s="614" t="str">
        <f t="shared" si="149"/>
        <v/>
      </c>
      <c r="FW128" s="614" t="str">
        <f t="shared" si="150"/>
        <v/>
      </c>
      <c r="FX128" s="614" t="str">
        <f t="shared" si="151"/>
        <v/>
      </c>
      <c r="FY128" s="614" t="str">
        <f t="shared" si="152"/>
        <v/>
      </c>
      <c r="FZ128" s="614" t="str">
        <f t="shared" si="153"/>
        <v/>
      </c>
      <c r="GA128" s="614" t="str">
        <f t="shared" si="154"/>
        <v/>
      </c>
      <c r="GB128" s="614" t="str">
        <f t="shared" si="155"/>
        <v/>
      </c>
      <c r="GC128" s="614" t="str">
        <f t="shared" si="156"/>
        <v/>
      </c>
      <c r="GD128" s="614" t="str">
        <f t="shared" si="157"/>
        <v/>
      </c>
      <c r="GE128" s="614" t="str">
        <f t="shared" si="158"/>
        <v/>
      </c>
      <c r="GF128" s="614" t="str">
        <f t="shared" si="159"/>
        <v/>
      </c>
      <c r="GG128" s="614" t="str">
        <f t="shared" si="160"/>
        <v/>
      </c>
      <c r="GH128" s="614" t="str">
        <f t="shared" si="161"/>
        <v/>
      </c>
      <c r="GI128" s="614" t="str">
        <f t="shared" si="162"/>
        <v/>
      </c>
      <c r="GJ128" s="614" t="str">
        <f t="shared" si="163"/>
        <v/>
      </c>
      <c r="GK128" s="614" t="str">
        <f t="shared" si="164"/>
        <v/>
      </c>
      <c r="GL128" s="614" t="str">
        <f t="shared" si="165"/>
        <v/>
      </c>
      <c r="GM128" s="614" t="str">
        <f t="shared" si="166"/>
        <v/>
      </c>
      <c r="GN128" s="614" t="str">
        <f t="shared" si="167"/>
        <v/>
      </c>
      <c r="GO128" s="614" t="str">
        <f t="shared" si="168"/>
        <v/>
      </c>
      <c r="GP128" s="614" t="str">
        <f t="shared" si="169"/>
        <v/>
      </c>
      <c r="GQ128" s="614" t="str">
        <f t="shared" si="170"/>
        <v/>
      </c>
      <c r="GR128" s="614" t="str">
        <f t="shared" si="171"/>
        <v/>
      </c>
      <c r="GS128" s="614" t="str">
        <f t="shared" si="172"/>
        <v/>
      </c>
      <c r="GT128" s="614" t="str">
        <f t="shared" si="173"/>
        <v/>
      </c>
      <c r="GU128" s="614" t="str">
        <f t="shared" si="174"/>
        <v/>
      </c>
      <c r="GV128" s="614" t="str">
        <f t="shared" si="175"/>
        <v/>
      </c>
      <c r="GW128" s="614" t="str">
        <f t="shared" si="176"/>
        <v/>
      </c>
      <c r="GX128" s="614" t="str">
        <f t="shared" si="177"/>
        <v/>
      </c>
      <c r="GY128" s="614" t="str">
        <f t="shared" si="178"/>
        <v/>
      </c>
      <c r="GZ128" s="614" t="str">
        <f t="shared" si="179"/>
        <v/>
      </c>
      <c r="HA128" s="614" t="str">
        <f t="shared" si="180"/>
        <v/>
      </c>
      <c r="HB128" s="614" t="str">
        <f t="shared" si="181"/>
        <v/>
      </c>
      <c r="HC128" s="614" t="str">
        <f t="shared" si="182"/>
        <v/>
      </c>
      <c r="HD128" s="614" t="str">
        <f t="shared" si="183"/>
        <v/>
      </c>
      <c r="HE128" s="614" t="str">
        <f t="shared" si="184"/>
        <v/>
      </c>
      <c r="HF128" s="614" t="str">
        <f t="shared" si="185"/>
        <v/>
      </c>
      <c r="HG128" s="614" t="str">
        <f t="shared" si="186"/>
        <v/>
      </c>
      <c r="HH128" s="614" t="str">
        <f t="shared" si="187"/>
        <v/>
      </c>
      <c r="HI128" s="614" t="str">
        <f t="shared" si="188"/>
        <v/>
      </c>
      <c r="HJ128" s="614" t="str">
        <f t="shared" si="189"/>
        <v/>
      </c>
      <c r="HK128" s="614" t="str">
        <f t="shared" si="190"/>
        <v/>
      </c>
      <c r="HL128" s="614" t="str">
        <f t="shared" si="191"/>
        <v/>
      </c>
      <c r="HM128" s="614" t="str">
        <f t="shared" si="192"/>
        <v/>
      </c>
      <c r="HN128" s="614" t="str">
        <f t="shared" si="193"/>
        <v/>
      </c>
      <c r="HO128" s="614" t="str">
        <f t="shared" si="194"/>
        <v/>
      </c>
      <c r="HP128" s="614" t="str">
        <f t="shared" si="195"/>
        <v/>
      </c>
      <c r="HQ128" s="614" t="str">
        <f t="shared" si="196"/>
        <v/>
      </c>
      <c r="HR128" s="614" t="str">
        <f t="shared" si="197"/>
        <v/>
      </c>
      <c r="HS128" s="614" t="str">
        <f t="shared" si="198"/>
        <v/>
      </c>
      <c r="HT128" s="614" t="str">
        <f t="shared" si="199"/>
        <v/>
      </c>
      <c r="HU128" s="614" t="str">
        <f t="shared" si="200"/>
        <v/>
      </c>
      <c r="HV128" s="614" t="str">
        <f t="shared" si="201"/>
        <v/>
      </c>
      <c r="HW128" s="614" t="str">
        <f t="shared" si="202"/>
        <v/>
      </c>
      <c r="HX128" s="614" t="str">
        <f t="shared" si="203"/>
        <v/>
      </c>
      <c r="HY128" s="739" t="str">
        <f t="shared" si="204"/>
        <v/>
      </c>
      <c r="HZ128" s="739" t="str">
        <f t="shared" si="205"/>
        <v/>
      </c>
      <c r="IA128" s="739" t="str">
        <f t="shared" si="206"/>
        <v/>
      </c>
      <c r="IB128" s="739" t="str">
        <f t="shared" si="207"/>
        <v/>
      </c>
      <c r="IC128" s="739" t="str">
        <f t="shared" si="208"/>
        <v/>
      </c>
      <c r="ID128" s="739" t="str">
        <f t="shared" si="209"/>
        <v/>
      </c>
      <c r="IE128" s="739" t="str">
        <f t="shared" si="210"/>
        <v/>
      </c>
      <c r="IF128" s="739" t="str">
        <f t="shared" si="211"/>
        <v/>
      </c>
      <c r="IG128" s="739" t="str">
        <f t="shared" si="212"/>
        <v/>
      </c>
      <c r="IH128" s="739" t="str">
        <f t="shared" si="213"/>
        <v/>
      </c>
      <c r="II128" s="739" t="str">
        <f t="shared" si="214"/>
        <v/>
      </c>
      <c r="IJ128" s="739" t="str">
        <f t="shared" si="215"/>
        <v/>
      </c>
      <c r="IK128" s="739" t="str">
        <f t="shared" si="216"/>
        <v/>
      </c>
      <c r="IL128" s="739" t="str">
        <f t="shared" si="217"/>
        <v/>
      </c>
      <c r="IM128" s="739" t="str">
        <f t="shared" si="218"/>
        <v/>
      </c>
      <c r="IN128" s="739" t="str">
        <f t="shared" si="219"/>
        <v/>
      </c>
      <c r="IO128" s="739" t="str">
        <f t="shared" si="220"/>
        <v/>
      </c>
      <c r="IP128" s="739" t="str">
        <f t="shared" si="221"/>
        <v/>
      </c>
      <c r="IQ128" s="739" t="str">
        <f t="shared" si="222"/>
        <v/>
      </c>
      <c r="IR128" s="739" t="str">
        <f t="shared" si="223"/>
        <v/>
      </c>
      <c r="IS128" s="739" t="str">
        <f t="shared" si="224"/>
        <v/>
      </c>
      <c r="IT128" s="739" t="str">
        <f t="shared" si="225"/>
        <v/>
      </c>
      <c r="IU128" s="739" t="str">
        <f t="shared" si="226"/>
        <v/>
      </c>
      <c r="IV128" s="739" t="str">
        <f t="shared" si="227"/>
        <v/>
      </c>
      <c r="IW128" s="739" t="str">
        <f t="shared" si="228"/>
        <v/>
      </c>
      <c r="IX128" s="739" t="str">
        <f t="shared" si="229"/>
        <v/>
      </c>
      <c r="IY128" s="739" t="str">
        <f t="shared" si="230"/>
        <v/>
      </c>
      <c r="IZ128" s="739" t="str">
        <f t="shared" si="231"/>
        <v/>
      </c>
      <c r="JA128" s="739" t="str">
        <f t="shared" si="232"/>
        <v/>
      </c>
      <c r="JB128" s="739" t="str">
        <f t="shared" si="233"/>
        <v/>
      </c>
      <c r="JC128" s="739" t="str">
        <f t="shared" si="234"/>
        <v/>
      </c>
      <c r="JD128" s="739" t="str">
        <f t="shared" si="235"/>
        <v/>
      </c>
      <c r="JE128" s="739" t="str">
        <f t="shared" si="236"/>
        <v/>
      </c>
      <c r="JF128" s="739" t="str">
        <f t="shared" si="237"/>
        <v/>
      </c>
      <c r="JG128" s="739" t="str">
        <f t="shared" si="238"/>
        <v/>
      </c>
      <c r="JH128" s="739" t="str">
        <f t="shared" si="239"/>
        <v/>
      </c>
      <c r="JI128" s="739" t="str">
        <f t="shared" si="240"/>
        <v/>
      </c>
      <c r="JJ128" s="739" t="str">
        <f t="shared" si="241"/>
        <v/>
      </c>
      <c r="JK128" s="739" t="str">
        <f t="shared" si="242"/>
        <v/>
      </c>
      <c r="JL128" s="739" t="str">
        <f t="shared" si="243"/>
        <v/>
      </c>
      <c r="JM128" s="739" t="str">
        <f t="shared" si="244"/>
        <v/>
      </c>
      <c r="JN128" s="739" t="str">
        <f t="shared" si="245"/>
        <v/>
      </c>
      <c r="JO128" s="739" t="str">
        <f t="shared" si="246"/>
        <v/>
      </c>
      <c r="JP128" s="739" t="str">
        <f t="shared" si="247"/>
        <v/>
      </c>
      <c r="JQ128" s="739" t="str">
        <f t="shared" si="248"/>
        <v/>
      </c>
      <c r="JR128" s="739" t="str">
        <f t="shared" si="249"/>
        <v/>
      </c>
      <c r="JS128" s="739" t="str">
        <f t="shared" si="250"/>
        <v/>
      </c>
      <c r="JT128" s="739" t="str">
        <f t="shared" si="251"/>
        <v/>
      </c>
      <c r="JU128" s="739" t="str">
        <f t="shared" si="252"/>
        <v/>
      </c>
      <c r="JV128" s="739" t="str">
        <f t="shared" si="253"/>
        <v/>
      </c>
      <c r="JW128" s="739" t="str">
        <f t="shared" si="254"/>
        <v/>
      </c>
      <c r="JX128" s="739" t="str">
        <f t="shared" si="255"/>
        <v/>
      </c>
      <c r="JY128" s="739" t="str">
        <f t="shared" si="256"/>
        <v/>
      </c>
      <c r="JZ128" s="739" t="str">
        <f t="shared" si="257"/>
        <v/>
      </c>
      <c r="KA128" s="739" t="str">
        <f t="shared" si="258"/>
        <v/>
      </c>
      <c r="KB128" s="739" t="str">
        <f t="shared" si="259"/>
        <v/>
      </c>
      <c r="KC128" s="739" t="str">
        <f t="shared" si="260"/>
        <v/>
      </c>
      <c r="KD128" s="739" t="str">
        <f t="shared" si="261"/>
        <v/>
      </c>
      <c r="KE128" s="739" t="str">
        <f t="shared" si="262"/>
        <v/>
      </c>
      <c r="KF128" s="739" t="str">
        <f t="shared" si="263"/>
        <v/>
      </c>
      <c r="KG128" s="739" t="str">
        <f t="shared" si="264"/>
        <v/>
      </c>
      <c r="KH128" s="739" t="str">
        <f t="shared" si="265"/>
        <v/>
      </c>
      <c r="KI128" s="739" t="str">
        <f t="shared" si="266"/>
        <v/>
      </c>
      <c r="KJ128" s="739" t="str">
        <f t="shared" si="267"/>
        <v/>
      </c>
      <c r="KK128" s="739" t="str">
        <f t="shared" si="268"/>
        <v/>
      </c>
      <c r="KL128" s="739" t="str">
        <f t="shared" si="269"/>
        <v/>
      </c>
      <c r="KM128" s="739" t="str">
        <f t="shared" si="270"/>
        <v/>
      </c>
      <c r="KN128" s="739" t="str">
        <f t="shared" si="271"/>
        <v/>
      </c>
      <c r="KO128" s="739" t="str">
        <f t="shared" si="272"/>
        <v/>
      </c>
      <c r="KP128" s="739" t="str">
        <f t="shared" si="273"/>
        <v/>
      </c>
      <c r="KQ128" s="739" t="str">
        <f t="shared" si="274"/>
        <v/>
      </c>
      <c r="KR128" s="739" t="str">
        <f t="shared" si="275"/>
        <v/>
      </c>
      <c r="KS128" s="739" t="str">
        <f t="shared" si="276"/>
        <v/>
      </c>
      <c r="KT128" s="739" t="str">
        <f t="shared" si="277"/>
        <v/>
      </c>
      <c r="KU128" s="739" t="str">
        <f t="shared" si="278"/>
        <v/>
      </c>
      <c r="KV128" s="739" t="str">
        <f t="shared" si="279"/>
        <v/>
      </c>
      <c r="KW128" s="739" t="str">
        <f t="shared" si="280"/>
        <v/>
      </c>
      <c r="KX128" s="739" t="str">
        <f t="shared" si="281"/>
        <v/>
      </c>
      <c r="KY128" s="739" t="str">
        <f t="shared" si="282"/>
        <v/>
      </c>
      <c r="KZ128" s="739" t="str">
        <f t="shared" si="283"/>
        <v/>
      </c>
      <c r="LA128" s="739" t="str">
        <f t="shared" si="284"/>
        <v/>
      </c>
      <c r="LB128" s="739" t="str">
        <f t="shared" si="285"/>
        <v/>
      </c>
      <c r="LC128" s="739" t="str">
        <f t="shared" si="286"/>
        <v/>
      </c>
      <c r="LD128" s="739" t="str">
        <f t="shared" si="287"/>
        <v/>
      </c>
      <c r="LE128" s="739" t="str">
        <f t="shared" si="288"/>
        <v/>
      </c>
      <c r="LF128" s="740" t="str">
        <f t="shared" si="289"/>
        <v/>
      </c>
      <c r="LG128" s="740" t="str">
        <f t="shared" si="290"/>
        <v/>
      </c>
      <c r="LH128" s="740" t="str">
        <f t="shared" si="291"/>
        <v/>
      </c>
      <c r="LI128" s="740" t="str">
        <f t="shared" si="292"/>
        <v/>
      </c>
      <c r="LJ128" s="740" t="str">
        <f t="shared" si="293"/>
        <v/>
      </c>
      <c r="LK128" s="614" t="str">
        <f t="shared" si="294"/>
        <v/>
      </c>
      <c r="LL128" s="614" t="str">
        <f t="shared" si="295"/>
        <v/>
      </c>
      <c r="LM128" s="614" t="str">
        <f t="shared" si="296"/>
        <v/>
      </c>
      <c r="LN128" s="614" t="str">
        <f t="shared" si="297"/>
        <v/>
      </c>
      <c r="LO128" s="614" t="str">
        <f t="shared" si="298"/>
        <v/>
      </c>
      <c r="LP128" s="614" t="str">
        <f t="shared" si="299"/>
        <v/>
      </c>
      <c r="LQ128" s="614" t="str">
        <f t="shared" si="300"/>
        <v/>
      </c>
      <c r="LR128" s="614" t="str">
        <f t="shared" si="301"/>
        <v/>
      </c>
      <c r="LS128" s="614" t="str">
        <f t="shared" si="302"/>
        <v/>
      </c>
      <c r="LT128" s="614" t="str">
        <f t="shared" si="303"/>
        <v/>
      </c>
      <c r="LU128" s="614" t="str">
        <f t="shared" si="304"/>
        <v/>
      </c>
      <c r="LV128" s="614" t="str">
        <f t="shared" si="305"/>
        <v/>
      </c>
      <c r="LW128" s="614" t="str">
        <f t="shared" si="306"/>
        <v/>
      </c>
      <c r="LX128" s="614" t="str">
        <f t="shared" si="307"/>
        <v/>
      </c>
      <c r="LY128" s="614" t="str">
        <f t="shared" si="308"/>
        <v/>
      </c>
      <c r="LZ128" s="614" t="str">
        <f t="shared" si="309"/>
        <v/>
      </c>
      <c r="MA128" s="614" t="str">
        <f t="shared" si="310"/>
        <v/>
      </c>
      <c r="MB128" s="614" t="str">
        <f t="shared" si="311"/>
        <v/>
      </c>
      <c r="MC128" s="614" t="str">
        <f t="shared" si="312"/>
        <v/>
      </c>
      <c r="MD128" s="614" t="str">
        <f t="shared" si="313"/>
        <v/>
      </c>
      <c r="ME128" s="731">
        <f t="shared" si="327"/>
        <v>0</v>
      </c>
      <c r="MF128" s="731">
        <f t="shared" si="328"/>
        <v>0</v>
      </c>
      <c r="MG128" s="731">
        <f t="shared" si="329"/>
        <v>0</v>
      </c>
      <c r="MH128" s="731">
        <f t="shared" si="330"/>
        <v>0</v>
      </c>
      <c r="MI128" s="731">
        <f t="shared" si="331"/>
        <v>0</v>
      </c>
      <c r="MJ128" s="731">
        <f t="shared" si="332"/>
        <v>0</v>
      </c>
      <c r="MK128" s="731">
        <f t="shared" si="333"/>
        <v>0</v>
      </c>
      <c r="ML128" s="731">
        <f t="shared" si="334"/>
        <v>0</v>
      </c>
      <c r="MM128" s="731">
        <f t="shared" si="335"/>
        <v>0</v>
      </c>
      <c r="MN128" s="731">
        <f t="shared" si="336"/>
        <v>0</v>
      </c>
      <c r="MO128" s="731">
        <f t="shared" si="337"/>
        <v>0</v>
      </c>
      <c r="MP128" s="731">
        <f t="shared" si="338"/>
        <v>0</v>
      </c>
      <c r="MQ128" s="731">
        <f t="shared" si="339"/>
        <v>0</v>
      </c>
      <c r="MR128" s="731">
        <f t="shared" si="340"/>
        <v>0</v>
      </c>
      <c r="MS128" s="731">
        <f t="shared" si="341"/>
        <v>0</v>
      </c>
    </row>
    <row r="129" spans="1:357" s="614" customFormat="1" ht="12" customHeight="1" x14ac:dyDescent="0.2">
      <c r="A129" s="647" t="str">
        <f t="shared" si="1"/>
        <v/>
      </c>
      <c r="B129" s="828">
        <f>'Rent Schedule and Summary'!B24</f>
        <v>40</v>
      </c>
      <c r="C129" s="824">
        <f>'Rent Schedule and Summary'!C24</f>
        <v>0</v>
      </c>
      <c r="D129" s="825">
        <f>'Rent Schedule and Summary'!D24</f>
        <v>0</v>
      </c>
      <c r="E129" s="826">
        <f>'Rent Schedule and Summary'!E24</f>
        <v>0</v>
      </c>
      <c r="F129" s="826">
        <f>'Rent Schedule and Summary'!F24</f>
        <v>0</v>
      </c>
      <c r="G129" s="826">
        <f>'Rent Schedule and Summary'!G24</f>
        <v>0</v>
      </c>
      <c r="H129" s="826">
        <f>'Rent Schedule and Summary'!H24</f>
        <v>0</v>
      </c>
      <c r="I129" s="826">
        <f>'Rent Schedule and Summary'!I24</f>
        <v>0</v>
      </c>
      <c r="J129" s="827">
        <f>'Rent Schedule and Summary'!J24</f>
        <v>0</v>
      </c>
      <c r="K129" s="736">
        <f t="shared" si="344"/>
        <v>0</v>
      </c>
      <c r="L129" s="736">
        <f t="shared" si="345"/>
        <v>0</v>
      </c>
      <c r="M129" s="779">
        <f>'Rent Schedule and Summary'!M24</f>
        <v>0</v>
      </c>
      <c r="N129" s="779">
        <f>'Rent Schedule and Summary'!N24</f>
        <v>0</v>
      </c>
      <c r="O129" s="779">
        <f>'Rent Schedule and Summary'!O24</f>
        <v>0</v>
      </c>
      <c r="P129" s="723">
        <f>'Rent Schedule and Summary'!P24</f>
        <v>0</v>
      </c>
      <c r="Q129" s="737">
        <f t="shared" si="4"/>
        <v>0</v>
      </c>
      <c r="R129" s="738"/>
      <c r="S129" s="737"/>
      <c r="T129" s="738"/>
      <c r="U129" s="661"/>
      <c r="V129" s="661"/>
      <c r="W129" s="614" t="str">
        <f t="shared" si="5"/>
        <v/>
      </c>
      <c r="X129" s="614" t="str">
        <f t="shared" si="6"/>
        <v/>
      </c>
      <c r="Y129" s="614" t="str">
        <f t="shared" si="7"/>
        <v/>
      </c>
      <c r="Z129" s="614" t="str">
        <f t="shared" si="8"/>
        <v/>
      </c>
      <c r="AA129" s="614" t="str">
        <f t="shared" si="9"/>
        <v/>
      </c>
      <c r="AB129" s="614" t="str">
        <f t="shared" si="10"/>
        <v/>
      </c>
      <c r="AC129" s="614" t="str">
        <f t="shared" si="11"/>
        <v/>
      </c>
      <c r="AD129" s="614" t="str">
        <f t="shared" si="12"/>
        <v/>
      </c>
      <c r="AE129" s="614" t="str">
        <f t="shared" si="13"/>
        <v/>
      </c>
      <c r="AF129" s="614" t="str">
        <f t="shared" si="14"/>
        <v/>
      </c>
      <c r="AG129" s="614" t="str">
        <f t="shared" si="15"/>
        <v/>
      </c>
      <c r="AH129" s="614" t="str">
        <f t="shared" si="16"/>
        <v/>
      </c>
      <c r="AI129" s="614" t="str">
        <f t="shared" si="17"/>
        <v/>
      </c>
      <c r="AJ129" s="614" t="str">
        <f t="shared" si="18"/>
        <v/>
      </c>
      <c r="AK129" s="614" t="str">
        <f t="shared" si="19"/>
        <v/>
      </c>
      <c r="AL129" s="614" t="str">
        <f t="shared" si="20"/>
        <v/>
      </c>
      <c r="AM129" s="614" t="str">
        <f t="shared" si="21"/>
        <v/>
      </c>
      <c r="AN129" s="614" t="str">
        <f t="shared" si="22"/>
        <v/>
      </c>
      <c r="AO129" s="614" t="str">
        <f t="shared" si="23"/>
        <v/>
      </c>
      <c r="AP129" s="614" t="str">
        <f t="shared" si="24"/>
        <v/>
      </c>
      <c r="AQ129" s="614" t="str">
        <f t="shared" si="25"/>
        <v/>
      </c>
      <c r="AR129" s="614" t="str">
        <f t="shared" si="26"/>
        <v/>
      </c>
      <c r="AS129" s="614" t="str">
        <f t="shared" si="27"/>
        <v/>
      </c>
      <c r="AT129" s="614" t="str">
        <f t="shared" si="28"/>
        <v/>
      </c>
      <c r="AU129" s="614" t="str">
        <f t="shared" si="29"/>
        <v/>
      </c>
      <c r="AV129" s="614" t="str">
        <f t="shared" si="30"/>
        <v/>
      </c>
      <c r="AW129" s="614" t="str">
        <f t="shared" si="31"/>
        <v/>
      </c>
      <c r="AX129" s="614" t="str">
        <f t="shared" si="32"/>
        <v/>
      </c>
      <c r="AY129" s="614" t="str">
        <f t="shared" si="33"/>
        <v/>
      </c>
      <c r="AZ129" s="614" t="str">
        <f t="shared" si="34"/>
        <v/>
      </c>
      <c r="BA129" s="614" t="str">
        <f t="shared" si="35"/>
        <v/>
      </c>
      <c r="BB129" s="614" t="str">
        <f t="shared" si="36"/>
        <v/>
      </c>
      <c r="BC129" s="614" t="str">
        <f t="shared" si="37"/>
        <v/>
      </c>
      <c r="BD129" s="614" t="str">
        <f t="shared" si="38"/>
        <v/>
      </c>
      <c r="BE129" s="614" t="str">
        <f t="shared" si="39"/>
        <v/>
      </c>
      <c r="BF129" s="614" t="str">
        <f t="shared" si="40"/>
        <v/>
      </c>
      <c r="BG129" s="614" t="str">
        <f t="shared" si="41"/>
        <v/>
      </c>
      <c r="BH129" s="614" t="str">
        <f t="shared" si="42"/>
        <v/>
      </c>
      <c r="BI129" s="614" t="str">
        <f t="shared" si="43"/>
        <v/>
      </c>
      <c r="BJ129" s="614" t="str">
        <f t="shared" si="44"/>
        <v/>
      </c>
      <c r="BK129" s="614" t="str">
        <f t="shared" si="45"/>
        <v/>
      </c>
      <c r="BL129" s="614" t="str">
        <f t="shared" si="46"/>
        <v/>
      </c>
      <c r="BM129" s="614" t="str">
        <f t="shared" si="47"/>
        <v/>
      </c>
      <c r="BN129" s="614" t="str">
        <f t="shared" si="48"/>
        <v/>
      </c>
      <c r="BO129" s="614" t="str">
        <f t="shared" si="49"/>
        <v/>
      </c>
      <c r="BP129" s="614" t="str">
        <f t="shared" si="50"/>
        <v/>
      </c>
      <c r="BQ129" s="614" t="str">
        <f t="shared" si="51"/>
        <v/>
      </c>
      <c r="BR129" s="614" t="str">
        <f t="shared" si="52"/>
        <v/>
      </c>
      <c r="BS129" s="614" t="str">
        <f t="shared" si="53"/>
        <v/>
      </c>
      <c r="BT129" s="614" t="str">
        <f t="shared" si="54"/>
        <v/>
      </c>
      <c r="BU129" s="614" t="str">
        <f t="shared" si="55"/>
        <v/>
      </c>
      <c r="BV129" s="614" t="str">
        <f t="shared" si="56"/>
        <v/>
      </c>
      <c r="BW129" s="614" t="str">
        <f t="shared" si="57"/>
        <v/>
      </c>
      <c r="BX129" s="614" t="str">
        <f t="shared" si="58"/>
        <v/>
      </c>
      <c r="BY129" s="614" t="str">
        <f t="shared" si="59"/>
        <v/>
      </c>
      <c r="BZ129" s="614" t="str">
        <f t="shared" si="60"/>
        <v/>
      </c>
      <c r="CA129" s="614" t="str">
        <f t="shared" si="61"/>
        <v/>
      </c>
      <c r="CB129" s="614" t="str">
        <f t="shared" si="62"/>
        <v/>
      </c>
      <c r="CC129" s="614" t="str">
        <f t="shared" si="63"/>
        <v/>
      </c>
      <c r="CD129" s="614" t="str">
        <f t="shared" si="64"/>
        <v/>
      </c>
      <c r="CE129" s="614" t="str">
        <f t="shared" si="65"/>
        <v/>
      </c>
      <c r="CF129" s="614" t="str">
        <f t="shared" si="66"/>
        <v/>
      </c>
      <c r="CG129" s="614" t="str">
        <f t="shared" si="67"/>
        <v/>
      </c>
      <c r="CH129" s="614" t="str">
        <f t="shared" si="68"/>
        <v/>
      </c>
      <c r="CI129" s="614" t="str">
        <f t="shared" si="69"/>
        <v/>
      </c>
      <c r="CJ129" s="614" t="str">
        <f t="shared" si="70"/>
        <v/>
      </c>
      <c r="CK129" s="614" t="str">
        <f t="shared" si="71"/>
        <v/>
      </c>
      <c r="CL129" s="614" t="str">
        <f t="shared" si="72"/>
        <v/>
      </c>
      <c r="CM129" s="614" t="str">
        <f t="shared" si="73"/>
        <v/>
      </c>
      <c r="CN129" s="614" t="str">
        <f t="shared" si="74"/>
        <v/>
      </c>
      <c r="CO129" s="614" t="str">
        <f t="shared" si="75"/>
        <v/>
      </c>
      <c r="CP129" s="614" t="str">
        <f t="shared" si="76"/>
        <v/>
      </c>
      <c r="CQ129" s="614" t="str">
        <f t="shared" si="77"/>
        <v/>
      </c>
      <c r="CR129" s="614" t="str">
        <f t="shared" si="78"/>
        <v/>
      </c>
      <c r="CS129" s="614" t="str">
        <f t="shared" si="79"/>
        <v/>
      </c>
      <c r="CT129" s="614" t="str">
        <f t="shared" si="80"/>
        <v/>
      </c>
      <c r="CU129" s="614" t="str">
        <f t="shared" si="81"/>
        <v/>
      </c>
      <c r="CV129" s="614" t="str">
        <f t="shared" si="82"/>
        <v/>
      </c>
      <c r="CW129" s="614" t="str">
        <f t="shared" si="83"/>
        <v/>
      </c>
      <c r="CX129" s="614" t="str">
        <f t="shared" si="84"/>
        <v/>
      </c>
      <c r="CY129" s="614" t="str">
        <f t="shared" si="85"/>
        <v/>
      </c>
      <c r="CZ129" s="614" t="str">
        <f t="shared" si="86"/>
        <v/>
      </c>
      <c r="DA129" s="614" t="str">
        <f t="shared" si="87"/>
        <v/>
      </c>
      <c r="DB129" s="614" t="str">
        <f t="shared" si="88"/>
        <v/>
      </c>
      <c r="DC129" s="614" t="str">
        <f t="shared" si="89"/>
        <v/>
      </c>
      <c r="DD129" s="614" t="str">
        <f t="shared" si="90"/>
        <v/>
      </c>
      <c r="DE129" s="614" t="str">
        <f t="shared" si="91"/>
        <v/>
      </c>
      <c r="DF129" s="614" t="str">
        <f t="shared" si="92"/>
        <v/>
      </c>
      <c r="DG129" s="614" t="str">
        <f t="shared" si="93"/>
        <v/>
      </c>
      <c r="DH129" s="614" t="str">
        <f t="shared" si="94"/>
        <v/>
      </c>
      <c r="DI129" s="614" t="str">
        <f t="shared" si="95"/>
        <v/>
      </c>
      <c r="DJ129" s="614" t="str">
        <f t="shared" si="96"/>
        <v/>
      </c>
      <c r="DK129" s="614" t="str">
        <f t="shared" si="97"/>
        <v/>
      </c>
      <c r="DL129" s="614" t="str">
        <f t="shared" si="98"/>
        <v/>
      </c>
      <c r="DM129" s="614" t="str">
        <f t="shared" si="99"/>
        <v/>
      </c>
      <c r="DN129" s="614" t="str">
        <f t="shared" si="100"/>
        <v/>
      </c>
      <c r="DO129" s="614" t="str">
        <f t="shared" si="101"/>
        <v/>
      </c>
      <c r="DP129" s="614" t="str">
        <f t="shared" si="102"/>
        <v/>
      </c>
      <c r="DQ129" s="614" t="str">
        <f t="shared" si="103"/>
        <v/>
      </c>
      <c r="DR129" s="614" t="str">
        <f t="shared" si="104"/>
        <v/>
      </c>
      <c r="DS129" s="614" t="str">
        <f t="shared" si="105"/>
        <v/>
      </c>
      <c r="DT129" s="614" t="str">
        <f t="shared" si="106"/>
        <v/>
      </c>
      <c r="DU129" s="614" t="str">
        <f t="shared" si="107"/>
        <v/>
      </c>
      <c r="DV129" s="614" t="str">
        <f t="shared" si="108"/>
        <v/>
      </c>
      <c r="DW129" s="614" t="str">
        <f t="shared" si="109"/>
        <v/>
      </c>
      <c r="DX129" s="614" t="str">
        <f t="shared" si="110"/>
        <v/>
      </c>
      <c r="DY129" s="614" t="str">
        <f t="shared" si="111"/>
        <v/>
      </c>
      <c r="DZ129" s="614" t="str">
        <f t="shared" si="112"/>
        <v/>
      </c>
      <c r="EA129" s="614" t="str">
        <f t="shared" si="113"/>
        <v/>
      </c>
      <c r="EB129" s="614" t="str">
        <f t="shared" si="114"/>
        <v/>
      </c>
      <c r="EC129" s="614" t="str">
        <f t="shared" si="115"/>
        <v/>
      </c>
      <c r="ED129" s="614" t="str">
        <f t="shared" si="116"/>
        <v/>
      </c>
      <c r="EE129" s="614" t="str">
        <f t="shared" si="117"/>
        <v/>
      </c>
      <c r="EF129" s="614" t="str">
        <f t="shared" si="118"/>
        <v/>
      </c>
      <c r="EG129" s="614" t="str">
        <f t="shared" si="316"/>
        <v/>
      </c>
      <c r="EH129" s="614" t="str">
        <f t="shared" si="119"/>
        <v/>
      </c>
      <c r="EI129" s="614" t="str">
        <f t="shared" si="120"/>
        <v/>
      </c>
      <c r="EJ129" s="614" t="str">
        <f t="shared" si="121"/>
        <v/>
      </c>
      <c r="EK129" s="614" t="str">
        <f t="shared" si="122"/>
        <v/>
      </c>
      <c r="EL129" s="614" t="str">
        <f t="shared" si="123"/>
        <v/>
      </c>
      <c r="EM129" s="614" t="str">
        <f t="shared" si="124"/>
        <v/>
      </c>
      <c r="EN129" s="614" t="str">
        <f t="shared" si="125"/>
        <v/>
      </c>
      <c r="EO129" s="614" t="str">
        <f t="shared" si="126"/>
        <v/>
      </c>
      <c r="EP129" s="614" t="str">
        <f t="shared" si="127"/>
        <v/>
      </c>
      <c r="EQ129" s="614" t="str">
        <f t="shared" si="128"/>
        <v/>
      </c>
      <c r="ER129" s="614" t="str">
        <f t="shared" si="129"/>
        <v/>
      </c>
      <c r="ES129" s="614" t="str">
        <f t="shared" si="130"/>
        <v/>
      </c>
      <c r="ET129" s="614" t="str">
        <f t="shared" si="131"/>
        <v/>
      </c>
      <c r="EU129" s="614" t="str">
        <f t="shared" si="132"/>
        <v/>
      </c>
      <c r="EV129" s="614" t="str">
        <f t="shared" si="133"/>
        <v/>
      </c>
      <c r="EW129" s="614" t="str">
        <f t="shared" si="317"/>
        <v/>
      </c>
      <c r="EX129" s="614" t="str">
        <f t="shared" si="318"/>
        <v/>
      </c>
      <c r="EY129" s="614" t="str">
        <f t="shared" si="319"/>
        <v/>
      </c>
      <c r="EZ129" s="614" t="str">
        <f t="shared" si="320"/>
        <v/>
      </c>
      <c r="FA129" s="614" t="str">
        <f t="shared" si="321"/>
        <v/>
      </c>
      <c r="FB129" s="614" t="str">
        <f t="shared" si="134"/>
        <v/>
      </c>
      <c r="FC129" s="614" t="str">
        <f t="shared" si="135"/>
        <v/>
      </c>
      <c r="FD129" s="614" t="str">
        <f t="shared" si="136"/>
        <v/>
      </c>
      <c r="FE129" s="614" t="str">
        <f t="shared" si="137"/>
        <v/>
      </c>
      <c r="FF129" s="614" t="str">
        <f t="shared" si="138"/>
        <v/>
      </c>
      <c r="FG129" s="614" t="str">
        <f t="shared" si="322"/>
        <v/>
      </c>
      <c r="FH129" s="614" t="str">
        <f t="shared" si="323"/>
        <v/>
      </c>
      <c r="FI129" s="614" t="str">
        <f t="shared" si="324"/>
        <v/>
      </c>
      <c r="FJ129" s="614" t="str">
        <f t="shared" si="325"/>
        <v/>
      </c>
      <c r="FK129" s="614" t="str">
        <f t="shared" si="326"/>
        <v/>
      </c>
      <c r="FL129" s="614" t="str">
        <f t="shared" si="139"/>
        <v/>
      </c>
      <c r="FM129" s="614" t="str">
        <f t="shared" si="140"/>
        <v/>
      </c>
      <c r="FN129" s="614" t="str">
        <f t="shared" si="141"/>
        <v/>
      </c>
      <c r="FO129" s="614" t="str">
        <f t="shared" si="142"/>
        <v/>
      </c>
      <c r="FP129" s="614" t="str">
        <f t="shared" si="143"/>
        <v/>
      </c>
      <c r="FQ129" s="614" t="str">
        <f t="shared" si="144"/>
        <v/>
      </c>
      <c r="FR129" s="614" t="str">
        <f t="shared" si="145"/>
        <v/>
      </c>
      <c r="FS129" s="614" t="str">
        <f t="shared" si="146"/>
        <v/>
      </c>
      <c r="FT129" s="614" t="str">
        <f t="shared" si="147"/>
        <v/>
      </c>
      <c r="FU129" s="614" t="str">
        <f t="shared" si="148"/>
        <v/>
      </c>
      <c r="FV129" s="614" t="str">
        <f t="shared" si="149"/>
        <v/>
      </c>
      <c r="FW129" s="614" t="str">
        <f t="shared" si="150"/>
        <v/>
      </c>
      <c r="FX129" s="614" t="str">
        <f t="shared" si="151"/>
        <v/>
      </c>
      <c r="FY129" s="614" t="str">
        <f t="shared" si="152"/>
        <v/>
      </c>
      <c r="FZ129" s="614" t="str">
        <f t="shared" si="153"/>
        <v/>
      </c>
      <c r="GA129" s="614" t="str">
        <f t="shared" si="154"/>
        <v/>
      </c>
      <c r="GB129" s="614" t="str">
        <f t="shared" si="155"/>
        <v/>
      </c>
      <c r="GC129" s="614" t="str">
        <f t="shared" si="156"/>
        <v/>
      </c>
      <c r="GD129" s="614" t="str">
        <f t="shared" si="157"/>
        <v/>
      </c>
      <c r="GE129" s="614" t="str">
        <f t="shared" si="158"/>
        <v/>
      </c>
      <c r="GF129" s="614" t="str">
        <f t="shared" si="159"/>
        <v/>
      </c>
      <c r="GG129" s="614" t="str">
        <f t="shared" si="160"/>
        <v/>
      </c>
      <c r="GH129" s="614" t="str">
        <f t="shared" si="161"/>
        <v/>
      </c>
      <c r="GI129" s="614" t="str">
        <f t="shared" si="162"/>
        <v/>
      </c>
      <c r="GJ129" s="614" t="str">
        <f t="shared" si="163"/>
        <v/>
      </c>
      <c r="GK129" s="614" t="str">
        <f t="shared" si="164"/>
        <v/>
      </c>
      <c r="GL129" s="614" t="str">
        <f t="shared" si="165"/>
        <v/>
      </c>
      <c r="GM129" s="614" t="str">
        <f t="shared" si="166"/>
        <v/>
      </c>
      <c r="GN129" s="614" t="str">
        <f t="shared" si="167"/>
        <v/>
      </c>
      <c r="GO129" s="614" t="str">
        <f t="shared" si="168"/>
        <v/>
      </c>
      <c r="GP129" s="614" t="str">
        <f t="shared" si="169"/>
        <v/>
      </c>
      <c r="GQ129" s="614" t="str">
        <f t="shared" si="170"/>
        <v/>
      </c>
      <c r="GR129" s="614" t="str">
        <f t="shared" si="171"/>
        <v/>
      </c>
      <c r="GS129" s="614" t="str">
        <f t="shared" si="172"/>
        <v/>
      </c>
      <c r="GT129" s="614" t="str">
        <f t="shared" si="173"/>
        <v/>
      </c>
      <c r="GU129" s="614" t="str">
        <f t="shared" si="174"/>
        <v/>
      </c>
      <c r="GV129" s="614" t="str">
        <f t="shared" si="175"/>
        <v/>
      </c>
      <c r="GW129" s="614" t="str">
        <f t="shared" si="176"/>
        <v/>
      </c>
      <c r="GX129" s="614" t="str">
        <f t="shared" si="177"/>
        <v/>
      </c>
      <c r="GY129" s="614" t="str">
        <f t="shared" si="178"/>
        <v/>
      </c>
      <c r="GZ129" s="614" t="str">
        <f t="shared" si="179"/>
        <v/>
      </c>
      <c r="HA129" s="614" t="str">
        <f t="shared" si="180"/>
        <v/>
      </c>
      <c r="HB129" s="614" t="str">
        <f t="shared" si="181"/>
        <v/>
      </c>
      <c r="HC129" s="614" t="str">
        <f t="shared" si="182"/>
        <v/>
      </c>
      <c r="HD129" s="614" t="str">
        <f t="shared" si="183"/>
        <v/>
      </c>
      <c r="HE129" s="614" t="str">
        <f t="shared" si="184"/>
        <v/>
      </c>
      <c r="HF129" s="614" t="str">
        <f t="shared" si="185"/>
        <v/>
      </c>
      <c r="HG129" s="614" t="str">
        <f t="shared" si="186"/>
        <v/>
      </c>
      <c r="HH129" s="614" t="str">
        <f t="shared" si="187"/>
        <v/>
      </c>
      <c r="HI129" s="614" t="str">
        <f t="shared" si="188"/>
        <v/>
      </c>
      <c r="HJ129" s="614" t="str">
        <f t="shared" si="189"/>
        <v/>
      </c>
      <c r="HK129" s="614" t="str">
        <f t="shared" si="190"/>
        <v/>
      </c>
      <c r="HL129" s="614" t="str">
        <f t="shared" si="191"/>
        <v/>
      </c>
      <c r="HM129" s="614" t="str">
        <f t="shared" si="192"/>
        <v/>
      </c>
      <c r="HN129" s="614" t="str">
        <f t="shared" si="193"/>
        <v/>
      </c>
      <c r="HO129" s="614" t="str">
        <f t="shared" si="194"/>
        <v/>
      </c>
      <c r="HP129" s="614" t="str">
        <f t="shared" si="195"/>
        <v/>
      </c>
      <c r="HQ129" s="614" t="str">
        <f t="shared" si="196"/>
        <v/>
      </c>
      <c r="HR129" s="614" t="str">
        <f t="shared" si="197"/>
        <v/>
      </c>
      <c r="HS129" s="614" t="str">
        <f t="shared" si="198"/>
        <v/>
      </c>
      <c r="HT129" s="614" t="str">
        <f t="shared" si="199"/>
        <v/>
      </c>
      <c r="HU129" s="614" t="str">
        <f t="shared" si="200"/>
        <v/>
      </c>
      <c r="HV129" s="614" t="str">
        <f t="shared" si="201"/>
        <v/>
      </c>
      <c r="HW129" s="614" t="str">
        <f t="shared" si="202"/>
        <v/>
      </c>
      <c r="HX129" s="614" t="str">
        <f t="shared" si="203"/>
        <v/>
      </c>
      <c r="HY129" s="739" t="str">
        <f t="shared" si="204"/>
        <v/>
      </c>
      <c r="HZ129" s="739" t="str">
        <f t="shared" si="205"/>
        <v/>
      </c>
      <c r="IA129" s="739" t="str">
        <f t="shared" si="206"/>
        <v/>
      </c>
      <c r="IB129" s="739" t="str">
        <f t="shared" si="207"/>
        <v/>
      </c>
      <c r="IC129" s="739" t="str">
        <f t="shared" si="208"/>
        <v/>
      </c>
      <c r="ID129" s="739" t="str">
        <f t="shared" si="209"/>
        <v/>
      </c>
      <c r="IE129" s="739" t="str">
        <f t="shared" si="210"/>
        <v/>
      </c>
      <c r="IF129" s="739" t="str">
        <f t="shared" si="211"/>
        <v/>
      </c>
      <c r="IG129" s="739" t="str">
        <f t="shared" si="212"/>
        <v/>
      </c>
      <c r="IH129" s="739" t="str">
        <f t="shared" si="213"/>
        <v/>
      </c>
      <c r="II129" s="739" t="str">
        <f t="shared" si="214"/>
        <v/>
      </c>
      <c r="IJ129" s="739" t="str">
        <f t="shared" si="215"/>
        <v/>
      </c>
      <c r="IK129" s="739" t="str">
        <f t="shared" si="216"/>
        <v/>
      </c>
      <c r="IL129" s="739" t="str">
        <f t="shared" si="217"/>
        <v/>
      </c>
      <c r="IM129" s="739" t="str">
        <f t="shared" si="218"/>
        <v/>
      </c>
      <c r="IN129" s="739" t="str">
        <f t="shared" si="219"/>
        <v/>
      </c>
      <c r="IO129" s="739" t="str">
        <f t="shared" si="220"/>
        <v/>
      </c>
      <c r="IP129" s="739" t="str">
        <f t="shared" si="221"/>
        <v/>
      </c>
      <c r="IQ129" s="739" t="str">
        <f t="shared" si="222"/>
        <v/>
      </c>
      <c r="IR129" s="739" t="str">
        <f t="shared" si="223"/>
        <v/>
      </c>
      <c r="IS129" s="739" t="str">
        <f t="shared" si="224"/>
        <v/>
      </c>
      <c r="IT129" s="739" t="str">
        <f t="shared" si="225"/>
        <v/>
      </c>
      <c r="IU129" s="739" t="str">
        <f t="shared" si="226"/>
        <v/>
      </c>
      <c r="IV129" s="739" t="str">
        <f t="shared" si="227"/>
        <v/>
      </c>
      <c r="IW129" s="739" t="str">
        <f t="shared" si="228"/>
        <v/>
      </c>
      <c r="IX129" s="739" t="str">
        <f t="shared" si="229"/>
        <v/>
      </c>
      <c r="IY129" s="739" t="str">
        <f t="shared" si="230"/>
        <v/>
      </c>
      <c r="IZ129" s="739" t="str">
        <f t="shared" si="231"/>
        <v/>
      </c>
      <c r="JA129" s="739" t="str">
        <f t="shared" si="232"/>
        <v/>
      </c>
      <c r="JB129" s="739" t="str">
        <f t="shared" si="233"/>
        <v/>
      </c>
      <c r="JC129" s="739" t="str">
        <f t="shared" si="234"/>
        <v/>
      </c>
      <c r="JD129" s="739" t="str">
        <f t="shared" si="235"/>
        <v/>
      </c>
      <c r="JE129" s="739" t="str">
        <f t="shared" si="236"/>
        <v/>
      </c>
      <c r="JF129" s="739" t="str">
        <f t="shared" si="237"/>
        <v/>
      </c>
      <c r="JG129" s="739" t="str">
        <f t="shared" si="238"/>
        <v/>
      </c>
      <c r="JH129" s="739" t="str">
        <f t="shared" si="239"/>
        <v/>
      </c>
      <c r="JI129" s="739" t="str">
        <f t="shared" si="240"/>
        <v/>
      </c>
      <c r="JJ129" s="739" t="str">
        <f t="shared" si="241"/>
        <v/>
      </c>
      <c r="JK129" s="739" t="str">
        <f t="shared" si="242"/>
        <v/>
      </c>
      <c r="JL129" s="739" t="str">
        <f t="shared" si="243"/>
        <v/>
      </c>
      <c r="JM129" s="739" t="str">
        <f t="shared" si="244"/>
        <v/>
      </c>
      <c r="JN129" s="739" t="str">
        <f t="shared" si="245"/>
        <v/>
      </c>
      <c r="JO129" s="739" t="str">
        <f t="shared" si="246"/>
        <v/>
      </c>
      <c r="JP129" s="739" t="str">
        <f t="shared" si="247"/>
        <v/>
      </c>
      <c r="JQ129" s="739" t="str">
        <f t="shared" si="248"/>
        <v/>
      </c>
      <c r="JR129" s="739" t="str">
        <f t="shared" si="249"/>
        <v/>
      </c>
      <c r="JS129" s="739" t="str">
        <f t="shared" si="250"/>
        <v/>
      </c>
      <c r="JT129" s="739" t="str">
        <f t="shared" si="251"/>
        <v/>
      </c>
      <c r="JU129" s="739" t="str">
        <f t="shared" si="252"/>
        <v/>
      </c>
      <c r="JV129" s="739" t="str">
        <f t="shared" si="253"/>
        <v/>
      </c>
      <c r="JW129" s="739" t="str">
        <f t="shared" si="254"/>
        <v/>
      </c>
      <c r="JX129" s="739" t="str">
        <f t="shared" si="255"/>
        <v/>
      </c>
      <c r="JY129" s="739" t="str">
        <f t="shared" si="256"/>
        <v/>
      </c>
      <c r="JZ129" s="739" t="str">
        <f t="shared" si="257"/>
        <v/>
      </c>
      <c r="KA129" s="739" t="str">
        <f t="shared" si="258"/>
        <v/>
      </c>
      <c r="KB129" s="739" t="str">
        <f t="shared" si="259"/>
        <v/>
      </c>
      <c r="KC129" s="739" t="str">
        <f t="shared" si="260"/>
        <v/>
      </c>
      <c r="KD129" s="739" t="str">
        <f t="shared" si="261"/>
        <v/>
      </c>
      <c r="KE129" s="739" t="str">
        <f t="shared" si="262"/>
        <v/>
      </c>
      <c r="KF129" s="739" t="str">
        <f t="shared" si="263"/>
        <v/>
      </c>
      <c r="KG129" s="739" t="str">
        <f t="shared" si="264"/>
        <v/>
      </c>
      <c r="KH129" s="739" t="str">
        <f t="shared" si="265"/>
        <v/>
      </c>
      <c r="KI129" s="739" t="str">
        <f t="shared" si="266"/>
        <v/>
      </c>
      <c r="KJ129" s="739" t="str">
        <f t="shared" si="267"/>
        <v/>
      </c>
      <c r="KK129" s="739" t="str">
        <f t="shared" si="268"/>
        <v/>
      </c>
      <c r="KL129" s="739" t="str">
        <f t="shared" si="269"/>
        <v/>
      </c>
      <c r="KM129" s="739" t="str">
        <f t="shared" si="270"/>
        <v/>
      </c>
      <c r="KN129" s="739" t="str">
        <f t="shared" si="271"/>
        <v/>
      </c>
      <c r="KO129" s="739" t="str">
        <f t="shared" si="272"/>
        <v/>
      </c>
      <c r="KP129" s="739" t="str">
        <f t="shared" si="273"/>
        <v/>
      </c>
      <c r="KQ129" s="739" t="str">
        <f t="shared" si="274"/>
        <v/>
      </c>
      <c r="KR129" s="739" t="str">
        <f t="shared" si="275"/>
        <v/>
      </c>
      <c r="KS129" s="739" t="str">
        <f t="shared" si="276"/>
        <v/>
      </c>
      <c r="KT129" s="739" t="str">
        <f t="shared" si="277"/>
        <v/>
      </c>
      <c r="KU129" s="739" t="str">
        <f t="shared" si="278"/>
        <v/>
      </c>
      <c r="KV129" s="739" t="str">
        <f t="shared" si="279"/>
        <v/>
      </c>
      <c r="KW129" s="739" t="str">
        <f t="shared" si="280"/>
        <v/>
      </c>
      <c r="KX129" s="739" t="str">
        <f t="shared" si="281"/>
        <v/>
      </c>
      <c r="KY129" s="739" t="str">
        <f t="shared" si="282"/>
        <v/>
      </c>
      <c r="KZ129" s="739" t="str">
        <f t="shared" si="283"/>
        <v/>
      </c>
      <c r="LA129" s="739" t="str">
        <f t="shared" si="284"/>
        <v/>
      </c>
      <c r="LB129" s="739" t="str">
        <f t="shared" si="285"/>
        <v/>
      </c>
      <c r="LC129" s="739" t="str">
        <f t="shared" si="286"/>
        <v/>
      </c>
      <c r="LD129" s="739" t="str">
        <f t="shared" si="287"/>
        <v/>
      </c>
      <c r="LE129" s="739" t="str">
        <f t="shared" si="288"/>
        <v/>
      </c>
      <c r="LF129" s="740" t="str">
        <f t="shared" si="289"/>
        <v/>
      </c>
      <c r="LG129" s="740" t="str">
        <f t="shared" si="290"/>
        <v/>
      </c>
      <c r="LH129" s="740" t="str">
        <f t="shared" si="291"/>
        <v/>
      </c>
      <c r="LI129" s="740" t="str">
        <f t="shared" si="292"/>
        <v/>
      </c>
      <c r="LJ129" s="740" t="str">
        <f t="shared" si="293"/>
        <v/>
      </c>
      <c r="LK129" s="614" t="str">
        <f t="shared" si="294"/>
        <v/>
      </c>
      <c r="LL129" s="614" t="str">
        <f t="shared" si="295"/>
        <v/>
      </c>
      <c r="LM129" s="614" t="str">
        <f t="shared" si="296"/>
        <v/>
      </c>
      <c r="LN129" s="614" t="str">
        <f t="shared" si="297"/>
        <v/>
      </c>
      <c r="LO129" s="614" t="str">
        <f t="shared" si="298"/>
        <v/>
      </c>
      <c r="LP129" s="614" t="str">
        <f t="shared" si="299"/>
        <v/>
      </c>
      <c r="LQ129" s="614" t="str">
        <f t="shared" si="300"/>
        <v/>
      </c>
      <c r="LR129" s="614" t="str">
        <f t="shared" si="301"/>
        <v/>
      </c>
      <c r="LS129" s="614" t="str">
        <f t="shared" si="302"/>
        <v/>
      </c>
      <c r="LT129" s="614" t="str">
        <f t="shared" si="303"/>
        <v/>
      </c>
      <c r="LU129" s="614" t="str">
        <f t="shared" si="304"/>
        <v/>
      </c>
      <c r="LV129" s="614" t="str">
        <f t="shared" si="305"/>
        <v/>
      </c>
      <c r="LW129" s="614" t="str">
        <f t="shared" si="306"/>
        <v/>
      </c>
      <c r="LX129" s="614" t="str">
        <f t="shared" si="307"/>
        <v/>
      </c>
      <c r="LY129" s="614" t="str">
        <f t="shared" si="308"/>
        <v/>
      </c>
      <c r="LZ129" s="614" t="str">
        <f t="shared" si="309"/>
        <v/>
      </c>
      <c r="MA129" s="614" t="str">
        <f t="shared" si="310"/>
        <v/>
      </c>
      <c r="MB129" s="614" t="str">
        <f t="shared" si="311"/>
        <v/>
      </c>
      <c r="MC129" s="614" t="str">
        <f t="shared" si="312"/>
        <v/>
      </c>
      <c r="MD129" s="614" t="str">
        <f t="shared" si="313"/>
        <v/>
      </c>
      <c r="ME129" s="731">
        <f t="shared" si="327"/>
        <v>0</v>
      </c>
      <c r="MF129" s="731">
        <f t="shared" si="328"/>
        <v>0</v>
      </c>
      <c r="MG129" s="731">
        <f t="shared" si="329"/>
        <v>0</v>
      </c>
      <c r="MH129" s="731">
        <f t="shared" si="330"/>
        <v>0</v>
      </c>
      <c r="MI129" s="731">
        <f t="shared" si="331"/>
        <v>0</v>
      </c>
      <c r="MJ129" s="731">
        <f t="shared" si="332"/>
        <v>0</v>
      </c>
      <c r="MK129" s="731">
        <f t="shared" si="333"/>
        <v>0</v>
      </c>
      <c r="ML129" s="731">
        <f t="shared" si="334"/>
        <v>0</v>
      </c>
      <c r="MM129" s="731">
        <f t="shared" si="335"/>
        <v>0</v>
      </c>
      <c r="MN129" s="731">
        <f t="shared" si="336"/>
        <v>0</v>
      </c>
      <c r="MO129" s="731">
        <f t="shared" si="337"/>
        <v>0</v>
      </c>
      <c r="MP129" s="731">
        <f t="shared" si="338"/>
        <v>0</v>
      </c>
      <c r="MQ129" s="731">
        <f t="shared" si="339"/>
        <v>0</v>
      </c>
      <c r="MR129" s="731">
        <f t="shared" si="340"/>
        <v>0</v>
      </c>
      <c r="MS129" s="731">
        <f t="shared" si="341"/>
        <v>0</v>
      </c>
    </row>
    <row r="130" spans="1:357" s="614" customFormat="1" ht="12" customHeight="1" x14ac:dyDescent="0.2">
      <c r="A130" s="647" t="str">
        <f t="shared" si="1"/>
        <v/>
      </c>
      <c r="B130" s="828">
        <f>'Rent Schedule and Summary'!B25</f>
        <v>40</v>
      </c>
      <c r="C130" s="824">
        <f>'Rent Schedule and Summary'!C25</f>
        <v>0</v>
      </c>
      <c r="D130" s="825">
        <f>'Rent Schedule and Summary'!D25</f>
        <v>0</v>
      </c>
      <c r="E130" s="826">
        <f>'Rent Schedule and Summary'!E25</f>
        <v>0</v>
      </c>
      <c r="F130" s="826">
        <f>'Rent Schedule and Summary'!F25</f>
        <v>0</v>
      </c>
      <c r="G130" s="826">
        <f>'Rent Schedule and Summary'!G25</f>
        <v>0</v>
      </c>
      <c r="H130" s="826">
        <f>'Rent Schedule and Summary'!H25</f>
        <v>0</v>
      </c>
      <c r="I130" s="826">
        <f>'Rent Schedule and Summary'!I25</f>
        <v>0</v>
      </c>
      <c r="J130" s="827">
        <f>'Rent Schedule and Summary'!J25</f>
        <v>0</v>
      </c>
      <c r="K130" s="736">
        <f t="shared" ref="K130:K145" si="346">MAX(0,H130-I130)</f>
        <v>0</v>
      </c>
      <c r="L130" s="736">
        <f t="shared" ref="L130:L145" si="347">MAX(0,E130*K130)</f>
        <v>0</v>
      </c>
      <c r="M130" s="779">
        <f>'Rent Schedule and Summary'!M25</f>
        <v>0</v>
      </c>
      <c r="N130" s="779">
        <f>'Rent Schedule and Summary'!N25</f>
        <v>0</v>
      </c>
      <c r="O130" s="779">
        <f>'Rent Schedule and Summary'!O25</f>
        <v>0</v>
      </c>
      <c r="P130" s="723">
        <f>'Rent Schedule and Summary'!P25</f>
        <v>0</v>
      </c>
      <c r="Q130" s="737">
        <f t="shared" si="4"/>
        <v>0</v>
      </c>
      <c r="R130" s="738"/>
      <c r="S130" s="737"/>
      <c r="T130" s="738"/>
      <c r="U130" s="661"/>
      <c r="V130" s="661"/>
      <c r="W130" s="614" t="str">
        <f t="shared" si="5"/>
        <v/>
      </c>
      <c r="X130" s="614" t="str">
        <f t="shared" si="6"/>
        <v/>
      </c>
      <c r="Y130" s="614" t="str">
        <f t="shared" si="7"/>
        <v/>
      </c>
      <c r="Z130" s="614" t="str">
        <f t="shared" si="8"/>
        <v/>
      </c>
      <c r="AA130" s="614" t="str">
        <f t="shared" si="9"/>
        <v/>
      </c>
      <c r="AB130" s="614" t="str">
        <f t="shared" si="10"/>
        <v/>
      </c>
      <c r="AC130" s="614" t="str">
        <f t="shared" si="11"/>
        <v/>
      </c>
      <c r="AD130" s="614" t="str">
        <f t="shared" si="12"/>
        <v/>
      </c>
      <c r="AE130" s="614" t="str">
        <f t="shared" si="13"/>
        <v/>
      </c>
      <c r="AF130" s="614" t="str">
        <f t="shared" si="14"/>
        <v/>
      </c>
      <c r="AG130" s="614" t="str">
        <f t="shared" si="15"/>
        <v/>
      </c>
      <c r="AH130" s="614" t="str">
        <f t="shared" si="16"/>
        <v/>
      </c>
      <c r="AI130" s="614" t="str">
        <f t="shared" si="17"/>
        <v/>
      </c>
      <c r="AJ130" s="614" t="str">
        <f t="shared" si="18"/>
        <v/>
      </c>
      <c r="AK130" s="614" t="str">
        <f t="shared" si="19"/>
        <v/>
      </c>
      <c r="AL130" s="614" t="str">
        <f t="shared" si="20"/>
        <v/>
      </c>
      <c r="AM130" s="614" t="str">
        <f t="shared" si="21"/>
        <v/>
      </c>
      <c r="AN130" s="614" t="str">
        <f t="shared" si="22"/>
        <v/>
      </c>
      <c r="AO130" s="614" t="str">
        <f t="shared" si="23"/>
        <v/>
      </c>
      <c r="AP130" s="614" t="str">
        <f t="shared" si="24"/>
        <v/>
      </c>
      <c r="AQ130" s="614" t="str">
        <f t="shared" si="25"/>
        <v/>
      </c>
      <c r="AR130" s="614" t="str">
        <f t="shared" si="26"/>
        <v/>
      </c>
      <c r="AS130" s="614" t="str">
        <f t="shared" si="27"/>
        <v/>
      </c>
      <c r="AT130" s="614" t="str">
        <f t="shared" si="28"/>
        <v/>
      </c>
      <c r="AU130" s="614" t="str">
        <f t="shared" si="29"/>
        <v/>
      </c>
      <c r="AV130" s="614" t="str">
        <f t="shared" si="30"/>
        <v/>
      </c>
      <c r="AW130" s="614" t="str">
        <f t="shared" si="31"/>
        <v/>
      </c>
      <c r="AX130" s="614" t="str">
        <f t="shared" si="32"/>
        <v/>
      </c>
      <c r="AY130" s="614" t="str">
        <f t="shared" si="33"/>
        <v/>
      </c>
      <c r="AZ130" s="614" t="str">
        <f t="shared" si="34"/>
        <v/>
      </c>
      <c r="BA130" s="614" t="str">
        <f t="shared" si="35"/>
        <v/>
      </c>
      <c r="BB130" s="614" t="str">
        <f t="shared" si="36"/>
        <v/>
      </c>
      <c r="BC130" s="614" t="str">
        <f t="shared" si="37"/>
        <v/>
      </c>
      <c r="BD130" s="614" t="str">
        <f t="shared" si="38"/>
        <v/>
      </c>
      <c r="BE130" s="614" t="str">
        <f t="shared" si="39"/>
        <v/>
      </c>
      <c r="BF130" s="614" t="str">
        <f t="shared" si="40"/>
        <v/>
      </c>
      <c r="BG130" s="614" t="str">
        <f t="shared" si="41"/>
        <v/>
      </c>
      <c r="BH130" s="614" t="str">
        <f t="shared" si="42"/>
        <v/>
      </c>
      <c r="BI130" s="614" t="str">
        <f t="shared" si="43"/>
        <v/>
      </c>
      <c r="BJ130" s="614" t="str">
        <f t="shared" si="44"/>
        <v/>
      </c>
      <c r="BK130" s="614" t="str">
        <f t="shared" si="45"/>
        <v/>
      </c>
      <c r="BL130" s="614" t="str">
        <f t="shared" si="46"/>
        <v/>
      </c>
      <c r="BM130" s="614" t="str">
        <f t="shared" si="47"/>
        <v/>
      </c>
      <c r="BN130" s="614" t="str">
        <f t="shared" si="48"/>
        <v/>
      </c>
      <c r="BO130" s="614" t="str">
        <f t="shared" si="49"/>
        <v/>
      </c>
      <c r="BP130" s="614" t="str">
        <f t="shared" si="50"/>
        <v/>
      </c>
      <c r="BQ130" s="614" t="str">
        <f t="shared" si="51"/>
        <v/>
      </c>
      <c r="BR130" s="614" t="str">
        <f t="shared" si="52"/>
        <v/>
      </c>
      <c r="BS130" s="614" t="str">
        <f t="shared" si="53"/>
        <v/>
      </c>
      <c r="BT130" s="614" t="str">
        <f t="shared" si="54"/>
        <v/>
      </c>
      <c r="BU130" s="614" t="str">
        <f t="shared" si="55"/>
        <v/>
      </c>
      <c r="BV130" s="614" t="str">
        <f t="shared" si="56"/>
        <v/>
      </c>
      <c r="BW130" s="614" t="str">
        <f t="shared" si="57"/>
        <v/>
      </c>
      <c r="BX130" s="614" t="str">
        <f t="shared" si="58"/>
        <v/>
      </c>
      <c r="BY130" s="614" t="str">
        <f t="shared" si="59"/>
        <v/>
      </c>
      <c r="BZ130" s="614" t="str">
        <f t="shared" si="60"/>
        <v/>
      </c>
      <c r="CA130" s="614" t="str">
        <f t="shared" si="61"/>
        <v/>
      </c>
      <c r="CB130" s="614" t="str">
        <f t="shared" si="62"/>
        <v/>
      </c>
      <c r="CC130" s="614" t="str">
        <f t="shared" si="63"/>
        <v/>
      </c>
      <c r="CD130" s="614" t="str">
        <f t="shared" si="64"/>
        <v/>
      </c>
      <c r="CE130" s="614" t="str">
        <f t="shared" si="65"/>
        <v/>
      </c>
      <c r="CF130" s="614" t="str">
        <f t="shared" si="66"/>
        <v/>
      </c>
      <c r="CG130" s="614" t="str">
        <f t="shared" si="67"/>
        <v/>
      </c>
      <c r="CH130" s="614" t="str">
        <f t="shared" si="68"/>
        <v/>
      </c>
      <c r="CI130" s="614" t="str">
        <f t="shared" si="69"/>
        <v/>
      </c>
      <c r="CJ130" s="614" t="str">
        <f t="shared" si="70"/>
        <v/>
      </c>
      <c r="CK130" s="614" t="str">
        <f t="shared" si="71"/>
        <v/>
      </c>
      <c r="CL130" s="614" t="str">
        <f t="shared" si="72"/>
        <v/>
      </c>
      <c r="CM130" s="614" t="str">
        <f t="shared" si="73"/>
        <v/>
      </c>
      <c r="CN130" s="614" t="str">
        <f t="shared" si="74"/>
        <v/>
      </c>
      <c r="CO130" s="614" t="str">
        <f t="shared" si="75"/>
        <v/>
      </c>
      <c r="CP130" s="614" t="str">
        <f t="shared" si="76"/>
        <v/>
      </c>
      <c r="CQ130" s="614" t="str">
        <f t="shared" si="77"/>
        <v/>
      </c>
      <c r="CR130" s="614" t="str">
        <f t="shared" si="78"/>
        <v/>
      </c>
      <c r="CS130" s="614" t="str">
        <f t="shared" si="79"/>
        <v/>
      </c>
      <c r="CT130" s="614" t="str">
        <f t="shared" si="80"/>
        <v/>
      </c>
      <c r="CU130" s="614" t="str">
        <f t="shared" si="81"/>
        <v/>
      </c>
      <c r="CV130" s="614" t="str">
        <f t="shared" si="82"/>
        <v/>
      </c>
      <c r="CW130" s="614" t="str">
        <f t="shared" si="83"/>
        <v/>
      </c>
      <c r="CX130" s="614" t="str">
        <f t="shared" si="84"/>
        <v/>
      </c>
      <c r="CY130" s="614" t="str">
        <f t="shared" si="85"/>
        <v/>
      </c>
      <c r="CZ130" s="614" t="str">
        <f t="shared" si="86"/>
        <v/>
      </c>
      <c r="DA130" s="614" t="str">
        <f t="shared" si="87"/>
        <v/>
      </c>
      <c r="DB130" s="614" t="str">
        <f t="shared" si="88"/>
        <v/>
      </c>
      <c r="DC130" s="614" t="str">
        <f t="shared" si="89"/>
        <v/>
      </c>
      <c r="DD130" s="614" t="str">
        <f t="shared" si="90"/>
        <v/>
      </c>
      <c r="DE130" s="614" t="str">
        <f t="shared" si="91"/>
        <v/>
      </c>
      <c r="DF130" s="614" t="str">
        <f t="shared" si="92"/>
        <v/>
      </c>
      <c r="DG130" s="614" t="str">
        <f t="shared" si="93"/>
        <v/>
      </c>
      <c r="DH130" s="614" t="str">
        <f t="shared" si="94"/>
        <v/>
      </c>
      <c r="DI130" s="614" t="str">
        <f t="shared" si="95"/>
        <v/>
      </c>
      <c r="DJ130" s="614" t="str">
        <f t="shared" si="96"/>
        <v/>
      </c>
      <c r="DK130" s="614" t="str">
        <f t="shared" si="97"/>
        <v/>
      </c>
      <c r="DL130" s="614" t="str">
        <f t="shared" si="98"/>
        <v/>
      </c>
      <c r="DM130" s="614" t="str">
        <f t="shared" si="99"/>
        <v/>
      </c>
      <c r="DN130" s="614" t="str">
        <f t="shared" si="100"/>
        <v/>
      </c>
      <c r="DO130" s="614" t="str">
        <f t="shared" si="101"/>
        <v/>
      </c>
      <c r="DP130" s="614" t="str">
        <f t="shared" si="102"/>
        <v/>
      </c>
      <c r="DQ130" s="614" t="str">
        <f t="shared" si="103"/>
        <v/>
      </c>
      <c r="DR130" s="614" t="str">
        <f t="shared" si="104"/>
        <v/>
      </c>
      <c r="DS130" s="614" t="str">
        <f t="shared" si="105"/>
        <v/>
      </c>
      <c r="DT130" s="614" t="str">
        <f t="shared" si="106"/>
        <v/>
      </c>
      <c r="DU130" s="614" t="str">
        <f t="shared" si="107"/>
        <v/>
      </c>
      <c r="DV130" s="614" t="str">
        <f t="shared" si="108"/>
        <v/>
      </c>
      <c r="DW130" s="614" t="str">
        <f t="shared" si="109"/>
        <v/>
      </c>
      <c r="DX130" s="614" t="str">
        <f t="shared" si="110"/>
        <v/>
      </c>
      <c r="DY130" s="614" t="str">
        <f t="shared" si="111"/>
        <v/>
      </c>
      <c r="DZ130" s="614" t="str">
        <f t="shared" si="112"/>
        <v/>
      </c>
      <c r="EA130" s="614" t="str">
        <f t="shared" si="113"/>
        <v/>
      </c>
      <c r="EB130" s="614" t="str">
        <f t="shared" si="114"/>
        <v/>
      </c>
      <c r="EC130" s="614" t="str">
        <f t="shared" si="115"/>
        <v/>
      </c>
      <c r="ED130" s="614" t="str">
        <f t="shared" si="116"/>
        <v/>
      </c>
      <c r="EE130" s="614" t="str">
        <f t="shared" si="117"/>
        <v/>
      </c>
      <c r="EF130" s="614" t="str">
        <f t="shared" si="118"/>
        <v/>
      </c>
      <c r="EG130" s="614" t="str">
        <f t="shared" si="316"/>
        <v/>
      </c>
      <c r="EH130" s="614" t="str">
        <f t="shared" si="119"/>
        <v/>
      </c>
      <c r="EI130" s="614" t="str">
        <f t="shared" si="120"/>
        <v/>
      </c>
      <c r="EJ130" s="614" t="str">
        <f t="shared" si="121"/>
        <v/>
      </c>
      <c r="EK130" s="614" t="str">
        <f t="shared" si="122"/>
        <v/>
      </c>
      <c r="EL130" s="614" t="str">
        <f t="shared" si="123"/>
        <v/>
      </c>
      <c r="EM130" s="614" t="str">
        <f t="shared" si="124"/>
        <v/>
      </c>
      <c r="EN130" s="614" t="str">
        <f t="shared" si="125"/>
        <v/>
      </c>
      <c r="EO130" s="614" t="str">
        <f t="shared" si="126"/>
        <v/>
      </c>
      <c r="EP130" s="614" t="str">
        <f t="shared" si="127"/>
        <v/>
      </c>
      <c r="EQ130" s="614" t="str">
        <f t="shared" si="128"/>
        <v/>
      </c>
      <c r="ER130" s="614" t="str">
        <f t="shared" si="129"/>
        <v/>
      </c>
      <c r="ES130" s="614" t="str">
        <f t="shared" si="130"/>
        <v/>
      </c>
      <c r="ET130" s="614" t="str">
        <f t="shared" si="131"/>
        <v/>
      </c>
      <c r="EU130" s="614" t="str">
        <f t="shared" si="132"/>
        <v/>
      </c>
      <c r="EV130" s="614" t="str">
        <f t="shared" si="133"/>
        <v/>
      </c>
      <c r="EW130" s="614" t="str">
        <f t="shared" si="317"/>
        <v/>
      </c>
      <c r="EX130" s="614" t="str">
        <f t="shared" si="318"/>
        <v/>
      </c>
      <c r="EY130" s="614" t="str">
        <f t="shared" si="319"/>
        <v/>
      </c>
      <c r="EZ130" s="614" t="str">
        <f t="shared" si="320"/>
        <v/>
      </c>
      <c r="FA130" s="614" t="str">
        <f t="shared" si="321"/>
        <v/>
      </c>
      <c r="FB130" s="614" t="str">
        <f t="shared" si="134"/>
        <v/>
      </c>
      <c r="FC130" s="614" t="str">
        <f t="shared" si="135"/>
        <v/>
      </c>
      <c r="FD130" s="614" t="str">
        <f t="shared" si="136"/>
        <v/>
      </c>
      <c r="FE130" s="614" t="str">
        <f t="shared" si="137"/>
        <v/>
      </c>
      <c r="FF130" s="614" t="str">
        <f t="shared" si="138"/>
        <v/>
      </c>
      <c r="FG130" s="614" t="str">
        <f t="shared" si="322"/>
        <v/>
      </c>
      <c r="FH130" s="614" t="str">
        <f t="shared" si="323"/>
        <v/>
      </c>
      <c r="FI130" s="614" t="str">
        <f t="shared" si="324"/>
        <v/>
      </c>
      <c r="FJ130" s="614" t="str">
        <f t="shared" si="325"/>
        <v/>
      </c>
      <c r="FK130" s="614" t="str">
        <f t="shared" si="326"/>
        <v/>
      </c>
      <c r="FL130" s="614" t="str">
        <f t="shared" si="139"/>
        <v/>
      </c>
      <c r="FM130" s="614" t="str">
        <f t="shared" si="140"/>
        <v/>
      </c>
      <c r="FN130" s="614" t="str">
        <f t="shared" si="141"/>
        <v/>
      </c>
      <c r="FO130" s="614" t="str">
        <f t="shared" si="142"/>
        <v/>
      </c>
      <c r="FP130" s="614" t="str">
        <f t="shared" si="143"/>
        <v/>
      </c>
      <c r="FQ130" s="614" t="str">
        <f t="shared" si="144"/>
        <v/>
      </c>
      <c r="FR130" s="614" t="str">
        <f t="shared" si="145"/>
        <v/>
      </c>
      <c r="FS130" s="614" t="str">
        <f t="shared" si="146"/>
        <v/>
      </c>
      <c r="FT130" s="614" t="str">
        <f t="shared" si="147"/>
        <v/>
      </c>
      <c r="FU130" s="614" t="str">
        <f t="shared" si="148"/>
        <v/>
      </c>
      <c r="FV130" s="614" t="str">
        <f t="shared" si="149"/>
        <v/>
      </c>
      <c r="FW130" s="614" t="str">
        <f t="shared" si="150"/>
        <v/>
      </c>
      <c r="FX130" s="614" t="str">
        <f t="shared" si="151"/>
        <v/>
      </c>
      <c r="FY130" s="614" t="str">
        <f t="shared" si="152"/>
        <v/>
      </c>
      <c r="FZ130" s="614" t="str">
        <f t="shared" si="153"/>
        <v/>
      </c>
      <c r="GA130" s="614" t="str">
        <f t="shared" si="154"/>
        <v/>
      </c>
      <c r="GB130" s="614" t="str">
        <f t="shared" si="155"/>
        <v/>
      </c>
      <c r="GC130" s="614" t="str">
        <f t="shared" si="156"/>
        <v/>
      </c>
      <c r="GD130" s="614" t="str">
        <f t="shared" si="157"/>
        <v/>
      </c>
      <c r="GE130" s="614" t="str">
        <f t="shared" si="158"/>
        <v/>
      </c>
      <c r="GF130" s="614" t="str">
        <f t="shared" si="159"/>
        <v/>
      </c>
      <c r="GG130" s="614" t="str">
        <f t="shared" si="160"/>
        <v/>
      </c>
      <c r="GH130" s="614" t="str">
        <f t="shared" si="161"/>
        <v/>
      </c>
      <c r="GI130" s="614" t="str">
        <f t="shared" si="162"/>
        <v/>
      </c>
      <c r="GJ130" s="614" t="str">
        <f t="shared" si="163"/>
        <v/>
      </c>
      <c r="GK130" s="614" t="str">
        <f t="shared" si="164"/>
        <v/>
      </c>
      <c r="GL130" s="614" t="str">
        <f t="shared" si="165"/>
        <v/>
      </c>
      <c r="GM130" s="614" t="str">
        <f t="shared" si="166"/>
        <v/>
      </c>
      <c r="GN130" s="614" t="str">
        <f t="shared" si="167"/>
        <v/>
      </c>
      <c r="GO130" s="614" t="str">
        <f t="shared" si="168"/>
        <v/>
      </c>
      <c r="GP130" s="614" t="str">
        <f t="shared" si="169"/>
        <v/>
      </c>
      <c r="GQ130" s="614" t="str">
        <f t="shared" si="170"/>
        <v/>
      </c>
      <c r="GR130" s="614" t="str">
        <f t="shared" si="171"/>
        <v/>
      </c>
      <c r="GS130" s="614" t="str">
        <f t="shared" si="172"/>
        <v/>
      </c>
      <c r="GT130" s="614" t="str">
        <f t="shared" si="173"/>
        <v/>
      </c>
      <c r="GU130" s="614" t="str">
        <f t="shared" si="174"/>
        <v/>
      </c>
      <c r="GV130" s="614" t="str">
        <f t="shared" si="175"/>
        <v/>
      </c>
      <c r="GW130" s="614" t="str">
        <f t="shared" si="176"/>
        <v/>
      </c>
      <c r="GX130" s="614" t="str">
        <f t="shared" si="177"/>
        <v/>
      </c>
      <c r="GY130" s="614" t="str">
        <f t="shared" si="178"/>
        <v/>
      </c>
      <c r="GZ130" s="614" t="str">
        <f t="shared" si="179"/>
        <v/>
      </c>
      <c r="HA130" s="614" t="str">
        <f t="shared" si="180"/>
        <v/>
      </c>
      <c r="HB130" s="614" t="str">
        <f t="shared" si="181"/>
        <v/>
      </c>
      <c r="HC130" s="614" t="str">
        <f t="shared" si="182"/>
        <v/>
      </c>
      <c r="HD130" s="614" t="str">
        <f t="shared" si="183"/>
        <v/>
      </c>
      <c r="HE130" s="614" t="str">
        <f t="shared" si="184"/>
        <v/>
      </c>
      <c r="HF130" s="614" t="str">
        <f t="shared" si="185"/>
        <v/>
      </c>
      <c r="HG130" s="614" t="str">
        <f t="shared" si="186"/>
        <v/>
      </c>
      <c r="HH130" s="614" t="str">
        <f t="shared" si="187"/>
        <v/>
      </c>
      <c r="HI130" s="614" t="str">
        <f t="shared" si="188"/>
        <v/>
      </c>
      <c r="HJ130" s="614" t="str">
        <f t="shared" si="189"/>
        <v/>
      </c>
      <c r="HK130" s="614" t="str">
        <f t="shared" si="190"/>
        <v/>
      </c>
      <c r="HL130" s="614" t="str">
        <f t="shared" si="191"/>
        <v/>
      </c>
      <c r="HM130" s="614" t="str">
        <f t="shared" si="192"/>
        <v/>
      </c>
      <c r="HN130" s="614" t="str">
        <f t="shared" si="193"/>
        <v/>
      </c>
      <c r="HO130" s="614" t="str">
        <f t="shared" si="194"/>
        <v/>
      </c>
      <c r="HP130" s="614" t="str">
        <f t="shared" si="195"/>
        <v/>
      </c>
      <c r="HQ130" s="614" t="str">
        <f t="shared" si="196"/>
        <v/>
      </c>
      <c r="HR130" s="614" t="str">
        <f t="shared" si="197"/>
        <v/>
      </c>
      <c r="HS130" s="614" t="str">
        <f t="shared" si="198"/>
        <v/>
      </c>
      <c r="HT130" s="614" t="str">
        <f t="shared" si="199"/>
        <v/>
      </c>
      <c r="HU130" s="614" t="str">
        <f t="shared" si="200"/>
        <v/>
      </c>
      <c r="HV130" s="614" t="str">
        <f t="shared" si="201"/>
        <v/>
      </c>
      <c r="HW130" s="614" t="str">
        <f t="shared" si="202"/>
        <v/>
      </c>
      <c r="HX130" s="614" t="str">
        <f t="shared" si="203"/>
        <v/>
      </c>
      <c r="HY130" s="739" t="str">
        <f t="shared" si="204"/>
        <v/>
      </c>
      <c r="HZ130" s="739" t="str">
        <f t="shared" si="205"/>
        <v/>
      </c>
      <c r="IA130" s="739" t="str">
        <f t="shared" si="206"/>
        <v/>
      </c>
      <c r="IB130" s="739" t="str">
        <f t="shared" si="207"/>
        <v/>
      </c>
      <c r="IC130" s="739" t="str">
        <f t="shared" si="208"/>
        <v/>
      </c>
      <c r="ID130" s="739" t="str">
        <f t="shared" si="209"/>
        <v/>
      </c>
      <c r="IE130" s="739" t="str">
        <f t="shared" si="210"/>
        <v/>
      </c>
      <c r="IF130" s="739" t="str">
        <f t="shared" si="211"/>
        <v/>
      </c>
      <c r="IG130" s="739" t="str">
        <f t="shared" si="212"/>
        <v/>
      </c>
      <c r="IH130" s="739" t="str">
        <f t="shared" si="213"/>
        <v/>
      </c>
      <c r="II130" s="739" t="str">
        <f t="shared" si="214"/>
        <v/>
      </c>
      <c r="IJ130" s="739" t="str">
        <f t="shared" si="215"/>
        <v/>
      </c>
      <c r="IK130" s="739" t="str">
        <f t="shared" si="216"/>
        <v/>
      </c>
      <c r="IL130" s="739" t="str">
        <f t="shared" si="217"/>
        <v/>
      </c>
      <c r="IM130" s="739" t="str">
        <f t="shared" si="218"/>
        <v/>
      </c>
      <c r="IN130" s="739" t="str">
        <f t="shared" si="219"/>
        <v/>
      </c>
      <c r="IO130" s="739" t="str">
        <f t="shared" si="220"/>
        <v/>
      </c>
      <c r="IP130" s="739" t="str">
        <f t="shared" si="221"/>
        <v/>
      </c>
      <c r="IQ130" s="739" t="str">
        <f t="shared" si="222"/>
        <v/>
      </c>
      <c r="IR130" s="739" t="str">
        <f t="shared" si="223"/>
        <v/>
      </c>
      <c r="IS130" s="739" t="str">
        <f t="shared" si="224"/>
        <v/>
      </c>
      <c r="IT130" s="739" t="str">
        <f t="shared" si="225"/>
        <v/>
      </c>
      <c r="IU130" s="739" t="str">
        <f t="shared" si="226"/>
        <v/>
      </c>
      <c r="IV130" s="739" t="str">
        <f t="shared" si="227"/>
        <v/>
      </c>
      <c r="IW130" s="739" t="str">
        <f t="shared" si="228"/>
        <v/>
      </c>
      <c r="IX130" s="739" t="str">
        <f t="shared" si="229"/>
        <v/>
      </c>
      <c r="IY130" s="739" t="str">
        <f t="shared" si="230"/>
        <v/>
      </c>
      <c r="IZ130" s="739" t="str">
        <f t="shared" si="231"/>
        <v/>
      </c>
      <c r="JA130" s="739" t="str">
        <f t="shared" si="232"/>
        <v/>
      </c>
      <c r="JB130" s="739" t="str">
        <f t="shared" si="233"/>
        <v/>
      </c>
      <c r="JC130" s="739" t="str">
        <f t="shared" si="234"/>
        <v/>
      </c>
      <c r="JD130" s="739" t="str">
        <f t="shared" si="235"/>
        <v/>
      </c>
      <c r="JE130" s="739" t="str">
        <f t="shared" si="236"/>
        <v/>
      </c>
      <c r="JF130" s="739" t="str">
        <f t="shared" si="237"/>
        <v/>
      </c>
      <c r="JG130" s="739" t="str">
        <f t="shared" si="238"/>
        <v/>
      </c>
      <c r="JH130" s="739" t="str">
        <f t="shared" si="239"/>
        <v/>
      </c>
      <c r="JI130" s="739" t="str">
        <f t="shared" si="240"/>
        <v/>
      </c>
      <c r="JJ130" s="739" t="str">
        <f t="shared" si="241"/>
        <v/>
      </c>
      <c r="JK130" s="739" t="str">
        <f t="shared" si="242"/>
        <v/>
      </c>
      <c r="JL130" s="739" t="str">
        <f t="shared" si="243"/>
        <v/>
      </c>
      <c r="JM130" s="739" t="str">
        <f t="shared" si="244"/>
        <v/>
      </c>
      <c r="JN130" s="739" t="str">
        <f t="shared" si="245"/>
        <v/>
      </c>
      <c r="JO130" s="739" t="str">
        <f t="shared" si="246"/>
        <v/>
      </c>
      <c r="JP130" s="739" t="str">
        <f t="shared" si="247"/>
        <v/>
      </c>
      <c r="JQ130" s="739" t="str">
        <f t="shared" si="248"/>
        <v/>
      </c>
      <c r="JR130" s="739" t="str">
        <f t="shared" si="249"/>
        <v/>
      </c>
      <c r="JS130" s="739" t="str">
        <f t="shared" si="250"/>
        <v/>
      </c>
      <c r="JT130" s="739" t="str">
        <f t="shared" si="251"/>
        <v/>
      </c>
      <c r="JU130" s="739" t="str">
        <f t="shared" si="252"/>
        <v/>
      </c>
      <c r="JV130" s="739" t="str">
        <f t="shared" si="253"/>
        <v/>
      </c>
      <c r="JW130" s="739" t="str">
        <f t="shared" si="254"/>
        <v/>
      </c>
      <c r="JX130" s="739" t="str">
        <f t="shared" si="255"/>
        <v/>
      </c>
      <c r="JY130" s="739" t="str">
        <f t="shared" si="256"/>
        <v/>
      </c>
      <c r="JZ130" s="739" t="str">
        <f t="shared" si="257"/>
        <v/>
      </c>
      <c r="KA130" s="739" t="str">
        <f t="shared" si="258"/>
        <v/>
      </c>
      <c r="KB130" s="739" t="str">
        <f t="shared" si="259"/>
        <v/>
      </c>
      <c r="KC130" s="739" t="str">
        <f t="shared" si="260"/>
        <v/>
      </c>
      <c r="KD130" s="739" t="str">
        <f t="shared" si="261"/>
        <v/>
      </c>
      <c r="KE130" s="739" t="str">
        <f t="shared" si="262"/>
        <v/>
      </c>
      <c r="KF130" s="739" t="str">
        <f t="shared" si="263"/>
        <v/>
      </c>
      <c r="KG130" s="739" t="str">
        <f t="shared" si="264"/>
        <v/>
      </c>
      <c r="KH130" s="739" t="str">
        <f t="shared" si="265"/>
        <v/>
      </c>
      <c r="KI130" s="739" t="str">
        <f t="shared" si="266"/>
        <v/>
      </c>
      <c r="KJ130" s="739" t="str">
        <f t="shared" si="267"/>
        <v/>
      </c>
      <c r="KK130" s="739" t="str">
        <f t="shared" si="268"/>
        <v/>
      </c>
      <c r="KL130" s="739" t="str">
        <f t="shared" si="269"/>
        <v/>
      </c>
      <c r="KM130" s="739" t="str">
        <f t="shared" si="270"/>
        <v/>
      </c>
      <c r="KN130" s="739" t="str">
        <f t="shared" si="271"/>
        <v/>
      </c>
      <c r="KO130" s="739" t="str">
        <f t="shared" si="272"/>
        <v/>
      </c>
      <c r="KP130" s="739" t="str">
        <f t="shared" si="273"/>
        <v/>
      </c>
      <c r="KQ130" s="739" t="str">
        <f t="shared" si="274"/>
        <v/>
      </c>
      <c r="KR130" s="739" t="str">
        <f t="shared" si="275"/>
        <v/>
      </c>
      <c r="KS130" s="739" t="str">
        <f t="shared" si="276"/>
        <v/>
      </c>
      <c r="KT130" s="739" t="str">
        <f t="shared" si="277"/>
        <v/>
      </c>
      <c r="KU130" s="739" t="str">
        <f t="shared" si="278"/>
        <v/>
      </c>
      <c r="KV130" s="739" t="str">
        <f t="shared" si="279"/>
        <v/>
      </c>
      <c r="KW130" s="739" t="str">
        <f t="shared" si="280"/>
        <v/>
      </c>
      <c r="KX130" s="739" t="str">
        <f t="shared" si="281"/>
        <v/>
      </c>
      <c r="KY130" s="739" t="str">
        <f t="shared" si="282"/>
        <v/>
      </c>
      <c r="KZ130" s="739" t="str">
        <f t="shared" si="283"/>
        <v/>
      </c>
      <c r="LA130" s="739" t="str">
        <f t="shared" si="284"/>
        <v/>
      </c>
      <c r="LB130" s="739" t="str">
        <f t="shared" si="285"/>
        <v/>
      </c>
      <c r="LC130" s="739" t="str">
        <f t="shared" si="286"/>
        <v/>
      </c>
      <c r="LD130" s="739" t="str">
        <f t="shared" si="287"/>
        <v/>
      </c>
      <c r="LE130" s="739" t="str">
        <f t="shared" si="288"/>
        <v/>
      </c>
      <c r="LF130" s="740" t="str">
        <f t="shared" si="289"/>
        <v/>
      </c>
      <c r="LG130" s="740" t="str">
        <f t="shared" si="290"/>
        <v/>
      </c>
      <c r="LH130" s="740" t="str">
        <f t="shared" si="291"/>
        <v/>
      </c>
      <c r="LI130" s="740" t="str">
        <f t="shared" si="292"/>
        <v/>
      </c>
      <c r="LJ130" s="740" t="str">
        <f t="shared" si="293"/>
        <v/>
      </c>
      <c r="LK130" s="614" t="str">
        <f t="shared" si="294"/>
        <v/>
      </c>
      <c r="LL130" s="614" t="str">
        <f t="shared" si="295"/>
        <v/>
      </c>
      <c r="LM130" s="614" t="str">
        <f t="shared" si="296"/>
        <v/>
      </c>
      <c r="LN130" s="614" t="str">
        <f t="shared" si="297"/>
        <v/>
      </c>
      <c r="LO130" s="614" t="str">
        <f t="shared" si="298"/>
        <v/>
      </c>
      <c r="LP130" s="614" t="str">
        <f t="shared" si="299"/>
        <v/>
      </c>
      <c r="LQ130" s="614" t="str">
        <f t="shared" si="300"/>
        <v/>
      </c>
      <c r="LR130" s="614" t="str">
        <f t="shared" si="301"/>
        <v/>
      </c>
      <c r="LS130" s="614" t="str">
        <f t="shared" si="302"/>
        <v/>
      </c>
      <c r="LT130" s="614" t="str">
        <f t="shared" si="303"/>
        <v/>
      </c>
      <c r="LU130" s="614" t="str">
        <f t="shared" si="304"/>
        <v/>
      </c>
      <c r="LV130" s="614" t="str">
        <f t="shared" si="305"/>
        <v/>
      </c>
      <c r="LW130" s="614" t="str">
        <f t="shared" si="306"/>
        <v/>
      </c>
      <c r="LX130" s="614" t="str">
        <f t="shared" si="307"/>
        <v/>
      </c>
      <c r="LY130" s="614" t="str">
        <f t="shared" si="308"/>
        <v/>
      </c>
      <c r="LZ130" s="614" t="str">
        <f t="shared" si="309"/>
        <v/>
      </c>
      <c r="MA130" s="614" t="str">
        <f t="shared" si="310"/>
        <v/>
      </c>
      <c r="MB130" s="614" t="str">
        <f t="shared" si="311"/>
        <v/>
      </c>
      <c r="MC130" s="614" t="str">
        <f t="shared" si="312"/>
        <v/>
      </c>
      <c r="MD130" s="614" t="str">
        <f t="shared" si="313"/>
        <v/>
      </c>
      <c r="ME130" s="731">
        <f t="shared" si="327"/>
        <v>0</v>
      </c>
      <c r="MF130" s="731">
        <f t="shared" si="328"/>
        <v>0</v>
      </c>
      <c r="MG130" s="731">
        <f t="shared" si="329"/>
        <v>0</v>
      </c>
      <c r="MH130" s="731">
        <f t="shared" si="330"/>
        <v>0</v>
      </c>
      <c r="MI130" s="731">
        <f t="shared" si="331"/>
        <v>0</v>
      </c>
      <c r="MJ130" s="731">
        <f t="shared" si="332"/>
        <v>0</v>
      </c>
      <c r="MK130" s="731">
        <f t="shared" si="333"/>
        <v>0</v>
      </c>
      <c r="ML130" s="731">
        <f t="shared" si="334"/>
        <v>0</v>
      </c>
      <c r="MM130" s="731">
        <f t="shared" si="335"/>
        <v>0</v>
      </c>
      <c r="MN130" s="731">
        <f t="shared" si="336"/>
        <v>0</v>
      </c>
      <c r="MO130" s="731">
        <f t="shared" si="337"/>
        <v>0</v>
      </c>
      <c r="MP130" s="731">
        <f t="shared" si="338"/>
        <v>0</v>
      </c>
      <c r="MQ130" s="731">
        <f t="shared" si="339"/>
        <v>0</v>
      </c>
      <c r="MR130" s="731">
        <f t="shared" si="340"/>
        <v>0</v>
      </c>
      <c r="MS130" s="731">
        <f t="shared" si="341"/>
        <v>0</v>
      </c>
    </row>
    <row r="131" spans="1:357" s="614" customFormat="1" ht="12" customHeight="1" x14ac:dyDescent="0.2">
      <c r="A131" s="647" t="str">
        <f t="shared" si="1"/>
        <v/>
      </c>
      <c r="B131" s="828">
        <f>'Rent Schedule and Summary'!B26</f>
        <v>50</v>
      </c>
      <c r="C131" s="824">
        <f>'Rent Schedule and Summary'!C26</f>
        <v>0</v>
      </c>
      <c r="D131" s="825">
        <f>'Rent Schedule and Summary'!D26</f>
        <v>0</v>
      </c>
      <c r="E131" s="826">
        <f>'Rent Schedule and Summary'!E26</f>
        <v>0</v>
      </c>
      <c r="F131" s="826">
        <f>'Rent Schedule and Summary'!F26</f>
        <v>0</v>
      </c>
      <c r="G131" s="826">
        <f>'Rent Schedule and Summary'!G26</f>
        <v>0</v>
      </c>
      <c r="H131" s="826">
        <f>'Rent Schedule and Summary'!H26</f>
        <v>0</v>
      </c>
      <c r="I131" s="826">
        <f>'Rent Schedule and Summary'!I26</f>
        <v>0</v>
      </c>
      <c r="J131" s="827">
        <f>'Rent Schedule and Summary'!J26</f>
        <v>0</v>
      </c>
      <c r="K131" s="736">
        <f t="shared" si="346"/>
        <v>0</v>
      </c>
      <c r="L131" s="736">
        <f t="shared" si="347"/>
        <v>0</v>
      </c>
      <c r="M131" s="779">
        <f>'Rent Schedule and Summary'!M26</f>
        <v>0</v>
      </c>
      <c r="N131" s="779">
        <f>'Rent Schedule and Summary'!N26</f>
        <v>0</v>
      </c>
      <c r="O131" s="779">
        <f>'Rent Schedule and Summary'!O26</f>
        <v>0</v>
      </c>
      <c r="P131" s="723">
        <f>'Rent Schedule and Summary'!P26</f>
        <v>0</v>
      </c>
      <c r="Q131" s="737">
        <f t="shared" si="4"/>
        <v>0</v>
      </c>
      <c r="R131" s="738"/>
      <c r="S131" s="737"/>
      <c r="T131" s="738"/>
      <c r="U131" s="661"/>
      <c r="V131" s="661"/>
      <c r="W131" s="614" t="str">
        <f t="shared" si="5"/>
        <v/>
      </c>
      <c r="X131" s="614" t="str">
        <f t="shared" si="6"/>
        <v/>
      </c>
      <c r="Y131" s="614" t="str">
        <f t="shared" si="7"/>
        <v/>
      </c>
      <c r="Z131" s="614" t="str">
        <f t="shared" si="8"/>
        <v/>
      </c>
      <c r="AA131" s="614" t="str">
        <f t="shared" si="9"/>
        <v/>
      </c>
      <c r="AB131" s="614" t="str">
        <f t="shared" si="10"/>
        <v/>
      </c>
      <c r="AC131" s="614" t="str">
        <f t="shared" si="11"/>
        <v/>
      </c>
      <c r="AD131" s="614" t="str">
        <f t="shared" si="12"/>
        <v/>
      </c>
      <c r="AE131" s="614" t="str">
        <f t="shared" si="13"/>
        <v/>
      </c>
      <c r="AF131" s="614" t="str">
        <f t="shared" si="14"/>
        <v/>
      </c>
      <c r="AG131" s="614" t="str">
        <f t="shared" si="15"/>
        <v/>
      </c>
      <c r="AH131" s="614" t="str">
        <f t="shared" si="16"/>
        <v/>
      </c>
      <c r="AI131" s="614" t="str">
        <f t="shared" si="17"/>
        <v/>
      </c>
      <c r="AJ131" s="614" t="str">
        <f t="shared" si="18"/>
        <v/>
      </c>
      <c r="AK131" s="614" t="str">
        <f t="shared" si="19"/>
        <v/>
      </c>
      <c r="AL131" s="614" t="str">
        <f t="shared" si="20"/>
        <v/>
      </c>
      <c r="AM131" s="614" t="str">
        <f t="shared" si="21"/>
        <v/>
      </c>
      <c r="AN131" s="614" t="str">
        <f t="shared" si="22"/>
        <v/>
      </c>
      <c r="AO131" s="614" t="str">
        <f t="shared" si="23"/>
        <v/>
      </c>
      <c r="AP131" s="614" t="str">
        <f t="shared" si="24"/>
        <v/>
      </c>
      <c r="AQ131" s="614" t="str">
        <f t="shared" si="25"/>
        <v/>
      </c>
      <c r="AR131" s="614" t="str">
        <f t="shared" si="26"/>
        <v/>
      </c>
      <c r="AS131" s="614" t="str">
        <f t="shared" si="27"/>
        <v/>
      </c>
      <c r="AT131" s="614" t="str">
        <f t="shared" si="28"/>
        <v/>
      </c>
      <c r="AU131" s="614" t="str">
        <f t="shared" si="29"/>
        <v/>
      </c>
      <c r="AV131" s="614" t="str">
        <f t="shared" si="30"/>
        <v/>
      </c>
      <c r="AW131" s="614" t="str">
        <f t="shared" si="31"/>
        <v/>
      </c>
      <c r="AX131" s="614" t="str">
        <f t="shared" si="32"/>
        <v/>
      </c>
      <c r="AY131" s="614" t="str">
        <f t="shared" si="33"/>
        <v/>
      </c>
      <c r="AZ131" s="614" t="str">
        <f t="shared" si="34"/>
        <v/>
      </c>
      <c r="BA131" s="614" t="str">
        <f t="shared" si="35"/>
        <v/>
      </c>
      <c r="BB131" s="614" t="str">
        <f t="shared" si="36"/>
        <v/>
      </c>
      <c r="BC131" s="614" t="str">
        <f t="shared" si="37"/>
        <v/>
      </c>
      <c r="BD131" s="614" t="str">
        <f t="shared" si="38"/>
        <v/>
      </c>
      <c r="BE131" s="614" t="str">
        <f t="shared" si="39"/>
        <v/>
      </c>
      <c r="BF131" s="614" t="str">
        <f t="shared" si="40"/>
        <v/>
      </c>
      <c r="BG131" s="614" t="str">
        <f t="shared" si="41"/>
        <v/>
      </c>
      <c r="BH131" s="614" t="str">
        <f t="shared" si="42"/>
        <v/>
      </c>
      <c r="BI131" s="614" t="str">
        <f t="shared" si="43"/>
        <v/>
      </c>
      <c r="BJ131" s="614" t="str">
        <f t="shared" si="44"/>
        <v/>
      </c>
      <c r="BK131" s="614" t="str">
        <f t="shared" si="45"/>
        <v/>
      </c>
      <c r="BL131" s="614" t="str">
        <f t="shared" si="46"/>
        <v/>
      </c>
      <c r="BM131" s="614" t="str">
        <f t="shared" si="47"/>
        <v/>
      </c>
      <c r="BN131" s="614" t="str">
        <f t="shared" si="48"/>
        <v/>
      </c>
      <c r="BO131" s="614" t="str">
        <f t="shared" si="49"/>
        <v/>
      </c>
      <c r="BP131" s="614" t="str">
        <f t="shared" si="50"/>
        <v/>
      </c>
      <c r="BQ131" s="614" t="str">
        <f t="shared" si="51"/>
        <v/>
      </c>
      <c r="BR131" s="614" t="str">
        <f t="shared" si="52"/>
        <v/>
      </c>
      <c r="BS131" s="614" t="str">
        <f t="shared" si="53"/>
        <v/>
      </c>
      <c r="BT131" s="614" t="str">
        <f t="shared" si="54"/>
        <v/>
      </c>
      <c r="BU131" s="614" t="str">
        <f t="shared" si="55"/>
        <v/>
      </c>
      <c r="BV131" s="614" t="str">
        <f t="shared" si="56"/>
        <v/>
      </c>
      <c r="BW131" s="614" t="str">
        <f t="shared" si="57"/>
        <v/>
      </c>
      <c r="BX131" s="614" t="str">
        <f t="shared" si="58"/>
        <v/>
      </c>
      <c r="BY131" s="614" t="str">
        <f t="shared" si="59"/>
        <v/>
      </c>
      <c r="BZ131" s="614" t="str">
        <f t="shared" si="60"/>
        <v/>
      </c>
      <c r="CA131" s="614" t="str">
        <f t="shared" si="61"/>
        <v/>
      </c>
      <c r="CB131" s="614" t="str">
        <f t="shared" si="62"/>
        <v/>
      </c>
      <c r="CC131" s="614" t="str">
        <f t="shared" si="63"/>
        <v/>
      </c>
      <c r="CD131" s="614" t="str">
        <f t="shared" si="64"/>
        <v/>
      </c>
      <c r="CE131" s="614" t="str">
        <f t="shared" si="65"/>
        <v/>
      </c>
      <c r="CF131" s="614" t="str">
        <f t="shared" si="66"/>
        <v/>
      </c>
      <c r="CG131" s="614" t="str">
        <f t="shared" si="67"/>
        <v/>
      </c>
      <c r="CH131" s="614" t="str">
        <f t="shared" si="68"/>
        <v/>
      </c>
      <c r="CI131" s="614" t="str">
        <f t="shared" si="69"/>
        <v/>
      </c>
      <c r="CJ131" s="614" t="str">
        <f t="shared" si="70"/>
        <v/>
      </c>
      <c r="CK131" s="614" t="str">
        <f t="shared" si="71"/>
        <v/>
      </c>
      <c r="CL131" s="614" t="str">
        <f t="shared" si="72"/>
        <v/>
      </c>
      <c r="CM131" s="614" t="str">
        <f t="shared" si="73"/>
        <v/>
      </c>
      <c r="CN131" s="614" t="str">
        <f t="shared" si="74"/>
        <v/>
      </c>
      <c r="CO131" s="614" t="str">
        <f t="shared" si="75"/>
        <v/>
      </c>
      <c r="CP131" s="614" t="str">
        <f t="shared" si="76"/>
        <v/>
      </c>
      <c r="CQ131" s="614" t="str">
        <f t="shared" si="77"/>
        <v/>
      </c>
      <c r="CR131" s="614" t="str">
        <f t="shared" si="78"/>
        <v/>
      </c>
      <c r="CS131" s="614" t="str">
        <f t="shared" si="79"/>
        <v/>
      </c>
      <c r="CT131" s="614" t="str">
        <f t="shared" si="80"/>
        <v/>
      </c>
      <c r="CU131" s="614" t="str">
        <f t="shared" si="81"/>
        <v/>
      </c>
      <c r="CV131" s="614" t="str">
        <f t="shared" si="82"/>
        <v/>
      </c>
      <c r="CW131" s="614" t="str">
        <f t="shared" si="83"/>
        <v/>
      </c>
      <c r="CX131" s="614" t="str">
        <f t="shared" si="84"/>
        <v/>
      </c>
      <c r="CY131" s="614" t="str">
        <f t="shared" si="85"/>
        <v/>
      </c>
      <c r="CZ131" s="614" t="str">
        <f t="shared" si="86"/>
        <v/>
      </c>
      <c r="DA131" s="614" t="str">
        <f t="shared" si="87"/>
        <v/>
      </c>
      <c r="DB131" s="614" t="str">
        <f t="shared" si="88"/>
        <v/>
      </c>
      <c r="DC131" s="614" t="str">
        <f t="shared" si="89"/>
        <v/>
      </c>
      <c r="DD131" s="614" t="str">
        <f t="shared" si="90"/>
        <v/>
      </c>
      <c r="DE131" s="614" t="str">
        <f t="shared" si="91"/>
        <v/>
      </c>
      <c r="DF131" s="614" t="str">
        <f t="shared" si="92"/>
        <v/>
      </c>
      <c r="DG131" s="614" t="str">
        <f t="shared" si="93"/>
        <v/>
      </c>
      <c r="DH131" s="614" t="str">
        <f t="shared" si="94"/>
        <v/>
      </c>
      <c r="DI131" s="614" t="str">
        <f t="shared" si="95"/>
        <v/>
      </c>
      <c r="DJ131" s="614" t="str">
        <f t="shared" si="96"/>
        <v/>
      </c>
      <c r="DK131" s="614" t="str">
        <f t="shared" si="97"/>
        <v/>
      </c>
      <c r="DL131" s="614" t="str">
        <f t="shared" si="98"/>
        <v/>
      </c>
      <c r="DM131" s="614" t="str">
        <f t="shared" si="99"/>
        <v/>
      </c>
      <c r="DN131" s="614" t="str">
        <f t="shared" si="100"/>
        <v/>
      </c>
      <c r="DO131" s="614" t="str">
        <f t="shared" si="101"/>
        <v/>
      </c>
      <c r="DP131" s="614" t="str">
        <f t="shared" si="102"/>
        <v/>
      </c>
      <c r="DQ131" s="614" t="str">
        <f t="shared" si="103"/>
        <v/>
      </c>
      <c r="DR131" s="614" t="str">
        <f t="shared" si="104"/>
        <v/>
      </c>
      <c r="DS131" s="614" t="str">
        <f t="shared" si="105"/>
        <v/>
      </c>
      <c r="DT131" s="614" t="str">
        <f t="shared" si="106"/>
        <v/>
      </c>
      <c r="DU131" s="614" t="str">
        <f t="shared" si="107"/>
        <v/>
      </c>
      <c r="DV131" s="614" t="str">
        <f t="shared" si="108"/>
        <v/>
      </c>
      <c r="DW131" s="614" t="str">
        <f t="shared" si="109"/>
        <v/>
      </c>
      <c r="DX131" s="614" t="str">
        <f t="shared" si="110"/>
        <v/>
      </c>
      <c r="DY131" s="614" t="str">
        <f t="shared" si="111"/>
        <v/>
      </c>
      <c r="DZ131" s="614" t="str">
        <f t="shared" si="112"/>
        <v/>
      </c>
      <c r="EA131" s="614" t="str">
        <f t="shared" si="113"/>
        <v/>
      </c>
      <c r="EB131" s="614" t="str">
        <f t="shared" si="114"/>
        <v/>
      </c>
      <c r="EC131" s="614" t="str">
        <f t="shared" si="115"/>
        <v/>
      </c>
      <c r="ED131" s="614" t="str">
        <f t="shared" si="116"/>
        <v/>
      </c>
      <c r="EE131" s="614" t="str">
        <f t="shared" si="117"/>
        <v/>
      </c>
      <c r="EF131" s="614" t="str">
        <f t="shared" si="118"/>
        <v/>
      </c>
      <c r="EG131" s="614" t="str">
        <f t="shared" si="316"/>
        <v/>
      </c>
      <c r="EH131" s="614" t="str">
        <f t="shared" si="119"/>
        <v/>
      </c>
      <c r="EI131" s="614" t="str">
        <f t="shared" si="120"/>
        <v/>
      </c>
      <c r="EJ131" s="614" t="str">
        <f t="shared" si="121"/>
        <v/>
      </c>
      <c r="EK131" s="614" t="str">
        <f t="shared" si="122"/>
        <v/>
      </c>
      <c r="EL131" s="614" t="str">
        <f t="shared" si="123"/>
        <v/>
      </c>
      <c r="EM131" s="614" t="str">
        <f t="shared" si="124"/>
        <v/>
      </c>
      <c r="EN131" s="614" t="str">
        <f t="shared" si="125"/>
        <v/>
      </c>
      <c r="EO131" s="614" t="str">
        <f t="shared" si="126"/>
        <v/>
      </c>
      <c r="EP131" s="614" t="str">
        <f t="shared" si="127"/>
        <v/>
      </c>
      <c r="EQ131" s="614" t="str">
        <f t="shared" si="128"/>
        <v/>
      </c>
      <c r="ER131" s="614" t="str">
        <f t="shared" si="129"/>
        <v/>
      </c>
      <c r="ES131" s="614" t="str">
        <f t="shared" si="130"/>
        <v/>
      </c>
      <c r="ET131" s="614" t="str">
        <f t="shared" si="131"/>
        <v/>
      </c>
      <c r="EU131" s="614" t="str">
        <f t="shared" si="132"/>
        <v/>
      </c>
      <c r="EV131" s="614" t="str">
        <f t="shared" si="133"/>
        <v/>
      </c>
      <c r="EW131" s="614" t="str">
        <f t="shared" si="317"/>
        <v/>
      </c>
      <c r="EX131" s="614" t="str">
        <f t="shared" si="318"/>
        <v/>
      </c>
      <c r="EY131" s="614" t="str">
        <f t="shared" si="319"/>
        <v/>
      </c>
      <c r="EZ131" s="614" t="str">
        <f t="shared" si="320"/>
        <v/>
      </c>
      <c r="FA131" s="614" t="str">
        <f t="shared" si="321"/>
        <v/>
      </c>
      <c r="FB131" s="614" t="str">
        <f t="shared" si="134"/>
        <v/>
      </c>
      <c r="FC131" s="614" t="str">
        <f t="shared" si="135"/>
        <v/>
      </c>
      <c r="FD131" s="614" t="str">
        <f t="shared" si="136"/>
        <v/>
      </c>
      <c r="FE131" s="614" t="str">
        <f t="shared" si="137"/>
        <v/>
      </c>
      <c r="FF131" s="614" t="str">
        <f t="shared" si="138"/>
        <v/>
      </c>
      <c r="FG131" s="614" t="str">
        <f t="shared" si="322"/>
        <v/>
      </c>
      <c r="FH131" s="614" t="str">
        <f t="shared" si="323"/>
        <v/>
      </c>
      <c r="FI131" s="614" t="str">
        <f t="shared" si="324"/>
        <v/>
      </c>
      <c r="FJ131" s="614" t="str">
        <f t="shared" si="325"/>
        <v/>
      </c>
      <c r="FK131" s="614" t="str">
        <f t="shared" si="326"/>
        <v/>
      </c>
      <c r="FL131" s="614" t="str">
        <f t="shared" si="139"/>
        <v/>
      </c>
      <c r="FM131" s="614" t="str">
        <f t="shared" si="140"/>
        <v/>
      </c>
      <c r="FN131" s="614" t="str">
        <f t="shared" si="141"/>
        <v/>
      </c>
      <c r="FO131" s="614" t="str">
        <f t="shared" si="142"/>
        <v/>
      </c>
      <c r="FP131" s="614" t="str">
        <f t="shared" si="143"/>
        <v/>
      </c>
      <c r="FQ131" s="614" t="str">
        <f t="shared" si="144"/>
        <v/>
      </c>
      <c r="FR131" s="614" t="str">
        <f t="shared" si="145"/>
        <v/>
      </c>
      <c r="FS131" s="614" t="str">
        <f t="shared" si="146"/>
        <v/>
      </c>
      <c r="FT131" s="614" t="str">
        <f t="shared" si="147"/>
        <v/>
      </c>
      <c r="FU131" s="614" t="str">
        <f t="shared" si="148"/>
        <v/>
      </c>
      <c r="FV131" s="614" t="str">
        <f t="shared" si="149"/>
        <v/>
      </c>
      <c r="FW131" s="614" t="str">
        <f t="shared" si="150"/>
        <v/>
      </c>
      <c r="FX131" s="614" t="str">
        <f t="shared" si="151"/>
        <v/>
      </c>
      <c r="FY131" s="614" t="str">
        <f t="shared" si="152"/>
        <v/>
      </c>
      <c r="FZ131" s="614" t="str">
        <f t="shared" si="153"/>
        <v/>
      </c>
      <c r="GA131" s="614" t="str">
        <f t="shared" si="154"/>
        <v/>
      </c>
      <c r="GB131" s="614" t="str">
        <f t="shared" si="155"/>
        <v/>
      </c>
      <c r="GC131" s="614" t="str">
        <f t="shared" si="156"/>
        <v/>
      </c>
      <c r="GD131" s="614" t="str">
        <f t="shared" si="157"/>
        <v/>
      </c>
      <c r="GE131" s="614" t="str">
        <f t="shared" si="158"/>
        <v/>
      </c>
      <c r="GF131" s="614" t="str">
        <f t="shared" si="159"/>
        <v/>
      </c>
      <c r="GG131" s="614" t="str">
        <f t="shared" si="160"/>
        <v/>
      </c>
      <c r="GH131" s="614" t="str">
        <f t="shared" si="161"/>
        <v/>
      </c>
      <c r="GI131" s="614" t="str">
        <f t="shared" si="162"/>
        <v/>
      </c>
      <c r="GJ131" s="614" t="str">
        <f t="shared" si="163"/>
        <v/>
      </c>
      <c r="GK131" s="614" t="str">
        <f t="shared" si="164"/>
        <v/>
      </c>
      <c r="GL131" s="614" t="str">
        <f t="shared" si="165"/>
        <v/>
      </c>
      <c r="GM131" s="614" t="str">
        <f t="shared" si="166"/>
        <v/>
      </c>
      <c r="GN131" s="614" t="str">
        <f t="shared" si="167"/>
        <v/>
      </c>
      <c r="GO131" s="614" t="str">
        <f t="shared" si="168"/>
        <v/>
      </c>
      <c r="GP131" s="614" t="str">
        <f t="shared" si="169"/>
        <v/>
      </c>
      <c r="GQ131" s="614" t="str">
        <f t="shared" si="170"/>
        <v/>
      </c>
      <c r="GR131" s="614" t="str">
        <f t="shared" si="171"/>
        <v/>
      </c>
      <c r="GS131" s="614" t="str">
        <f t="shared" si="172"/>
        <v/>
      </c>
      <c r="GT131" s="614" t="str">
        <f t="shared" si="173"/>
        <v/>
      </c>
      <c r="GU131" s="614" t="str">
        <f t="shared" si="174"/>
        <v/>
      </c>
      <c r="GV131" s="614" t="str">
        <f t="shared" si="175"/>
        <v/>
      </c>
      <c r="GW131" s="614" t="str">
        <f t="shared" si="176"/>
        <v/>
      </c>
      <c r="GX131" s="614" t="str">
        <f t="shared" si="177"/>
        <v/>
      </c>
      <c r="GY131" s="614" t="str">
        <f t="shared" si="178"/>
        <v/>
      </c>
      <c r="GZ131" s="614" t="str">
        <f t="shared" si="179"/>
        <v/>
      </c>
      <c r="HA131" s="614" t="str">
        <f t="shared" si="180"/>
        <v/>
      </c>
      <c r="HB131" s="614" t="str">
        <f t="shared" si="181"/>
        <v/>
      </c>
      <c r="HC131" s="614" t="str">
        <f t="shared" si="182"/>
        <v/>
      </c>
      <c r="HD131" s="614" t="str">
        <f t="shared" si="183"/>
        <v/>
      </c>
      <c r="HE131" s="614" t="str">
        <f t="shared" si="184"/>
        <v/>
      </c>
      <c r="HF131" s="614" t="str">
        <f t="shared" si="185"/>
        <v/>
      </c>
      <c r="HG131" s="614" t="str">
        <f t="shared" si="186"/>
        <v/>
      </c>
      <c r="HH131" s="614" t="str">
        <f t="shared" si="187"/>
        <v/>
      </c>
      <c r="HI131" s="614" t="str">
        <f t="shared" si="188"/>
        <v/>
      </c>
      <c r="HJ131" s="614" t="str">
        <f t="shared" si="189"/>
        <v/>
      </c>
      <c r="HK131" s="614" t="str">
        <f t="shared" si="190"/>
        <v/>
      </c>
      <c r="HL131" s="614" t="str">
        <f t="shared" si="191"/>
        <v/>
      </c>
      <c r="HM131" s="614" t="str">
        <f t="shared" si="192"/>
        <v/>
      </c>
      <c r="HN131" s="614" t="str">
        <f t="shared" si="193"/>
        <v/>
      </c>
      <c r="HO131" s="614" t="str">
        <f t="shared" si="194"/>
        <v/>
      </c>
      <c r="HP131" s="614" t="str">
        <f t="shared" si="195"/>
        <v/>
      </c>
      <c r="HQ131" s="614" t="str">
        <f t="shared" si="196"/>
        <v/>
      </c>
      <c r="HR131" s="614" t="str">
        <f t="shared" si="197"/>
        <v/>
      </c>
      <c r="HS131" s="614" t="str">
        <f t="shared" si="198"/>
        <v/>
      </c>
      <c r="HT131" s="614" t="str">
        <f t="shared" si="199"/>
        <v/>
      </c>
      <c r="HU131" s="614" t="str">
        <f t="shared" si="200"/>
        <v/>
      </c>
      <c r="HV131" s="614" t="str">
        <f t="shared" si="201"/>
        <v/>
      </c>
      <c r="HW131" s="614" t="str">
        <f t="shared" si="202"/>
        <v/>
      </c>
      <c r="HX131" s="614" t="str">
        <f t="shared" si="203"/>
        <v/>
      </c>
      <c r="HY131" s="739" t="str">
        <f t="shared" si="204"/>
        <v/>
      </c>
      <c r="HZ131" s="739" t="str">
        <f t="shared" si="205"/>
        <v/>
      </c>
      <c r="IA131" s="739" t="str">
        <f t="shared" si="206"/>
        <v/>
      </c>
      <c r="IB131" s="739" t="str">
        <f t="shared" si="207"/>
        <v/>
      </c>
      <c r="IC131" s="739" t="str">
        <f t="shared" si="208"/>
        <v/>
      </c>
      <c r="ID131" s="739" t="str">
        <f t="shared" si="209"/>
        <v/>
      </c>
      <c r="IE131" s="739" t="str">
        <f t="shared" si="210"/>
        <v/>
      </c>
      <c r="IF131" s="739" t="str">
        <f t="shared" si="211"/>
        <v/>
      </c>
      <c r="IG131" s="739" t="str">
        <f t="shared" si="212"/>
        <v/>
      </c>
      <c r="IH131" s="739" t="str">
        <f t="shared" si="213"/>
        <v/>
      </c>
      <c r="II131" s="739" t="str">
        <f t="shared" si="214"/>
        <v/>
      </c>
      <c r="IJ131" s="739" t="str">
        <f t="shared" si="215"/>
        <v/>
      </c>
      <c r="IK131" s="739" t="str">
        <f t="shared" si="216"/>
        <v/>
      </c>
      <c r="IL131" s="739" t="str">
        <f t="shared" si="217"/>
        <v/>
      </c>
      <c r="IM131" s="739" t="str">
        <f t="shared" si="218"/>
        <v/>
      </c>
      <c r="IN131" s="739" t="str">
        <f t="shared" si="219"/>
        <v/>
      </c>
      <c r="IO131" s="739" t="str">
        <f t="shared" si="220"/>
        <v/>
      </c>
      <c r="IP131" s="739" t="str">
        <f t="shared" si="221"/>
        <v/>
      </c>
      <c r="IQ131" s="739" t="str">
        <f t="shared" si="222"/>
        <v/>
      </c>
      <c r="IR131" s="739" t="str">
        <f t="shared" si="223"/>
        <v/>
      </c>
      <c r="IS131" s="739" t="str">
        <f t="shared" si="224"/>
        <v/>
      </c>
      <c r="IT131" s="739" t="str">
        <f t="shared" si="225"/>
        <v/>
      </c>
      <c r="IU131" s="739" t="str">
        <f t="shared" si="226"/>
        <v/>
      </c>
      <c r="IV131" s="739" t="str">
        <f t="shared" si="227"/>
        <v/>
      </c>
      <c r="IW131" s="739" t="str">
        <f t="shared" si="228"/>
        <v/>
      </c>
      <c r="IX131" s="739" t="str">
        <f t="shared" si="229"/>
        <v/>
      </c>
      <c r="IY131" s="739" t="str">
        <f t="shared" si="230"/>
        <v/>
      </c>
      <c r="IZ131" s="739" t="str">
        <f t="shared" si="231"/>
        <v/>
      </c>
      <c r="JA131" s="739" t="str">
        <f t="shared" si="232"/>
        <v/>
      </c>
      <c r="JB131" s="739" t="str">
        <f t="shared" si="233"/>
        <v/>
      </c>
      <c r="JC131" s="739" t="str">
        <f t="shared" si="234"/>
        <v/>
      </c>
      <c r="JD131" s="739" t="str">
        <f t="shared" si="235"/>
        <v/>
      </c>
      <c r="JE131" s="739" t="str">
        <f t="shared" si="236"/>
        <v/>
      </c>
      <c r="JF131" s="739" t="str">
        <f t="shared" si="237"/>
        <v/>
      </c>
      <c r="JG131" s="739" t="str">
        <f t="shared" si="238"/>
        <v/>
      </c>
      <c r="JH131" s="739" t="str">
        <f t="shared" si="239"/>
        <v/>
      </c>
      <c r="JI131" s="739" t="str">
        <f t="shared" si="240"/>
        <v/>
      </c>
      <c r="JJ131" s="739" t="str">
        <f t="shared" si="241"/>
        <v/>
      </c>
      <c r="JK131" s="739" t="str">
        <f t="shared" si="242"/>
        <v/>
      </c>
      <c r="JL131" s="739" t="str">
        <f t="shared" si="243"/>
        <v/>
      </c>
      <c r="JM131" s="739" t="str">
        <f t="shared" si="244"/>
        <v/>
      </c>
      <c r="JN131" s="739" t="str">
        <f t="shared" si="245"/>
        <v/>
      </c>
      <c r="JO131" s="739" t="str">
        <f t="shared" si="246"/>
        <v/>
      </c>
      <c r="JP131" s="739" t="str">
        <f t="shared" si="247"/>
        <v/>
      </c>
      <c r="JQ131" s="739" t="str">
        <f t="shared" si="248"/>
        <v/>
      </c>
      <c r="JR131" s="739" t="str">
        <f t="shared" si="249"/>
        <v/>
      </c>
      <c r="JS131" s="739" t="str">
        <f t="shared" si="250"/>
        <v/>
      </c>
      <c r="JT131" s="739" t="str">
        <f t="shared" si="251"/>
        <v/>
      </c>
      <c r="JU131" s="739" t="str">
        <f t="shared" si="252"/>
        <v/>
      </c>
      <c r="JV131" s="739" t="str">
        <f t="shared" si="253"/>
        <v/>
      </c>
      <c r="JW131" s="739" t="str">
        <f t="shared" si="254"/>
        <v/>
      </c>
      <c r="JX131" s="739" t="str">
        <f t="shared" si="255"/>
        <v/>
      </c>
      <c r="JY131" s="739" t="str">
        <f t="shared" si="256"/>
        <v/>
      </c>
      <c r="JZ131" s="739" t="str">
        <f t="shared" si="257"/>
        <v/>
      </c>
      <c r="KA131" s="739" t="str">
        <f t="shared" si="258"/>
        <v/>
      </c>
      <c r="KB131" s="739" t="str">
        <f t="shared" si="259"/>
        <v/>
      </c>
      <c r="KC131" s="739" t="str">
        <f t="shared" si="260"/>
        <v/>
      </c>
      <c r="KD131" s="739" t="str">
        <f t="shared" si="261"/>
        <v/>
      </c>
      <c r="KE131" s="739" t="str">
        <f t="shared" si="262"/>
        <v/>
      </c>
      <c r="KF131" s="739" t="str">
        <f t="shared" si="263"/>
        <v/>
      </c>
      <c r="KG131" s="739" t="str">
        <f t="shared" si="264"/>
        <v/>
      </c>
      <c r="KH131" s="739" t="str">
        <f t="shared" si="265"/>
        <v/>
      </c>
      <c r="KI131" s="739" t="str">
        <f t="shared" si="266"/>
        <v/>
      </c>
      <c r="KJ131" s="739" t="str">
        <f t="shared" si="267"/>
        <v/>
      </c>
      <c r="KK131" s="739" t="str">
        <f t="shared" si="268"/>
        <v/>
      </c>
      <c r="KL131" s="739" t="str">
        <f t="shared" si="269"/>
        <v/>
      </c>
      <c r="KM131" s="739" t="str">
        <f t="shared" si="270"/>
        <v/>
      </c>
      <c r="KN131" s="739" t="str">
        <f t="shared" si="271"/>
        <v/>
      </c>
      <c r="KO131" s="739" t="str">
        <f t="shared" si="272"/>
        <v/>
      </c>
      <c r="KP131" s="739" t="str">
        <f t="shared" si="273"/>
        <v/>
      </c>
      <c r="KQ131" s="739" t="str">
        <f t="shared" si="274"/>
        <v/>
      </c>
      <c r="KR131" s="739" t="str">
        <f t="shared" si="275"/>
        <v/>
      </c>
      <c r="KS131" s="739" t="str">
        <f t="shared" si="276"/>
        <v/>
      </c>
      <c r="KT131" s="739" t="str">
        <f t="shared" si="277"/>
        <v/>
      </c>
      <c r="KU131" s="739" t="str">
        <f t="shared" si="278"/>
        <v/>
      </c>
      <c r="KV131" s="739" t="str">
        <f t="shared" si="279"/>
        <v/>
      </c>
      <c r="KW131" s="739" t="str">
        <f t="shared" si="280"/>
        <v/>
      </c>
      <c r="KX131" s="739" t="str">
        <f t="shared" si="281"/>
        <v/>
      </c>
      <c r="KY131" s="739" t="str">
        <f t="shared" si="282"/>
        <v/>
      </c>
      <c r="KZ131" s="739" t="str">
        <f t="shared" si="283"/>
        <v/>
      </c>
      <c r="LA131" s="739" t="str">
        <f t="shared" si="284"/>
        <v/>
      </c>
      <c r="LB131" s="739" t="str">
        <f t="shared" si="285"/>
        <v/>
      </c>
      <c r="LC131" s="739" t="str">
        <f t="shared" si="286"/>
        <v/>
      </c>
      <c r="LD131" s="739" t="str">
        <f t="shared" si="287"/>
        <v/>
      </c>
      <c r="LE131" s="739" t="str">
        <f t="shared" si="288"/>
        <v/>
      </c>
      <c r="LF131" s="740" t="str">
        <f t="shared" si="289"/>
        <v/>
      </c>
      <c r="LG131" s="740" t="str">
        <f t="shared" si="290"/>
        <v/>
      </c>
      <c r="LH131" s="740" t="str">
        <f t="shared" si="291"/>
        <v/>
      </c>
      <c r="LI131" s="740" t="str">
        <f t="shared" si="292"/>
        <v/>
      </c>
      <c r="LJ131" s="740" t="str">
        <f t="shared" si="293"/>
        <v/>
      </c>
      <c r="LK131" s="614" t="str">
        <f t="shared" si="294"/>
        <v/>
      </c>
      <c r="LL131" s="614" t="str">
        <f t="shared" si="295"/>
        <v/>
      </c>
      <c r="LM131" s="614" t="str">
        <f t="shared" si="296"/>
        <v/>
      </c>
      <c r="LN131" s="614" t="str">
        <f t="shared" si="297"/>
        <v/>
      </c>
      <c r="LO131" s="614" t="str">
        <f t="shared" si="298"/>
        <v/>
      </c>
      <c r="LP131" s="614" t="str">
        <f t="shared" si="299"/>
        <v/>
      </c>
      <c r="LQ131" s="614" t="str">
        <f t="shared" si="300"/>
        <v/>
      </c>
      <c r="LR131" s="614" t="str">
        <f t="shared" si="301"/>
        <v/>
      </c>
      <c r="LS131" s="614" t="str">
        <f t="shared" si="302"/>
        <v/>
      </c>
      <c r="LT131" s="614" t="str">
        <f t="shared" si="303"/>
        <v/>
      </c>
      <c r="LU131" s="614" t="str">
        <f t="shared" si="304"/>
        <v/>
      </c>
      <c r="LV131" s="614" t="str">
        <f t="shared" si="305"/>
        <v/>
      </c>
      <c r="LW131" s="614" t="str">
        <f t="shared" si="306"/>
        <v/>
      </c>
      <c r="LX131" s="614" t="str">
        <f t="shared" si="307"/>
        <v/>
      </c>
      <c r="LY131" s="614" t="str">
        <f t="shared" si="308"/>
        <v/>
      </c>
      <c r="LZ131" s="614" t="str">
        <f t="shared" si="309"/>
        <v/>
      </c>
      <c r="MA131" s="614" t="str">
        <f t="shared" si="310"/>
        <v/>
      </c>
      <c r="MB131" s="614" t="str">
        <f t="shared" si="311"/>
        <v/>
      </c>
      <c r="MC131" s="614" t="str">
        <f t="shared" si="312"/>
        <v/>
      </c>
      <c r="MD131" s="614" t="str">
        <f t="shared" si="313"/>
        <v/>
      </c>
      <c r="ME131" s="731">
        <f t="shared" si="327"/>
        <v>0</v>
      </c>
      <c r="MF131" s="731">
        <f t="shared" si="328"/>
        <v>0</v>
      </c>
      <c r="MG131" s="731">
        <f t="shared" si="329"/>
        <v>0</v>
      </c>
      <c r="MH131" s="731">
        <f t="shared" si="330"/>
        <v>0</v>
      </c>
      <c r="MI131" s="731">
        <f t="shared" si="331"/>
        <v>0</v>
      </c>
      <c r="MJ131" s="731">
        <f t="shared" si="332"/>
        <v>0</v>
      </c>
      <c r="MK131" s="731">
        <f t="shared" si="333"/>
        <v>0</v>
      </c>
      <c r="ML131" s="731">
        <f t="shared" si="334"/>
        <v>0</v>
      </c>
      <c r="MM131" s="731">
        <f t="shared" si="335"/>
        <v>0</v>
      </c>
      <c r="MN131" s="731">
        <f t="shared" si="336"/>
        <v>0</v>
      </c>
      <c r="MO131" s="731">
        <f t="shared" si="337"/>
        <v>0</v>
      </c>
      <c r="MP131" s="731">
        <f t="shared" si="338"/>
        <v>0</v>
      </c>
      <c r="MQ131" s="731">
        <f t="shared" si="339"/>
        <v>0</v>
      </c>
      <c r="MR131" s="731">
        <f t="shared" si="340"/>
        <v>0</v>
      </c>
      <c r="MS131" s="731">
        <f t="shared" si="341"/>
        <v>0</v>
      </c>
    </row>
    <row r="132" spans="1:357" s="614" customFormat="1" ht="12" customHeight="1" x14ac:dyDescent="0.2">
      <c r="A132" s="647" t="str">
        <f t="shared" si="1"/>
        <v/>
      </c>
      <c r="B132" s="828">
        <f>'Rent Schedule and Summary'!B27</f>
        <v>50</v>
      </c>
      <c r="C132" s="824">
        <f>'Rent Schedule and Summary'!C27</f>
        <v>0</v>
      </c>
      <c r="D132" s="825">
        <f>'Rent Schedule and Summary'!D27</f>
        <v>0</v>
      </c>
      <c r="E132" s="826">
        <f>'Rent Schedule and Summary'!E27</f>
        <v>0</v>
      </c>
      <c r="F132" s="826">
        <f>'Rent Schedule and Summary'!F27</f>
        <v>0</v>
      </c>
      <c r="G132" s="826">
        <f>'Rent Schedule and Summary'!G27</f>
        <v>0</v>
      </c>
      <c r="H132" s="826">
        <f>'Rent Schedule and Summary'!H27</f>
        <v>0</v>
      </c>
      <c r="I132" s="826">
        <f>'Rent Schedule and Summary'!I27</f>
        <v>0</v>
      </c>
      <c r="J132" s="827">
        <f>'Rent Schedule and Summary'!J27</f>
        <v>0</v>
      </c>
      <c r="K132" s="736">
        <f t="shared" si="346"/>
        <v>0</v>
      </c>
      <c r="L132" s="736">
        <f t="shared" si="347"/>
        <v>0</v>
      </c>
      <c r="M132" s="779">
        <f>'Rent Schedule and Summary'!M27</f>
        <v>0</v>
      </c>
      <c r="N132" s="779">
        <f>'Rent Schedule and Summary'!N27</f>
        <v>0</v>
      </c>
      <c r="O132" s="779">
        <f>'Rent Schedule and Summary'!O27</f>
        <v>0</v>
      </c>
      <c r="P132" s="723">
        <f>'Rent Schedule and Summary'!P27</f>
        <v>0</v>
      </c>
      <c r="Q132" s="737">
        <f t="shared" si="4"/>
        <v>0</v>
      </c>
      <c r="R132" s="738"/>
      <c r="S132" s="737"/>
      <c r="T132" s="738"/>
      <c r="U132" s="661"/>
      <c r="V132" s="661"/>
      <c r="W132" s="614" t="str">
        <f t="shared" si="5"/>
        <v/>
      </c>
      <c r="X132" s="614" t="str">
        <f t="shared" si="6"/>
        <v/>
      </c>
      <c r="Y132" s="614" t="str">
        <f t="shared" si="7"/>
        <v/>
      </c>
      <c r="Z132" s="614" t="str">
        <f t="shared" si="8"/>
        <v/>
      </c>
      <c r="AA132" s="614" t="str">
        <f t="shared" si="9"/>
        <v/>
      </c>
      <c r="AB132" s="614" t="str">
        <f t="shared" si="10"/>
        <v/>
      </c>
      <c r="AC132" s="614" t="str">
        <f t="shared" si="11"/>
        <v/>
      </c>
      <c r="AD132" s="614" t="str">
        <f t="shared" si="12"/>
        <v/>
      </c>
      <c r="AE132" s="614" t="str">
        <f t="shared" si="13"/>
        <v/>
      </c>
      <c r="AF132" s="614" t="str">
        <f t="shared" si="14"/>
        <v/>
      </c>
      <c r="AG132" s="614" t="str">
        <f t="shared" si="15"/>
        <v/>
      </c>
      <c r="AH132" s="614" t="str">
        <f t="shared" si="16"/>
        <v/>
      </c>
      <c r="AI132" s="614" t="str">
        <f t="shared" si="17"/>
        <v/>
      </c>
      <c r="AJ132" s="614" t="str">
        <f t="shared" si="18"/>
        <v/>
      </c>
      <c r="AK132" s="614" t="str">
        <f t="shared" si="19"/>
        <v/>
      </c>
      <c r="AL132" s="614" t="str">
        <f t="shared" si="20"/>
        <v/>
      </c>
      <c r="AM132" s="614" t="str">
        <f t="shared" si="21"/>
        <v/>
      </c>
      <c r="AN132" s="614" t="str">
        <f t="shared" si="22"/>
        <v/>
      </c>
      <c r="AO132" s="614" t="str">
        <f t="shared" si="23"/>
        <v/>
      </c>
      <c r="AP132" s="614" t="str">
        <f t="shared" si="24"/>
        <v/>
      </c>
      <c r="AQ132" s="614" t="str">
        <f t="shared" si="25"/>
        <v/>
      </c>
      <c r="AR132" s="614" t="str">
        <f t="shared" si="26"/>
        <v/>
      </c>
      <c r="AS132" s="614" t="str">
        <f t="shared" si="27"/>
        <v/>
      </c>
      <c r="AT132" s="614" t="str">
        <f t="shared" si="28"/>
        <v/>
      </c>
      <c r="AU132" s="614" t="str">
        <f t="shared" si="29"/>
        <v/>
      </c>
      <c r="AV132" s="614" t="str">
        <f t="shared" si="30"/>
        <v/>
      </c>
      <c r="AW132" s="614" t="str">
        <f t="shared" si="31"/>
        <v/>
      </c>
      <c r="AX132" s="614" t="str">
        <f t="shared" si="32"/>
        <v/>
      </c>
      <c r="AY132" s="614" t="str">
        <f t="shared" si="33"/>
        <v/>
      </c>
      <c r="AZ132" s="614" t="str">
        <f t="shared" si="34"/>
        <v/>
      </c>
      <c r="BA132" s="614" t="str">
        <f t="shared" si="35"/>
        <v/>
      </c>
      <c r="BB132" s="614" t="str">
        <f t="shared" si="36"/>
        <v/>
      </c>
      <c r="BC132" s="614" t="str">
        <f t="shared" si="37"/>
        <v/>
      </c>
      <c r="BD132" s="614" t="str">
        <f t="shared" si="38"/>
        <v/>
      </c>
      <c r="BE132" s="614" t="str">
        <f t="shared" si="39"/>
        <v/>
      </c>
      <c r="BF132" s="614" t="str">
        <f t="shared" si="40"/>
        <v/>
      </c>
      <c r="BG132" s="614" t="str">
        <f t="shared" si="41"/>
        <v/>
      </c>
      <c r="BH132" s="614" t="str">
        <f t="shared" si="42"/>
        <v/>
      </c>
      <c r="BI132" s="614" t="str">
        <f t="shared" si="43"/>
        <v/>
      </c>
      <c r="BJ132" s="614" t="str">
        <f t="shared" si="44"/>
        <v/>
      </c>
      <c r="BK132" s="614" t="str">
        <f t="shared" si="45"/>
        <v/>
      </c>
      <c r="BL132" s="614" t="str">
        <f t="shared" si="46"/>
        <v/>
      </c>
      <c r="BM132" s="614" t="str">
        <f t="shared" si="47"/>
        <v/>
      </c>
      <c r="BN132" s="614" t="str">
        <f t="shared" si="48"/>
        <v/>
      </c>
      <c r="BO132" s="614" t="str">
        <f t="shared" si="49"/>
        <v/>
      </c>
      <c r="BP132" s="614" t="str">
        <f t="shared" si="50"/>
        <v/>
      </c>
      <c r="BQ132" s="614" t="str">
        <f t="shared" si="51"/>
        <v/>
      </c>
      <c r="BR132" s="614" t="str">
        <f t="shared" si="52"/>
        <v/>
      </c>
      <c r="BS132" s="614" t="str">
        <f t="shared" si="53"/>
        <v/>
      </c>
      <c r="BT132" s="614" t="str">
        <f t="shared" si="54"/>
        <v/>
      </c>
      <c r="BU132" s="614" t="str">
        <f t="shared" si="55"/>
        <v/>
      </c>
      <c r="BV132" s="614" t="str">
        <f t="shared" si="56"/>
        <v/>
      </c>
      <c r="BW132" s="614" t="str">
        <f t="shared" si="57"/>
        <v/>
      </c>
      <c r="BX132" s="614" t="str">
        <f t="shared" si="58"/>
        <v/>
      </c>
      <c r="BY132" s="614" t="str">
        <f t="shared" si="59"/>
        <v/>
      </c>
      <c r="BZ132" s="614" t="str">
        <f t="shared" si="60"/>
        <v/>
      </c>
      <c r="CA132" s="614" t="str">
        <f t="shared" si="61"/>
        <v/>
      </c>
      <c r="CB132" s="614" t="str">
        <f t="shared" si="62"/>
        <v/>
      </c>
      <c r="CC132" s="614" t="str">
        <f t="shared" si="63"/>
        <v/>
      </c>
      <c r="CD132" s="614" t="str">
        <f t="shared" si="64"/>
        <v/>
      </c>
      <c r="CE132" s="614" t="str">
        <f t="shared" si="65"/>
        <v/>
      </c>
      <c r="CF132" s="614" t="str">
        <f t="shared" si="66"/>
        <v/>
      </c>
      <c r="CG132" s="614" t="str">
        <f t="shared" si="67"/>
        <v/>
      </c>
      <c r="CH132" s="614" t="str">
        <f t="shared" si="68"/>
        <v/>
      </c>
      <c r="CI132" s="614" t="str">
        <f t="shared" si="69"/>
        <v/>
      </c>
      <c r="CJ132" s="614" t="str">
        <f t="shared" si="70"/>
        <v/>
      </c>
      <c r="CK132" s="614" t="str">
        <f t="shared" si="71"/>
        <v/>
      </c>
      <c r="CL132" s="614" t="str">
        <f t="shared" si="72"/>
        <v/>
      </c>
      <c r="CM132" s="614" t="str">
        <f t="shared" si="73"/>
        <v/>
      </c>
      <c r="CN132" s="614" t="str">
        <f t="shared" si="74"/>
        <v/>
      </c>
      <c r="CO132" s="614" t="str">
        <f t="shared" si="75"/>
        <v/>
      </c>
      <c r="CP132" s="614" t="str">
        <f t="shared" si="76"/>
        <v/>
      </c>
      <c r="CQ132" s="614" t="str">
        <f t="shared" si="77"/>
        <v/>
      </c>
      <c r="CR132" s="614" t="str">
        <f t="shared" si="78"/>
        <v/>
      </c>
      <c r="CS132" s="614" t="str">
        <f t="shared" si="79"/>
        <v/>
      </c>
      <c r="CT132" s="614" t="str">
        <f t="shared" si="80"/>
        <v/>
      </c>
      <c r="CU132" s="614" t="str">
        <f t="shared" si="81"/>
        <v/>
      </c>
      <c r="CV132" s="614" t="str">
        <f t="shared" si="82"/>
        <v/>
      </c>
      <c r="CW132" s="614" t="str">
        <f t="shared" si="83"/>
        <v/>
      </c>
      <c r="CX132" s="614" t="str">
        <f t="shared" si="84"/>
        <v/>
      </c>
      <c r="CY132" s="614" t="str">
        <f t="shared" si="85"/>
        <v/>
      </c>
      <c r="CZ132" s="614" t="str">
        <f t="shared" si="86"/>
        <v/>
      </c>
      <c r="DA132" s="614" t="str">
        <f t="shared" si="87"/>
        <v/>
      </c>
      <c r="DB132" s="614" t="str">
        <f t="shared" si="88"/>
        <v/>
      </c>
      <c r="DC132" s="614" t="str">
        <f t="shared" si="89"/>
        <v/>
      </c>
      <c r="DD132" s="614" t="str">
        <f t="shared" si="90"/>
        <v/>
      </c>
      <c r="DE132" s="614" t="str">
        <f t="shared" si="91"/>
        <v/>
      </c>
      <c r="DF132" s="614" t="str">
        <f t="shared" si="92"/>
        <v/>
      </c>
      <c r="DG132" s="614" t="str">
        <f t="shared" si="93"/>
        <v/>
      </c>
      <c r="DH132" s="614" t="str">
        <f t="shared" si="94"/>
        <v/>
      </c>
      <c r="DI132" s="614" t="str">
        <f t="shared" si="95"/>
        <v/>
      </c>
      <c r="DJ132" s="614" t="str">
        <f t="shared" si="96"/>
        <v/>
      </c>
      <c r="DK132" s="614" t="str">
        <f t="shared" si="97"/>
        <v/>
      </c>
      <c r="DL132" s="614" t="str">
        <f t="shared" si="98"/>
        <v/>
      </c>
      <c r="DM132" s="614" t="str">
        <f t="shared" si="99"/>
        <v/>
      </c>
      <c r="DN132" s="614" t="str">
        <f t="shared" si="100"/>
        <v/>
      </c>
      <c r="DO132" s="614" t="str">
        <f t="shared" si="101"/>
        <v/>
      </c>
      <c r="DP132" s="614" t="str">
        <f t="shared" si="102"/>
        <v/>
      </c>
      <c r="DQ132" s="614" t="str">
        <f t="shared" si="103"/>
        <v/>
      </c>
      <c r="DR132" s="614" t="str">
        <f t="shared" si="104"/>
        <v/>
      </c>
      <c r="DS132" s="614" t="str">
        <f t="shared" si="105"/>
        <v/>
      </c>
      <c r="DT132" s="614" t="str">
        <f t="shared" si="106"/>
        <v/>
      </c>
      <c r="DU132" s="614" t="str">
        <f t="shared" si="107"/>
        <v/>
      </c>
      <c r="DV132" s="614" t="str">
        <f t="shared" si="108"/>
        <v/>
      </c>
      <c r="DW132" s="614" t="str">
        <f t="shared" si="109"/>
        <v/>
      </c>
      <c r="DX132" s="614" t="str">
        <f t="shared" si="110"/>
        <v/>
      </c>
      <c r="DY132" s="614" t="str">
        <f t="shared" si="111"/>
        <v/>
      </c>
      <c r="DZ132" s="614" t="str">
        <f t="shared" si="112"/>
        <v/>
      </c>
      <c r="EA132" s="614" t="str">
        <f t="shared" si="113"/>
        <v/>
      </c>
      <c r="EB132" s="614" t="str">
        <f t="shared" si="114"/>
        <v/>
      </c>
      <c r="EC132" s="614" t="str">
        <f t="shared" si="115"/>
        <v/>
      </c>
      <c r="ED132" s="614" t="str">
        <f t="shared" si="116"/>
        <v/>
      </c>
      <c r="EE132" s="614" t="str">
        <f t="shared" si="117"/>
        <v/>
      </c>
      <c r="EF132" s="614" t="str">
        <f t="shared" si="118"/>
        <v/>
      </c>
      <c r="EG132" s="614" t="str">
        <f t="shared" si="316"/>
        <v/>
      </c>
      <c r="EH132" s="614" t="str">
        <f t="shared" si="119"/>
        <v/>
      </c>
      <c r="EI132" s="614" t="str">
        <f t="shared" si="120"/>
        <v/>
      </c>
      <c r="EJ132" s="614" t="str">
        <f t="shared" si="121"/>
        <v/>
      </c>
      <c r="EK132" s="614" t="str">
        <f t="shared" si="122"/>
        <v/>
      </c>
      <c r="EL132" s="614" t="str">
        <f t="shared" si="123"/>
        <v/>
      </c>
      <c r="EM132" s="614" t="str">
        <f t="shared" si="124"/>
        <v/>
      </c>
      <c r="EN132" s="614" t="str">
        <f t="shared" si="125"/>
        <v/>
      </c>
      <c r="EO132" s="614" t="str">
        <f t="shared" si="126"/>
        <v/>
      </c>
      <c r="EP132" s="614" t="str">
        <f t="shared" si="127"/>
        <v/>
      </c>
      <c r="EQ132" s="614" t="str">
        <f t="shared" si="128"/>
        <v/>
      </c>
      <c r="ER132" s="614" t="str">
        <f t="shared" si="129"/>
        <v/>
      </c>
      <c r="ES132" s="614" t="str">
        <f t="shared" si="130"/>
        <v/>
      </c>
      <c r="ET132" s="614" t="str">
        <f t="shared" si="131"/>
        <v/>
      </c>
      <c r="EU132" s="614" t="str">
        <f t="shared" si="132"/>
        <v/>
      </c>
      <c r="EV132" s="614" t="str">
        <f t="shared" si="133"/>
        <v/>
      </c>
      <c r="EW132" s="614" t="str">
        <f t="shared" si="317"/>
        <v/>
      </c>
      <c r="EX132" s="614" t="str">
        <f t="shared" si="318"/>
        <v/>
      </c>
      <c r="EY132" s="614" t="str">
        <f t="shared" si="319"/>
        <v/>
      </c>
      <c r="EZ132" s="614" t="str">
        <f t="shared" si="320"/>
        <v/>
      </c>
      <c r="FA132" s="614" t="str">
        <f t="shared" si="321"/>
        <v/>
      </c>
      <c r="FB132" s="614" t="str">
        <f t="shared" si="134"/>
        <v/>
      </c>
      <c r="FC132" s="614" t="str">
        <f t="shared" si="135"/>
        <v/>
      </c>
      <c r="FD132" s="614" t="str">
        <f t="shared" si="136"/>
        <v/>
      </c>
      <c r="FE132" s="614" t="str">
        <f t="shared" si="137"/>
        <v/>
      </c>
      <c r="FF132" s="614" t="str">
        <f t="shared" si="138"/>
        <v/>
      </c>
      <c r="FG132" s="614" t="str">
        <f t="shared" si="322"/>
        <v/>
      </c>
      <c r="FH132" s="614" t="str">
        <f t="shared" si="323"/>
        <v/>
      </c>
      <c r="FI132" s="614" t="str">
        <f t="shared" si="324"/>
        <v/>
      </c>
      <c r="FJ132" s="614" t="str">
        <f t="shared" si="325"/>
        <v/>
      </c>
      <c r="FK132" s="614" t="str">
        <f t="shared" si="326"/>
        <v/>
      </c>
      <c r="FL132" s="614" t="str">
        <f t="shared" si="139"/>
        <v/>
      </c>
      <c r="FM132" s="614" t="str">
        <f t="shared" si="140"/>
        <v/>
      </c>
      <c r="FN132" s="614" t="str">
        <f t="shared" si="141"/>
        <v/>
      </c>
      <c r="FO132" s="614" t="str">
        <f t="shared" si="142"/>
        <v/>
      </c>
      <c r="FP132" s="614" t="str">
        <f t="shared" si="143"/>
        <v/>
      </c>
      <c r="FQ132" s="614" t="str">
        <f t="shared" si="144"/>
        <v/>
      </c>
      <c r="FR132" s="614" t="str">
        <f t="shared" si="145"/>
        <v/>
      </c>
      <c r="FS132" s="614" t="str">
        <f t="shared" si="146"/>
        <v/>
      </c>
      <c r="FT132" s="614" t="str">
        <f t="shared" si="147"/>
        <v/>
      </c>
      <c r="FU132" s="614" t="str">
        <f t="shared" si="148"/>
        <v/>
      </c>
      <c r="FV132" s="614" t="str">
        <f t="shared" si="149"/>
        <v/>
      </c>
      <c r="FW132" s="614" t="str">
        <f t="shared" si="150"/>
        <v/>
      </c>
      <c r="FX132" s="614" t="str">
        <f t="shared" si="151"/>
        <v/>
      </c>
      <c r="FY132" s="614" t="str">
        <f t="shared" si="152"/>
        <v/>
      </c>
      <c r="FZ132" s="614" t="str">
        <f t="shared" si="153"/>
        <v/>
      </c>
      <c r="GA132" s="614" t="str">
        <f t="shared" si="154"/>
        <v/>
      </c>
      <c r="GB132" s="614" t="str">
        <f t="shared" si="155"/>
        <v/>
      </c>
      <c r="GC132" s="614" t="str">
        <f t="shared" si="156"/>
        <v/>
      </c>
      <c r="GD132" s="614" t="str">
        <f t="shared" si="157"/>
        <v/>
      </c>
      <c r="GE132" s="614" t="str">
        <f t="shared" si="158"/>
        <v/>
      </c>
      <c r="GF132" s="614" t="str">
        <f t="shared" si="159"/>
        <v/>
      </c>
      <c r="GG132" s="614" t="str">
        <f t="shared" si="160"/>
        <v/>
      </c>
      <c r="GH132" s="614" t="str">
        <f t="shared" si="161"/>
        <v/>
      </c>
      <c r="GI132" s="614" t="str">
        <f t="shared" si="162"/>
        <v/>
      </c>
      <c r="GJ132" s="614" t="str">
        <f t="shared" si="163"/>
        <v/>
      </c>
      <c r="GK132" s="614" t="str">
        <f t="shared" si="164"/>
        <v/>
      </c>
      <c r="GL132" s="614" t="str">
        <f t="shared" si="165"/>
        <v/>
      </c>
      <c r="GM132" s="614" t="str">
        <f t="shared" si="166"/>
        <v/>
      </c>
      <c r="GN132" s="614" t="str">
        <f t="shared" si="167"/>
        <v/>
      </c>
      <c r="GO132" s="614" t="str">
        <f t="shared" si="168"/>
        <v/>
      </c>
      <c r="GP132" s="614" t="str">
        <f t="shared" si="169"/>
        <v/>
      </c>
      <c r="GQ132" s="614" t="str">
        <f t="shared" si="170"/>
        <v/>
      </c>
      <c r="GR132" s="614" t="str">
        <f t="shared" si="171"/>
        <v/>
      </c>
      <c r="GS132" s="614" t="str">
        <f t="shared" si="172"/>
        <v/>
      </c>
      <c r="GT132" s="614" t="str">
        <f t="shared" si="173"/>
        <v/>
      </c>
      <c r="GU132" s="614" t="str">
        <f t="shared" si="174"/>
        <v/>
      </c>
      <c r="GV132" s="614" t="str">
        <f t="shared" si="175"/>
        <v/>
      </c>
      <c r="GW132" s="614" t="str">
        <f t="shared" si="176"/>
        <v/>
      </c>
      <c r="GX132" s="614" t="str">
        <f t="shared" si="177"/>
        <v/>
      </c>
      <c r="GY132" s="614" t="str">
        <f t="shared" si="178"/>
        <v/>
      </c>
      <c r="GZ132" s="614" t="str">
        <f t="shared" si="179"/>
        <v/>
      </c>
      <c r="HA132" s="614" t="str">
        <f t="shared" si="180"/>
        <v/>
      </c>
      <c r="HB132" s="614" t="str">
        <f t="shared" si="181"/>
        <v/>
      </c>
      <c r="HC132" s="614" t="str">
        <f t="shared" si="182"/>
        <v/>
      </c>
      <c r="HD132" s="614" t="str">
        <f t="shared" si="183"/>
        <v/>
      </c>
      <c r="HE132" s="614" t="str">
        <f t="shared" si="184"/>
        <v/>
      </c>
      <c r="HF132" s="614" t="str">
        <f t="shared" si="185"/>
        <v/>
      </c>
      <c r="HG132" s="614" t="str">
        <f t="shared" si="186"/>
        <v/>
      </c>
      <c r="HH132" s="614" t="str">
        <f t="shared" si="187"/>
        <v/>
      </c>
      <c r="HI132" s="614" t="str">
        <f t="shared" si="188"/>
        <v/>
      </c>
      <c r="HJ132" s="614" t="str">
        <f t="shared" si="189"/>
        <v/>
      </c>
      <c r="HK132" s="614" t="str">
        <f t="shared" si="190"/>
        <v/>
      </c>
      <c r="HL132" s="614" t="str">
        <f t="shared" si="191"/>
        <v/>
      </c>
      <c r="HM132" s="614" t="str">
        <f t="shared" si="192"/>
        <v/>
      </c>
      <c r="HN132" s="614" t="str">
        <f t="shared" si="193"/>
        <v/>
      </c>
      <c r="HO132" s="614" t="str">
        <f t="shared" si="194"/>
        <v/>
      </c>
      <c r="HP132" s="614" t="str">
        <f t="shared" si="195"/>
        <v/>
      </c>
      <c r="HQ132" s="614" t="str">
        <f t="shared" si="196"/>
        <v/>
      </c>
      <c r="HR132" s="614" t="str">
        <f t="shared" si="197"/>
        <v/>
      </c>
      <c r="HS132" s="614" t="str">
        <f t="shared" si="198"/>
        <v/>
      </c>
      <c r="HT132" s="614" t="str">
        <f t="shared" si="199"/>
        <v/>
      </c>
      <c r="HU132" s="614" t="str">
        <f t="shared" si="200"/>
        <v/>
      </c>
      <c r="HV132" s="614" t="str">
        <f t="shared" si="201"/>
        <v/>
      </c>
      <c r="HW132" s="614" t="str">
        <f t="shared" si="202"/>
        <v/>
      </c>
      <c r="HX132" s="614" t="str">
        <f t="shared" si="203"/>
        <v/>
      </c>
      <c r="HY132" s="739" t="str">
        <f t="shared" si="204"/>
        <v/>
      </c>
      <c r="HZ132" s="739" t="str">
        <f t="shared" si="205"/>
        <v/>
      </c>
      <c r="IA132" s="739" t="str">
        <f t="shared" si="206"/>
        <v/>
      </c>
      <c r="IB132" s="739" t="str">
        <f t="shared" si="207"/>
        <v/>
      </c>
      <c r="IC132" s="739" t="str">
        <f t="shared" si="208"/>
        <v/>
      </c>
      <c r="ID132" s="739" t="str">
        <f t="shared" si="209"/>
        <v/>
      </c>
      <c r="IE132" s="739" t="str">
        <f t="shared" si="210"/>
        <v/>
      </c>
      <c r="IF132" s="739" t="str">
        <f t="shared" si="211"/>
        <v/>
      </c>
      <c r="IG132" s="739" t="str">
        <f t="shared" si="212"/>
        <v/>
      </c>
      <c r="IH132" s="739" t="str">
        <f t="shared" si="213"/>
        <v/>
      </c>
      <c r="II132" s="739" t="str">
        <f t="shared" si="214"/>
        <v/>
      </c>
      <c r="IJ132" s="739" t="str">
        <f t="shared" si="215"/>
        <v/>
      </c>
      <c r="IK132" s="739" t="str">
        <f t="shared" si="216"/>
        <v/>
      </c>
      <c r="IL132" s="739" t="str">
        <f t="shared" si="217"/>
        <v/>
      </c>
      <c r="IM132" s="739" t="str">
        <f t="shared" si="218"/>
        <v/>
      </c>
      <c r="IN132" s="739" t="str">
        <f t="shared" si="219"/>
        <v/>
      </c>
      <c r="IO132" s="739" t="str">
        <f t="shared" si="220"/>
        <v/>
      </c>
      <c r="IP132" s="739" t="str">
        <f t="shared" si="221"/>
        <v/>
      </c>
      <c r="IQ132" s="739" t="str">
        <f t="shared" si="222"/>
        <v/>
      </c>
      <c r="IR132" s="739" t="str">
        <f t="shared" si="223"/>
        <v/>
      </c>
      <c r="IS132" s="739" t="str">
        <f t="shared" si="224"/>
        <v/>
      </c>
      <c r="IT132" s="739" t="str">
        <f t="shared" si="225"/>
        <v/>
      </c>
      <c r="IU132" s="739" t="str">
        <f t="shared" si="226"/>
        <v/>
      </c>
      <c r="IV132" s="739" t="str">
        <f t="shared" si="227"/>
        <v/>
      </c>
      <c r="IW132" s="739" t="str">
        <f t="shared" si="228"/>
        <v/>
      </c>
      <c r="IX132" s="739" t="str">
        <f t="shared" si="229"/>
        <v/>
      </c>
      <c r="IY132" s="739" t="str">
        <f t="shared" si="230"/>
        <v/>
      </c>
      <c r="IZ132" s="739" t="str">
        <f t="shared" si="231"/>
        <v/>
      </c>
      <c r="JA132" s="739" t="str">
        <f t="shared" si="232"/>
        <v/>
      </c>
      <c r="JB132" s="739" t="str">
        <f t="shared" si="233"/>
        <v/>
      </c>
      <c r="JC132" s="739" t="str">
        <f t="shared" si="234"/>
        <v/>
      </c>
      <c r="JD132" s="739" t="str">
        <f t="shared" si="235"/>
        <v/>
      </c>
      <c r="JE132" s="739" t="str">
        <f t="shared" si="236"/>
        <v/>
      </c>
      <c r="JF132" s="739" t="str">
        <f t="shared" si="237"/>
        <v/>
      </c>
      <c r="JG132" s="739" t="str">
        <f t="shared" si="238"/>
        <v/>
      </c>
      <c r="JH132" s="739" t="str">
        <f t="shared" si="239"/>
        <v/>
      </c>
      <c r="JI132" s="739" t="str">
        <f t="shared" si="240"/>
        <v/>
      </c>
      <c r="JJ132" s="739" t="str">
        <f t="shared" si="241"/>
        <v/>
      </c>
      <c r="JK132" s="739" t="str">
        <f t="shared" si="242"/>
        <v/>
      </c>
      <c r="JL132" s="739" t="str">
        <f t="shared" si="243"/>
        <v/>
      </c>
      <c r="JM132" s="739" t="str">
        <f t="shared" si="244"/>
        <v/>
      </c>
      <c r="JN132" s="739" t="str">
        <f t="shared" si="245"/>
        <v/>
      </c>
      <c r="JO132" s="739" t="str">
        <f t="shared" si="246"/>
        <v/>
      </c>
      <c r="JP132" s="739" t="str">
        <f t="shared" si="247"/>
        <v/>
      </c>
      <c r="JQ132" s="739" t="str">
        <f t="shared" si="248"/>
        <v/>
      </c>
      <c r="JR132" s="739" t="str">
        <f t="shared" si="249"/>
        <v/>
      </c>
      <c r="JS132" s="739" t="str">
        <f t="shared" si="250"/>
        <v/>
      </c>
      <c r="JT132" s="739" t="str">
        <f t="shared" si="251"/>
        <v/>
      </c>
      <c r="JU132" s="739" t="str">
        <f t="shared" si="252"/>
        <v/>
      </c>
      <c r="JV132" s="739" t="str">
        <f t="shared" si="253"/>
        <v/>
      </c>
      <c r="JW132" s="739" t="str">
        <f t="shared" si="254"/>
        <v/>
      </c>
      <c r="JX132" s="739" t="str">
        <f t="shared" si="255"/>
        <v/>
      </c>
      <c r="JY132" s="739" t="str">
        <f t="shared" si="256"/>
        <v/>
      </c>
      <c r="JZ132" s="739" t="str">
        <f t="shared" si="257"/>
        <v/>
      </c>
      <c r="KA132" s="739" t="str">
        <f t="shared" si="258"/>
        <v/>
      </c>
      <c r="KB132" s="739" t="str">
        <f t="shared" si="259"/>
        <v/>
      </c>
      <c r="KC132" s="739" t="str">
        <f t="shared" si="260"/>
        <v/>
      </c>
      <c r="KD132" s="739" t="str">
        <f t="shared" si="261"/>
        <v/>
      </c>
      <c r="KE132" s="739" t="str">
        <f t="shared" si="262"/>
        <v/>
      </c>
      <c r="KF132" s="739" t="str">
        <f t="shared" si="263"/>
        <v/>
      </c>
      <c r="KG132" s="739" t="str">
        <f t="shared" si="264"/>
        <v/>
      </c>
      <c r="KH132" s="739" t="str">
        <f t="shared" si="265"/>
        <v/>
      </c>
      <c r="KI132" s="739" t="str">
        <f t="shared" si="266"/>
        <v/>
      </c>
      <c r="KJ132" s="739" t="str">
        <f t="shared" si="267"/>
        <v/>
      </c>
      <c r="KK132" s="739" t="str">
        <f t="shared" si="268"/>
        <v/>
      </c>
      <c r="KL132" s="739" t="str">
        <f t="shared" si="269"/>
        <v/>
      </c>
      <c r="KM132" s="739" t="str">
        <f t="shared" si="270"/>
        <v/>
      </c>
      <c r="KN132" s="739" t="str">
        <f t="shared" si="271"/>
        <v/>
      </c>
      <c r="KO132" s="739" t="str">
        <f t="shared" si="272"/>
        <v/>
      </c>
      <c r="KP132" s="739" t="str">
        <f t="shared" si="273"/>
        <v/>
      </c>
      <c r="KQ132" s="739" t="str">
        <f t="shared" si="274"/>
        <v/>
      </c>
      <c r="KR132" s="739" t="str">
        <f t="shared" si="275"/>
        <v/>
      </c>
      <c r="KS132" s="739" t="str">
        <f t="shared" si="276"/>
        <v/>
      </c>
      <c r="KT132" s="739" t="str">
        <f t="shared" si="277"/>
        <v/>
      </c>
      <c r="KU132" s="739" t="str">
        <f t="shared" si="278"/>
        <v/>
      </c>
      <c r="KV132" s="739" t="str">
        <f t="shared" si="279"/>
        <v/>
      </c>
      <c r="KW132" s="739" t="str">
        <f t="shared" si="280"/>
        <v/>
      </c>
      <c r="KX132" s="739" t="str">
        <f t="shared" si="281"/>
        <v/>
      </c>
      <c r="KY132" s="739" t="str">
        <f t="shared" si="282"/>
        <v/>
      </c>
      <c r="KZ132" s="739" t="str">
        <f t="shared" si="283"/>
        <v/>
      </c>
      <c r="LA132" s="739" t="str">
        <f t="shared" si="284"/>
        <v/>
      </c>
      <c r="LB132" s="739" t="str">
        <f t="shared" si="285"/>
        <v/>
      </c>
      <c r="LC132" s="739" t="str">
        <f t="shared" si="286"/>
        <v/>
      </c>
      <c r="LD132" s="739" t="str">
        <f t="shared" si="287"/>
        <v/>
      </c>
      <c r="LE132" s="739" t="str">
        <f t="shared" si="288"/>
        <v/>
      </c>
      <c r="LF132" s="740" t="str">
        <f t="shared" si="289"/>
        <v/>
      </c>
      <c r="LG132" s="740" t="str">
        <f t="shared" si="290"/>
        <v/>
      </c>
      <c r="LH132" s="740" t="str">
        <f t="shared" si="291"/>
        <v/>
      </c>
      <c r="LI132" s="740" t="str">
        <f t="shared" si="292"/>
        <v/>
      </c>
      <c r="LJ132" s="740" t="str">
        <f t="shared" si="293"/>
        <v/>
      </c>
      <c r="LK132" s="614" t="str">
        <f t="shared" si="294"/>
        <v/>
      </c>
      <c r="LL132" s="614" t="str">
        <f t="shared" si="295"/>
        <v/>
      </c>
      <c r="LM132" s="614" t="str">
        <f t="shared" si="296"/>
        <v/>
      </c>
      <c r="LN132" s="614" t="str">
        <f t="shared" si="297"/>
        <v/>
      </c>
      <c r="LO132" s="614" t="str">
        <f t="shared" si="298"/>
        <v/>
      </c>
      <c r="LP132" s="614" t="str">
        <f t="shared" si="299"/>
        <v/>
      </c>
      <c r="LQ132" s="614" t="str">
        <f t="shared" si="300"/>
        <v/>
      </c>
      <c r="LR132" s="614" t="str">
        <f t="shared" si="301"/>
        <v/>
      </c>
      <c r="LS132" s="614" t="str">
        <f t="shared" si="302"/>
        <v/>
      </c>
      <c r="LT132" s="614" t="str">
        <f t="shared" si="303"/>
        <v/>
      </c>
      <c r="LU132" s="614" t="str">
        <f t="shared" si="304"/>
        <v/>
      </c>
      <c r="LV132" s="614" t="str">
        <f t="shared" si="305"/>
        <v/>
      </c>
      <c r="LW132" s="614" t="str">
        <f t="shared" si="306"/>
        <v/>
      </c>
      <c r="LX132" s="614" t="str">
        <f t="shared" si="307"/>
        <v/>
      </c>
      <c r="LY132" s="614" t="str">
        <f t="shared" si="308"/>
        <v/>
      </c>
      <c r="LZ132" s="614" t="str">
        <f t="shared" si="309"/>
        <v/>
      </c>
      <c r="MA132" s="614" t="str">
        <f t="shared" si="310"/>
        <v/>
      </c>
      <c r="MB132" s="614" t="str">
        <f t="shared" si="311"/>
        <v/>
      </c>
      <c r="MC132" s="614" t="str">
        <f t="shared" si="312"/>
        <v/>
      </c>
      <c r="MD132" s="614" t="str">
        <f t="shared" si="313"/>
        <v/>
      </c>
      <c r="ME132" s="731">
        <f t="shared" si="327"/>
        <v>0</v>
      </c>
      <c r="MF132" s="731">
        <f t="shared" si="328"/>
        <v>0</v>
      </c>
      <c r="MG132" s="731">
        <f t="shared" si="329"/>
        <v>0</v>
      </c>
      <c r="MH132" s="731">
        <f t="shared" si="330"/>
        <v>0</v>
      </c>
      <c r="MI132" s="731">
        <f t="shared" si="331"/>
        <v>0</v>
      </c>
      <c r="MJ132" s="731">
        <f t="shared" si="332"/>
        <v>0</v>
      </c>
      <c r="MK132" s="731">
        <f t="shared" si="333"/>
        <v>0</v>
      </c>
      <c r="ML132" s="731">
        <f t="shared" si="334"/>
        <v>0</v>
      </c>
      <c r="MM132" s="731">
        <f t="shared" si="335"/>
        <v>0</v>
      </c>
      <c r="MN132" s="731">
        <f t="shared" si="336"/>
        <v>0</v>
      </c>
      <c r="MO132" s="731">
        <f t="shared" si="337"/>
        <v>0</v>
      </c>
      <c r="MP132" s="731">
        <f t="shared" si="338"/>
        <v>0</v>
      </c>
      <c r="MQ132" s="731">
        <f t="shared" si="339"/>
        <v>0</v>
      </c>
      <c r="MR132" s="731">
        <f t="shared" si="340"/>
        <v>0</v>
      </c>
      <c r="MS132" s="731">
        <f t="shared" si="341"/>
        <v>0</v>
      </c>
    </row>
    <row r="133" spans="1:357" s="614" customFormat="1" ht="12" customHeight="1" x14ac:dyDescent="0.2">
      <c r="A133" s="647" t="str">
        <f t="shared" si="1"/>
        <v/>
      </c>
      <c r="B133" s="828">
        <f>'Rent Schedule and Summary'!B28</f>
        <v>50</v>
      </c>
      <c r="C133" s="824">
        <f>'Rent Schedule and Summary'!C28</f>
        <v>0</v>
      </c>
      <c r="D133" s="825">
        <f>'Rent Schedule and Summary'!D28</f>
        <v>0</v>
      </c>
      <c r="E133" s="826">
        <f>'Rent Schedule and Summary'!E28</f>
        <v>0</v>
      </c>
      <c r="F133" s="826">
        <f>'Rent Schedule and Summary'!F28</f>
        <v>0</v>
      </c>
      <c r="G133" s="826">
        <f>'Rent Schedule and Summary'!G28</f>
        <v>0</v>
      </c>
      <c r="H133" s="826">
        <f>'Rent Schedule and Summary'!H28</f>
        <v>0</v>
      </c>
      <c r="I133" s="826">
        <f>'Rent Schedule and Summary'!I28</f>
        <v>0</v>
      </c>
      <c r="J133" s="827">
        <f>'Rent Schedule and Summary'!J28</f>
        <v>0</v>
      </c>
      <c r="K133" s="736">
        <f t="shared" si="346"/>
        <v>0</v>
      </c>
      <c r="L133" s="736">
        <f t="shared" si="347"/>
        <v>0</v>
      </c>
      <c r="M133" s="779">
        <f>'Rent Schedule and Summary'!M28</f>
        <v>0</v>
      </c>
      <c r="N133" s="779">
        <f>'Rent Schedule and Summary'!N28</f>
        <v>0</v>
      </c>
      <c r="O133" s="779">
        <f>'Rent Schedule and Summary'!O28</f>
        <v>0</v>
      </c>
      <c r="P133" s="723">
        <f>'Rent Schedule and Summary'!P28</f>
        <v>0</v>
      </c>
      <c r="Q133" s="737">
        <f t="shared" si="4"/>
        <v>0</v>
      </c>
      <c r="R133" s="738"/>
      <c r="S133" s="737"/>
      <c r="T133" s="738"/>
      <c r="U133" s="661"/>
      <c r="V133" s="661"/>
      <c r="W133" s="614" t="str">
        <f t="shared" si="5"/>
        <v/>
      </c>
      <c r="X133" s="614" t="str">
        <f t="shared" si="6"/>
        <v/>
      </c>
      <c r="Y133" s="614" t="str">
        <f t="shared" si="7"/>
        <v/>
      </c>
      <c r="Z133" s="614" t="str">
        <f t="shared" si="8"/>
        <v/>
      </c>
      <c r="AA133" s="614" t="str">
        <f t="shared" si="9"/>
        <v/>
      </c>
      <c r="AB133" s="614" t="str">
        <f t="shared" si="10"/>
        <v/>
      </c>
      <c r="AC133" s="614" t="str">
        <f t="shared" si="11"/>
        <v/>
      </c>
      <c r="AD133" s="614" t="str">
        <f t="shared" si="12"/>
        <v/>
      </c>
      <c r="AE133" s="614" t="str">
        <f t="shared" si="13"/>
        <v/>
      </c>
      <c r="AF133" s="614" t="str">
        <f t="shared" si="14"/>
        <v/>
      </c>
      <c r="AG133" s="614" t="str">
        <f t="shared" si="15"/>
        <v/>
      </c>
      <c r="AH133" s="614" t="str">
        <f t="shared" si="16"/>
        <v/>
      </c>
      <c r="AI133" s="614" t="str">
        <f t="shared" si="17"/>
        <v/>
      </c>
      <c r="AJ133" s="614" t="str">
        <f t="shared" si="18"/>
        <v/>
      </c>
      <c r="AK133" s="614" t="str">
        <f t="shared" si="19"/>
        <v/>
      </c>
      <c r="AL133" s="614" t="str">
        <f t="shared" si="20"/>
        <v/>
      </c>
      <c r="AM133" s="614" t="str">
        <f t="shared" si="21"/>
        <v/>
      </c>
      <c r="AN133" s="614" t="str">
        <f t="shared" si="22"/>
        <v/>
      </c>
      <c r="AO133" s="614" t="str">
        <f t="shared" si="23"/>
        <v/>
      </c>
      <c r="AP133" s="614" t="str">
        <f t="shared" si="24"/>
        <v/>
      </c>
      <c r="AQ133" s="614" t="str">
        <f t="shared" si="25"/>
        <v/>
      </c>
      <c r="AR133" s="614" t="str">
        <f t="shared" si="26"/>
        <v/>
      </c>
      <c r="AS133" s="614" t="str">
        <f t="shared" si="27"/>
        <v/>
      </c>
      <c r="AT133" s="614" t="str">
        <f t="shared" si="28"/>
        <v/>
      </c>
      <c r="AU133" s="614" t="str">
        <f t="shared" si="29"/>
        <v/>
      </c>
      <c r="AV133" s="614" t="str">
        <f t="shared" si="30"/>
        <v/>
      </c>
      <c r="AW133" s="614" t="str">
        <f t="shared" si="31"/>
        <v/>
      </c>
      <c r="AX133" s="614" t="str">
        <f t="shared" si="32"/>
        <v/>
      </c>
      <c r="AY133" s="614" t="str">
        <f t="shared" si="33"/>
        <v/>
      </c>
      <c r="AZ133" s="614" t="str">
        <f t="shared" si="34"/>
        <v/>
      </c>
      <c r="BA133" s="614" t="str">
        <f t="shared" si="35"/>
        <v/>
      </c>
      <c r="BB133" s="614" t="str">
        <f t="shared" si="36"/>
        <v/>
      </c>
      <c r="BC133" s="614" t="str">
        <f t="shared" si="37"/>
        <v/>
      </c>
      <c r="BD133" s="614" t="str">
        <f t="shared" si="38"/>
        <v/>
      </c>
      <c r="BE133" s="614" t="str">
        <f t="shared" si="39"/>
        <v/>
      </c>
      <c r="BF133" s="614" t="str">
        <f t="shared" si="40"/>
        <v/>
      </c>
      <c r="BG133" s="614" t="str">
        <f t="shared" si="41"/>
        <v/>
      </c>
      <c r="BH133" s="614" t="str">
        <f t="shared" si="42"/>
        <v/>
      </c>
      <c r="BI133" s="614" t="str">
        <f t="shared" si="43"/>
        <v/>
      </c>
      <c r="BJ133" s="614" t="str">
        <f t="shared" si="44"/>
        <v/>
      </c>
      <c r="BK133" s="614" t="str">
        <f t="shared" si="45"/>
        <v/>
      </c>
      <c r="BL133" s="614" t="str">
        <f t="shared" si="46"/>
        <v/>
      </c>
      <c r="BM133" s="614" t="str">
        <f t="shared" si="47"/>
        <v/>
      </c>
      <c r="BN133" s="614" t="str">
        <f t="shared" si="48"/>
        <v/>
      </c>
      <c r="BO133" s="614" t="str">
        <f t="shared" si="49"/>
        <v/>
      </c>
      <c r="BP133" s="614" t="str">
        <f t="shared" si="50"/>
        <v/>
      </c>
      <c r="BQ133" s="614" t="str">
        <f t="shared" si="51"/>
        <v/>
      </c>
      <c r="BR133" s="614" t="str">
        <f t="shared" si="52"/>
        <v/>
      </c>
      <c r="BS133" s="614" t="str">
        <f t="shared" si="53"/>
        <v/>
      </c>
      <c r="BT133" s="614" t="str">
        <f t="shared" si="54"/>
        <v/>
      </c>
      <c r="BU133" s="614" t="str">
        <f t="shared" si="55"/>
        <v/>
      </c>
      <c r="BV133" s="614" t="str">
        <f t="shared" si="56"/>
        <v/>
      </c>
      <c r="BW133" s="614" t="str">
        <f t="shared" si="57"/>
        <v/>
      </c>
      <c r="BX133" s="614" t="str">
        <f t="shared" si="58"/>
        <v/>
      </c>
      <c r="BY133" s="614" t="str">
        <f t="shared" si="59"/>
        <v/>
      </c>
      <c r="BZ133" s="614" t="str">
        <f t="shared" si="60"/>
        <v/>
      </c>
      <c r="CA133" s="614" t="str">
        <f t="shared" si="61"/>
        <v/>
      </c>
      <c r="CB133" s="614" t="str">
        <f t="shared" si="62"/>
        <v/>
      </c>
      <c r="CC133" s="614" t="str">
        <f t="shared" si="63"/>
        <v/>
      </c>
      <c r="CD133" s="614" t="str">
        <f t="shared" si="64"/>
        <v/>
      </c>
      <c r="CE133" s="614" t="str">
        <f t="shared" si="65"/>
        <v/>
      </c>
      <c r="CF133" s="614" t="str">
        <f t="shared" si="66"/>
        <v/>
      </c>
      <c r="CG133" s="614" t="str">
        <f t="shared" si="67"/>
        <v/>
      </c>
      <c r="CH133" s="614" t="str">
        <f t="shared" si="68"/>
        <v/>
      </c>
      <c r="CI133" s="614" t="str">
        <f t="shared" si="69"/>
        <v/>
      </c>
      <c r="CJ133" s="614" t="str">
        <f t="shared" si="70"/>
        <v/>
      </c>
      <c r="CK133" s="614" t="str">
        <f t="shared" si="71"/>
        <v/>
      </c>
      <c r="CL133" s="614" t="str">
        <f t="shared" si="72"/>
        <v/>
      </c>
      <c r="CM133" s="614" t="str">
        <f t="shared" si="73"/>
        <v/>
      </c>
      <c r="CN133" s="614" t="str">
        <f t="shared" si="74"/>
        <v/>
      </c>
      <c r="CO133" s="614" t="str">
        <f t="shared" si="75"/>
        <v/>
      </c>
      <c r="CP133" s="614" t="str">
        <f t="shared" si="76"/>
        <v/>
      </c>
      <c r="CQ133" s="614" t="str">
        <f t="shared" si="77"/>
        <v/>
      </c>
      <c r="CR133" s="614" t="str">
        <f t="shared" si="78"/>
        <v/>
      </c>
      <c r="CS133" s="614" t="str">
        <f t="shared" si="79"/>
        <v/>
      </c>
      <c r="CT133" s="614" t="str">
        <f t="shared" si="80"/>
        <v/>
      </c>
      <c r="CU133" s="614" t="str">
        <f t="shared" si="81"/>
        <v/>
      </c>
      <c r="CV133" s="614" t="str">
        <f t="shared" si="82"/>
        <v/>
      </c>
      <c r="CW133" s="614" t="str">
        <f t="shared" si="83"/>
        <v/>
      </c>
      <c r="CX133" s="614" t="str">
        <f t="shared" si="84"/>
        <v/>
      </c>
      <c r="CY133" s="614" t="str">
        <f t="shared" si="85"/>
        <v/>
      </c>
      <c r="CZ133" s="614" t="str">
        <f t="shared" si="86"/>
        <v/>
      </c>
      <c r="DA133" s="614" t="str">
        <f t="shared" si="87"/>
        <v/>
      </c>
      <c r="DB133" s="614" t="str">
        <f t="shared" si="88"/>
        <v/>
      </c>
      <c r="DC133" s="614" t="str">
        <f t="shared" si="89"/>
        <v/>
      </c>
      <c r="DD133" s="614" t="str">
        <f t="shared" si="90"/>
        <v/>
      </c>
      <c r="DE133" s="614" t="str">
        <f t="shared" si="91"/>
        <v/>
      </c>
      <c r="DF133" s="614" t="str">
        <f t="shared" si="92"/>
        <v/>
      </c>
      <c r="DG133" s="614" t="str">
        <f t="shared" si="93"/>
        <v/>
      </c>
      <c r="DH133" s="614" t="str">
        <f t="shared" si="94"/>
        <v/>
      </c>
      <c r="DI133" s="614" t="str">
        <f t="shared" si="95"/>
        <v/>
      </c>
      <c r="DJ133" s="614" t="str">
        <f t="shared" si="96"/>
        <v/>
      </c>
      <c r="DK133" s="614" t="str">
        <f t="shared" si="97"/>
        <v/>
      </c>
      <c r="DL133" s="614" t="str">
        <f t="shared" si="98"/>
        <v/>
      </c>
      <c r="DM133" s="614" t="str">
        <f t="shared" si="99"/>
        <v/>
      </c>
      <c r="DN133" s="614" t="str">
        <f t="shared" si="100"/>
        <v/>
      </c>
      <c r="DO133" s="614" t="str">
        <f t="shared" si="101"/>
        <v/>
      </c>
      <c r="DP133" s="614" t="str">
        <f t="shared" si="102"/>
        <v/>
      </c>
      <c r="DQ133" s="614" t="str">
        <f t="shared" si="103"/>
        <v/>
      </c>
      <c r="DR133" s="614" t="str">
        <f t="shared" si="104"/>
        <v/>
      </c>
      <c r="DS133" s="614" t="str">
        <f t="shared" si="105"/>
        <v/>
      </c>
      <c r="DT133" s="614" t="str">
        <f t="shared" si="106"/>
        <v/>
      </c>
      <c r="DU133" s="614" t="str">
        <f t="shared" si="107"/>
        <v/>
      </c>
      <c r="DV133" s="614" t="str">
        <f t="shared" si="108"/>
        <v/>
      </c>
      <c r="DW133" s="614" t="str">
        <f t="shared" si="109"/>
        <v/>
      </c>
      <c r="DX133" s="614" t="str">
        <f t="shared" si="110"/>
        <v/>
      </c>
      <c r="DY133" s="614" t="str">
        <f t="shared" si="111"/>
        <v/>
      </c>
      <c r="DZ133" s="614" t="str">
        <f t="shared" si="112"/>
        <v/>
      </c>
      <c r="EA133" s="614" t="str">
        <f t="shared" si="113"/>
        <v/>
      </c>
      <c r="EB133" s="614" t="str">
        <f t="shared" si="114"/>
        <v/>
      </c>
      <c r="EC133" s="614" t="str">
        <f t="shared" si="115"/>
        <v/>
      </c>
      <c r="ED133" s="614" t="str">
        <f t="shared" si="116"/>
        <v/>
      </c>
      <c r="EE133" s="614" t="str">
        <f t="shared" si="117"/>
        <v/>
      </c>
      <c r="EF133" s="614" t="str">
        <f t="shared" si="118"/>
        <v/>
      </c>
      <c r="EG133" s="614" t="str">
        <f t="shared" si="316"/>
        <v/>
      </c>
      <c r="EH133" s="614" t="str">
        <f t="shared" si="119"/>
        <v/>
      </c>
      <c r="EI133" s="614" t="str">
        <f t="shared" si="120"/>
        <v/>
      </c>
      <c r="EJ133" s="614" t="str">
        <f t="shared" si="121"/>
        <v/>
      </c>
      <c r="EK133" s="614" t="str">
        <f t="shared" si="122"/>
        <v/>
      </c>
      <c r="EL133" s="614" t="str">
        <f t="shared" si="123"/>
        <v/>
      </c>
      <c r="EM133" s="614" t="str">
        <f t="shared" si="124"/>
        <v/>
      </c>
      <c r="EN133" s="614" t="str">
        <f t="shared" si="125"/>
        <v/>
      </c>
      <c r="EO133" s="614" t="str">
        <f t="shared" si="126"/>
        <v/>
      </c>
      <c r="EP133" s="614" t="str">
        <f t="shared" si="127"/>
        <v/>
      </c>
      <c r="EQ133" s="614" t="str">
        <f t="shared" si="128"/>
        <v/>
      </c>
      <c r="ER133" s="614" t="str">
        <f t="shared" si="129"/>
        <v/>
      </c>
      <c r="ES133" s="614" t="str">
        <f t="shared" si="130"/>
        <v/>
      </c>
      <c r="ET133" s="614" t="str">
        <f t="shared" si="131"/>
        <v/>
      </c>
      <c r="EU133" s="614" t="str">
        <f t="shared" si="132"/>
        <v/>
      </c>
      <c r="EV133" s="614" t="str">
        <f t="shared" si="133"/>
        <v/>
      </c>
      <c r="EW133" s="614" t="str">
        <f t="shared" si="317"/>
        <v/>
      </c>
      <c r="EX133" s="614" t="str">
        <f t="shared" si="318"/>
        <v/>
      </c>
      <c r="EY133" s="614" t="str">
        <f t="shared" si="319"/>
        <v/>
      </c>
      <c r="EZ133" s="614" t="str">
        <f t="shared" si="320"/>
        <v/>
      </c>
      <c r="FA133" s="614" t="str">
        <f t="shared" si="321"/>
        <v/>
      </c>
      <c r="FB133" s="614" t="str">
        <f t="shared" si="134"/>
        <v/>
      </c>
      <c r="FC133" s="614" t="str">
        <f t="shared" si="135"/>
        <v/>
      </c>
      <c r="FD133" s="614" t="str">
        <f t="shared" si="136"/>
        <v/>
      </c>
      <c r="FE133" s="614" t="str">
        <f t="shared" si="137"/>
        <v/>
      </c>
      <c r="FF133" s="614" t="str">
        <f t="shared" si="138"/>
        <v/>
      </c>
      <c r="FG133" s="614" t="str">
        <f t="shared" si="322"/>
        <v/>
      </c>
      <c r="FH133" s="614" t="str">
        <f t="shared" si="323"/>
        <v/>
      </c>
      <c r="FI133" s="614" t="str">
        <f t="shared" si="324"/>
        <v/>
      </c>
      <c r="FJ133" s="614" t="str">
        <f t="shared" si="325"/>
        <v/>
      </c>
      <c r="FK133" s="614" t="str">
        <f t="shared" si="326"/>
        <v/>
      </c>
      <c r="FL133" s="614" t="str">
        <f t="shared" si="139"/>
        <v/>
      </c>
      <c r="FM133" s="614" t="str">
        <f t="shared" si="140"/>
        <v/>
      </c>
      <c r="FN133" s="614" t="str">
        <f t="shared" si="141"/>
        <v/>
      </c>
      <c r="FO133" s="614" t="str">
        <f t="shared" si="142"/>
        <v/>
      </c>
      <c r="FP133" s="614" t="str">
        <f t="shared" si="143"/>
        <v/>
      </c>
      <c r="FQ133" s="614" t="str">
        <f t="shared" si="144"/>
        <v/>
      </c>
      <c r="FR133" s="614" t="str">
        <f t="shared" si="145"/>
        <v/>
      </c>
      <c r="FS133" s="614" t="str">
        <f t="shared" si="146"/>
        <v/>
      </c>
      <c r="FT133" s="614" t="str">
        <f t="shared" si="147"/>
        <v/>
      </c>
      <c r="FU133" s="614" t="str">
        <f t="shared" si="148"/>
        <v/>
      </c>
      <c r="FV133" s="614" t="str">
        <f t="shared" si="149"/>
        <v/>
      </c>
      <c r="FW133" s="614" t="str">
        <f t="shared" si="150"/>
        <v/>
      </c>
      <c r="FX133" s="614" t="str">
        <f t="shared" si="151"/>
        <v/>
      </c>
      <c r="FY133" s="614" t="str">
        <f t="shared" si="152"/>
        <v/>
      </c>
      <c r="FZ133" s="614" t="str">
        <f t="shared" si="153"/>
        <v/>
      </c>
      <c r="GA133" s="614" t="str">
        <f t="shared" si="154"/>
        <v/>
      </c>
      <c r="GB133" s="614" t="str">
        <f t="shared" si="155"/>
        <v/>
      </c>
      <c r="GC133" s="614" t="str">
        <f t="shared" si="156"/>
        <v/>
      </c>
      <c r="GD133" s="614" t="str">
        <f t="shared" si="157"/>
        <v/>
      </c>
      <c r="GE133" s="614" t="str">
        <f t="shared" si="158"/>
        <v/>
      </c>
      <c r="GF133" s="614" t="str">
        <f t="shared" si="159"/>
        <v/>
      </c>
      <c r="GG133" s="614" t="str">
        <f t="shared" si="160"/>
        <v/>
      </c>
      <c r="GH133" s="614" t="str">
        <f t="shared" si="161"/>
        <v/>
      </c>
      <c r="GI133" s="614" t="str">
        <f t="shared" si="162"/>
        <v/>
      </c>
      <c r="GJ133" s="614" t="str">
        <f t="shared" si="163"/>
        <v/>
      </c>
      <c r="GK133" s="614" t="str">
        <f t="shared" si="164"/>
        <v/>
      </c>
      <c r="GL133" s="614" t="str">
        <f t="shared" si="165"/>
        <v/>
      </c>
      <c r="GM133" s="614" t="str">
        <f t="shared" si="166"/>
        <v/>
      </c>
      <c r="GN133" s="614" t="str">
        <f t="shared" si="167"/>
        <v/>
      </c>
      <c r="GO133" s="614" t="str">
        <f t="shared" si="168"/>
        <v/>
      </c>
      <c r="GP133" s="614" t="str">
        <f t="shared" si="169"/>
        <v/>
      </c>
      <c r="GQ133" s="614" t="str">
        <f t="shared" si="170"/>
        <v/>
      </c>
      <c r="GR133" s="614" t="str">
        <f t="shared" si="171"/>
        <v/>
      </c>
      <c r="GS133" s="614" t="str">
        <f t="shared" si="172"/>
        <v/>
      </c>
      <c r="GT133" s="614" t="str">
        <f t="shared" si="173"/>
        <v/>
      </c>
      <c r="GU133" s="614" t="str">
        <f t="shared" si="174"/>
        <v/>
      </c>
      <c r="GV133" s="614" t="str">
        <f t="shared" si="175"/>
        <v/>
      </c>
      <c r="GW133" s="614" t="str">
        <f t="shared" si="176"/>
        <v/>
      </c>
      <c r="GX133" s="614" t="str">
        <f t="shared" si="177"/>
        <v/>
      </c>
      <c r="GY133" s="614" t="str">
        <f t="shared" si="178"/>
        <v/>
      </c>
      <c r="GZ133" s="614" t="str">
        <f t="shared" si="179"/>
        <v/>
      </c>
      <c r="HA133" s="614" t="str">
        <f t="shared" si="180"/>
        <v/>
      </c>
      <c r="HB133" s="614" t="str">
        <f t="shared" si="181"/>
        <v/>
      </c>
      <c r="HC133" s="614" t="str">
        <f t="shared" si="182"/>
        <v/>
      </c>
      <c r="HD133" s="614" t="str">
        <f t="shared" si="183"/>
        <v/>
      </c>
      <c r="HE133" s="614" t="str">
        <f t="shared" si="184"/>
        <v/>
      </c>
      <c r="HF133" s="614" t="str">
        <f t="shared" si="185"/>
        <v/>
      </c>
      <c r="HG133" s="614" t="str">
        <f t="shared" si="186"/>
        <v/>
      </c>
      <c r="HH133" s="614" t="str">
        <f t="shared" si="187"/>
        <v/>
      </c>
      <c r="HI133" s="614" t="str">
        <f t="shared" si="188"/>
        <v/>
      </c>
      <c r="HJ133" s="614" t="str">
        <f t="shared" si="189"/>
        <v/>
      </c>
      <c r="HK133" s="614" t="str">
        <f t="shared" si="190"/>
        <v/>
      </c>
      <c r="HL133" s="614" t="str">
        <f t="shared" si="191"/>
        <v/>
      </c>
      <c r="HM133" s="614" t="str">
        <f t="shared" si="192"/>
        <v/>
      </c>
      <c r="HN133" s="614" t="str">
        <f t="shared" si="193"/>
        <v/>
      </c>
      <c r="HO133" s="614" t="str">
        <f t="shared" si="194"/>
        <v/>
      </c>
      <c r="HP133" s="614" t="str">
        <f t="shared" si="195"/>
        <v/>
      </c>
      <c r="HQ133" s="614" t="str">
        <f t="shared" si="196"/>
        <v/>
      </c>
      <c r="HR133" s="614" t="str">
        <f t="shared" si="197"/>
        <v/>
      </c>
      <c r="HS133" s="614" t="str">
        <f t="shared" si="198"/>
        <v/>
      </c>
      <c r="HT133" s="614" t="str">
        <f t="shared" si="199"/>
        <v/>
      </c>
      <c r="HU133" s="614" t="str">
        <f t="shared" si="200"/>
        <v/>
      </c>
      <c r="HV133" s="614" t="str">
        <f t="shared" si="201"/>
        <v/>
      </c>
      <c r="HW133" s="614" t="str">
        <f t="shared" si="202"/>
        <v/>
      </c>
      <c r="HX133" s="614" t="str">
        <f t="shared" si="203"/>
        <v/>
      </c>
      <c r="HY133" s="739" t="str">
        <f t="shared" si="204"/>
        <v/>
      </c>
      <c r="HZ133" s="739" t="str">
        <f t="shared" si="205"/>
        <v/>
      </c>
      <c r="IA133" s="739" t="str">
        <f t="shared" si="206"/>
        <v/>
      </c>
      <c r="IB133" s="739" t="str">
        <f t="shared" si="207"/>
        <v/>
      </c>
      <c r="IC133" s="739" t="str">
        <f t="shared" si="208"/>
        <v/>
      </c>
      <c r="ID133" s="739" t="str">
        <f t="shared" si="209"/>
        <v/>
      </c>
      <c r="IE133" s="739" t="str">
        <f t="shared" si="210"/>
        <v/>
      </c>
      <c r="IF133" s="739" t="str">
        <f t="shared" si="211"/>
        <v/>
      </c>
      <c r="IG133" s="739" t="str">
        <f t="shared" si="212"/>
        <v/>
      </c>
      <c r="IH133" s="739" t="str">
        <f t="shared" si="213"/>
        <v/>
      </c>
      <c r="II133" s="739" t="str">
        <f t="shared" si="214"/>
        <v/>
      </c>
      <c r="IJ133" s="739" t="str">
        <f t="shared" si="215"/>
        <v/>
      </c>
      <c r="IK133" s="739" t="str">
        <f t="shared" si="216"/>
        <v/>
      </c>
      <c r="IL133" s="739" t="str">
        <f t="shared" si="217"/>
        <v/>
      </c>
      <c r="IM133" s="739" t="str">
        <f t="shared" si="218"/>
        <v/>
      </c>
      <c r="IN133" s="739" t="str">
        <f t="shared" si="219"/>
        <v/>
      </c>
      <c r="IO133" s="739" t="str">
        <f t="shared" si="220"/>
        <v/>
      </c>
      <c r="IP133" s="739" t="str">
        <f t="shared" si="221"/>
        <v/>
      </c>
      <c r="IQ133" s="739" t="str">
        <f t="shared" si="222"/>
        <v/>
      </c>
      <c r="IR133" s="739" t="str">
        <f t="shared" si="223"/>
        <v/>
      </c>
      <c r="IS133" s="739" t="str">
        <f t="shared" si="224"/>
        <v/>
      </c>
      <c r="IT133" s="739" t="str">
        <f t="shared" si="225"/>
        <v/>
      </c>
      <c r="IU133" s="739" t="str">
        <f t="shared" si="226"/>
        <v/>
      </c>
      <c r="IV133" s="739" t="str">
        <f t="shared" si="227"/>
        <v/>
      </c>
      <c r="IW133" s="739" t="str">
        <f t="shared" si="228"/>
        <v/>
      </c>
      <c r="IX133" s="739" t="str">
        <f t="shared" si="229"/>
        <v/>
      </c>
      <c r="IY133" s="739" t="str">
        <f t="shared" si="230"/>
        <v/>
      </c>
      <c r="IZ133" s="739" t="str">
        <f t="shared" si="231"/>
        <v/>
      </c>
      <c r="JA133" s="739" t="str">
        <f t="shared" si="232"/>
        <v/>
      </c>
      <c r="JB133" s="739" t="str">
        <f t="shared" si="233"/>
        <v/>
      </c>
      <c r="JC133" s="739" t="str">
        <f t="shared" si="234"/>
        <v/>
      </c>
      <c r="JD133" s="739" t="str">
        <f t="shared" si="235"/>
        <v/>
      </c>
      <c r="JE133" s="739" t="str">
        <f t="shared" si="236"/>
        <v/>
      </c>
      <c r="JF133" s="739" t="str">
        <f t="shared" si="237"/>
        <v/>
      </c>
      <c r="JG133" s="739" t="str">
        <f t="shared" si="238"/>
        <v/>
      </c>
      <c r="JH133" s="739" t="str">
        <f t="shared" si="239"/>
        <v/>
      </c>
      <c r="JI133" s="739" t="str">
        <f t="shared" si="240"/>
        <v/>
      </c>
      <c r="JJ133" s="739" t="str">
        <f t="shared" si="241"/>
        <v/>
      </c>
      <c r="JK133" s="739" t="str">
        <f t="shared" si="242"/>
        <v/>
      </c>
      <c r="JL133" s="739" t="str">
        <f t="shared" si="243"/>
        <v/>
      </c>
      <c r="JM133" s="739" t="str">
        <f t="shared" si="244"/>
        <v/>
      </c>
      <c r="JN133" s="739" t="str">
        <f t="shared" si="245"/>
        <v/>
      </c>
      <c r="JO133" s="739" t="str">
        <f t="shared" si="246"/>
        <v/>
      </c>
      <c r="JP133" s="739" t="str">
        <f t="shared" si="247"/>
        <v/>
      </c>
      <c r="JQ133" s="739" t="str">
        <f t="shared" si="248"/>
        <v/>
      </c>
      <c r="JR133" s="739" t="str">
        <f t="shared" si="249"/>
        <v/>
      </c>
      <c r="JS133" s="739" t="str">
        <f t="shared" si="250"/>
        <v/>
      </c>
      <c r="JT133" s="739" t="str">
        <f t="shared" si="251"/>
        <v/>
      </c>
      <c r="JU133" s="739" t="str">
        <f t="shared" si="252"/>
        <v/>
      </c>
      <c r="JV133" s="739" t="str">
        <f t="shared" si="253"/>
        <v/>
      </c>
      <c r="JW133" s="739" t="str">
        <f t="shared" si="254"/>
        <v/>
      </c>
      <c r="JX133" s="739" t="str">
        <f t="shared" si="255"/>
        <v/>
      </c>
      <c r="JY133" s="739" t="str">
        <f t="shared" si="256"/>
        <v/>
      </c>
      <c r="JZ133" s="739" t="str">
        <f t="shared" si="257"/>
        <v/>
      </c>
      <c r="KA133" s="739" t="str">
        <f t="shared" si="258"/>
        <v/>
      </c>
      <c r="KB133" s="739" t="str">
        <f t="shared" si="259"/>
        <v/>
      </c>
      <c r="KC133" s="739" t="str">
        <f t="shared" si="260"/>
        <v/>
      </c>
      <c r="KD133" s="739" t="str">
        <f t="shared" si="261"/>
        <v/>
      </c>
      <c r="KE133" s="739" t="str">
        <f t="shared" si="262"/>
        <v/>
      </c>
      <c r="KF133" s="739" t="str">
        <f t="shared" si="263"/>
        <v/>
      </c>
      <c r="KG133" s="739" t="str">
        <f t="shared" si="264"/>
        <v/>
      </c>
      <c r="KH133" s="739" t="str">
        <f t="shared" si="265"/>
        <v/>
      </c>
      <c r="KI133" s="739" t="str">
        <f t="shared" si="266"/>
        <v/>
      </c>
      <c r="KJ133" s="739" t="str">
        <f t="shared" si="267"/>
        <v/>
      </c>
      <c r="KK133" s="739" t="str">
        <f t="shared" si="268"/>
        <v/>
      </c>
      <c r="KL133" s="739" t="str">
        <f t="shared" si="269"/>
        <v/>
      </c>
      <c r="KM133" s="739" t="str">
        <f t="shared" si="270"/>
        <v/>
      </c>
      <c r="KN133" s="739" t="str">
        <f t="shared" si="271"/>
        <v/>
      </c>
      <c r="KO133" s="739" t="str">
        <f t="shared" si="272"/>
        <v/>
      </c>
      <c r="KP133" s="739" t="str">
        <f t="shared" si="273"/>
        <v/>
      </c>
      <c r="KQ133" s="739" t="str">
        <f t="shared" si="274"/>
        <v/>
      </c>
      <c r="KR133" s="739" t="str">
        <f t="shared" si="275"/>
        <v/>
      </c>
      <c r="KS133" s="739" t="str">
        <f t="shared" si="276"/>
        <v/>
      </c>
      <c r="KT133" s="739" t="str">
        <f t="shared" si="277"/>
        <v/>
      </c>
      <c r="KU133" s="739" t="str">
        <f t="shared" si="278"/>
        <v/>
      </c>
      <c r="KV133" s="739" t="str">
        <f t="shared" si="279"/>
        <v/>
      </c>
      <c r="KW133" s="739" t="str">
        <f t="shared" si="280"/>
        <v/>
      </c>
      <c r="KX133" s="739" t="str">
        <f t="shared" si="281"/>
        <v/>
      </c>
      <c r="KY133" s="739" t="str">
        <f t="shared" si="282"/>
        <v/>
      </c>
      <c r="KZ133" s="739" t="str">
        <f t="shared" si="283"/>
        <v/>
      </c>
      <c r="LA133" s="739" t="str">
        <f t="shared" si="284"/>
        <v/>
      </c>
      <c r="LB133" s="739" t="str">
        <f t="shared" si="285"/>
        <v/>
      </c>
      <c r="LC133" s="739" t="str">
        <f t="shared" si="286"/>
        <v/>
      </c>
      <c r="LD133" s="739" t="str">
        <f t="shared" si="287"/>
        <v/>
      </c>
      <c r="LE133" s="739" t="str">
        <f t="shared" si="288"/>
        <v/>
      </c>
      <c r="LF133" s="740" t="str">
        <f t="shared" si="289"/>
        <v/>
      </c>
      <c r="LG133" s="740" t="str">
        <f t="shared" si="290"/>
        <v/>
      </c>
      <c r="LH133" s="740" t="str">
        <f t="shared" si="291"/>
        <v/>
      </c>
      <c r="LI133" s="740" t="str">
        <f t="shared" si="292"/>
        <v/>
      </c>
      <c r="LJ133" s="740" t="str">
        <f t="shared" si="293"/>
        <v/>
      </c>
      <c r="LK133" s="614" t="str">
        <f t="shared" si="294"/>
        <v/>
      </c>
      <c r="LL133" s="614" t="str">
        <f t="shared" si="295"/>
        <v/>
      </c>
      <c r="LM133" s="614" t="str">
        <f t="shared" si="296"/>
        <v/>
      </c>
      <c r="LN133" s="614" t="str">
        <f t="shared" si="297"/>
        <v/>
      </c>
      <c r="LO133" s="614" t="str">
        <f t="shared" si="298"/>
        <v/>
      </c>
      <c r="LP133" s="614" t="str">
        <f t="shared" si="299"/>
        <v/>
      </c>
      <c r="LQ133" s="614" t="str">
        <f t="shared" si="300"/>
        <v/>
      </c>
      <c r="LR133" s="614" t="str">
        <f t="shared" si="301"/>
        <v/>
      </c>
      <c r="LS133" s="614" t="str">
        <f t="shared" si="302"/>
        <v/>
      </c>
      <c r="LT133" s="614" t="str">
        <f t="shared" si="303"/>
        <v/>
      </c>
      <c r="LU133" s="614" t="str">
        <f t="shared" si="304"/>
        <v/>
      </c>
      <c r="LV133" s="614" t="str">
        <f t="shared" si="305"/>
        <v/>
      </c>
      <c r="LW133" s="614" t="str">
        <f t="shared" si="306"/>
        <v/>
      </c>
      <c r="LX133" s="614" t="str">
        <f t="shared" si="307"/>
        <v/>
      </c>
      <c r="LY133" s="614" t="str">
        <f t="shared" si="308"/>
        <v/>
      </c>
      <c r="LZ133" s="614" t="str">
        <f t="shared" si="309"/>
        <v/>
      </c>
      <c r="MA133" s="614" t="str">
        <f t="shared" si="310"/>
        <v/>
      </c>
      <c r="MB133" s="614" t="str">
        <f t="shared" si="311"/>
        <v/>
      </c>
      <c r="MC133" s="614" t="str">
        <f t="shared" si="312"/>
        <v/>
      </c>
      <c r="MD133" s="614" t="str">
        <f t="shared" si="313"/>
        <v/>
      </c>
      <c r="ME133" s="731">
        <f t="shared" si="327"/>
        <v>0</v>
      </c>
      <c r="MF133" s="731">
        <f t="shared" si="328"/>
        <v>0</v>
      </c>
      <c r="MG133" s="731">
        <f t="shared" si="329"/>
        <v>0</v>
      </c>
      <c r="MH133" s="731">
        <f t="shared" si="330"/>
        <v>0</v>
      </c>
      <c r="MI133" s="731">
        <f t="shared" si="331"/>
        <v>0</v>
      </c>
      <c r="MJ133" s="731">
        <f t="shared" si="332"/>
        <v>0</v>
      </c>
      <c r="MK133" s="731">
        <f t="shared" si="333"/>
        <v>0</v>
      </c>
      <c r="ML133" s="731">
        <f t="shared" si="334"/>
        <v>0</v>
      </c>
      <c r="MM133" s="731">
        <f t="shared" si="335"/>
        <v>0</v>
      </c>
      <c r="MN133" s="731">
        <f t="shared" si="336"/>
        <v>0</v>
      </c>
      <c r="MO133" s="731">
        <f t="shared" si="337"/>
        <v>0</v>
      </c>
      <c r="MP133" s="731">
        <f t="shared" si="338"/>
        <v>0</v>
      </c>
      <c r="MQ133" s="731">
        <f t="shared" si="339"/>
        <v>0</v>
      </c>
      <c r="MR133" s="731">
        <f t="shared" si="340"/>
        <v>0</v>
      </c>
      <c r="MS133" s="731">
        <f t="shared" si="341"/>
        <v>0</v>
      </c>
    </row>
    <row r="134" spans="1:357" s="614" customFormat="1" ht="12" customHeight="1" x14ac:dyDescent="0.2">
      <c r="A134" s="647" t="str">
        <f t="shared" si="1"/>
        <v/>
      </c>
      <c r="B134" s="828">
        <f>'Rent Schedule and Summary'!B29</f>
        <v>50</v>
      </c>
      <c r="C134" s="824">
        <f>'Rent Schedule and Summary'!C29</f>
        <v>0</v>
      </c>
      <c r="D134" s="825">
        <f>'Rent Schedule and Summary'!D29</f>
        <v>0</v>
      </c>
      <c r="E134" s="826">
        <f>'Rent Schedule and Summary'!E29</f>
        <v>0</v>
      </c>
      <c r="F134" s="826">
        <f>'Rent Schedule and Summary'!F29</f>
        <v>0</v>
      </c>
      <c r="G134" s="826">
        <f>'Rent Schedule and Summary'!G29</f>
        <v>0</v>
      </c>
      <c r="H134" s="826">
        <f>'Rent Schedule and Summary'!H29</f>
        <v>0</v>
      </c>
      <c r="I134" s="826">
        <f>'Rent Schedule and Summary'!I29</f>
        <v>0</v>
      </c>
      <c r="J134" s="827">
        <f>'Rent Schedule and Summary'!J29</f>
        <v>0</v>
      </c>
      <c r="K134" s="736">
        <f t="shared" si="346"/>
        <v>0</v>
      </c>
      <c r="L134" s="736">
        <f t="shared" si="347"/>
        <v>0</v>
      </c>
      <c r="M134" s="779">
        <f>'Rent Schedule and Summary'!M29</f>
        <v>0</v>
      </c>
      <c r="N134" s="779">
        <f>'Rent Schedule and Summary'!N29</f>
        <v>0</v>
      </c>
      <c r="O134" s="779">
        <f>'Rent Schedule and Summary'!O29</f>
        <v>0</v>
      </c>
      <c r="P134" s="723">
        <f>'Rent Schedule and Summary'!P29</f>
        <v>0</v>
      </c>
      <c r="Q134" s="737">
        <f t="shared" si="4"/>
        <v>0</v>
      </c>
      <c r="R134" s="738"/>
      <c r="S134" s="737"/>
      <c r="T134" s="738"/>
      <c r="U134" s="661"/>
      <c r="V134" s="661"/>
      <c r="W134" s="614" t="str">
        <f t="shared" si="5"/>
        <v/>
      </c>
      <c r="X134" s="614" t="str">
        <f t="shared" si="6"/>
        <v/>
      </c>
      <c r="Y134" s="614" t="str">
        <f t="shared" si="7"/>
        <v/>
      </c>
      <c r="Z134" s="614" t="str">
        <f t="shared" si="8"/>
        <v/>
      </c>
      <c r="AA134" s="614" t="str">
        <f t="shared" si="9"/>
        <v/>
      </c>
      <c r="AB134" s="614" t="str">
        <f t="shared" si="10"/>
        <v/>
      </c>
      <c r="AC134" s="614" t="str">
        <f t="shared" si="11"/>
        <v/>
      </c>
      <c r="AD134" s="614" t="str">
        <f t="shared" si="12"/>
        <v/>
      </c>
      <c r="AE134" s="614" t="str">
        <f t="shared" si="13"/>
        <v/>
      </c>
      <c r="AF134" s="614" t="str">
        <f t="shared" si="14"/>
        <v/>
      </c>
      <c r="AG134" s="614" t="str">
        <f t="shared" si="15"/>
        <v/>
      </c>
      <c r="AH134" s="614" t="str">
        <f t="shared" si="16"/>
        <v/>
      </c>
      <c r="AI134" s="614" t="str">
        <f t="shared" si="17"/>
        <v/>
      </c>
      <c r="AJ134" s="614" t="str">
        <f t="shared" si="18"/>
        <v/>
      </c>
      <c r="AK134" s="614" t="str">
        <f t="shared" si="19"/>
        <v/>
      </c>
      <c r="AL134" s="614" t="str">
        <f t="shared" si="20"/>
        <v/>
      </c>
      <c r="AM134" s="614" t="str">
        <f t="shared" si="21"/>
        <v/>
      </c>
      <c r="AN134" s="614" t="str">
        <f t="shared" si="22"/>
        <v/>
      </c>
      <c r="AO134" s="614" t="str">
        <f t="shared" si="23"/>
        <v/>
      </c>
      <c r="AP134" s="614" t="str">
        <f t="shared" si="24"/>
        <v/>
      </c>
      <c r="AQ134" s="614" t="str">
        <f t="shared" si="25"/>
        <v/>
      </c>
      <c r="AR134" s="614" t="str">
        <f t="shared" si="26"/>
        <v/>
      </c>
      <c r="AS134" s="614" t="str">
        <f t="shared" si="27"/>
        <v/>
      </c>
      <c r="AT134" s="614" t="str">
        <f t="shared" si="28"/>
        <v/>
      </c>
      <c r="AU134" s="614" t="str">
        <f t="shared" si="29"/>
        <v/>
      </c>
      <c r="AV134" s="614" t="str">
        <f t="shared" si="30"/>
        <v/>
      </c>
      <c r="AW134" s="614" t="str">
        <f t="shared" si="31"/>
        <v/>
      </c>
      <c r="AX134" s="614" t="str">
        <f t="shared" si="32"/>
        <v/>
      </c>
      <c r="AY134" s="614" t="str">
        <f t="shared" si="33"/>
        <v/>
      </c>
      <c r="AZ134" s="614" t="str">
        <f t="shared" si="34"/>
        <v/>
      </c>
      <c r="BA134" s="614" t="str">
        <f t="shared" si="35"/>
        <v/>
      </c>
      <c r="BB134" s="614" t="str">
        <f t="shared" si="36"/>
        <v/>
      </c>
      <c r="BC134" s="614" t="str">
        <f t="shared" si="37"/>
        <v/>
      </c>
      <c r="BD134" s="614" t="str">
        <f t="shared" si="38"/>
        <v/>
      </c>
      <c r="BE134" s="614" t="str">
        <f t="shared" si="39"/>
        <v/>
      </c>
      <c r="BF134" s="614" t="str">
        <f t="shared" si="40"/>
        <v/>
      </c>
      <c r="BG134" s="614" t="str">
        <f t="shared" si="41"/>
        <v/>
      </c>
      <c r="BH134" s="614" t="str">
        <f t="shared" si="42"/>
        <v/>
      </c>
      <c r="BI134" s="614" t="str">
        <f t="shared" si="43"/>
        <v/>
      </c>
      <c r="BJ134" s="614" t="str">
        <f t="shared" si="44"/>
        <v/>
      </c>
      <c r="BK134" s="614" t="str">
        <f t="shared" si="45"/>
        <v/>
      </c>
      <c r="BL134" s="614" t="str">
        <f t="shared" si="46"/>
        <v/>
      </c>
      <c r="BM134" s="614" t="str">
        <f t="shared" si="47"/>
        <v/>
      </c>
      <c r="BN134" s="614" t="str">
        <f t="shared" si="48"/>
        <v/>
      </c>
      <c r="BO134" s="614" t="str">
        <f t="shared" si="49"/>
        <v/>
      </c>
      <c r="BP134" s="614" t="str">
        <f t="shared" si="50"/>
        <v/>
      </c>
      <c r="BQ134" s="614" t="str">
        <f t="shared" si="51"/>
        <v/>
      </c>
      <c r="BR134" s="614" t="str">
        <f t="shared" si="52"/>
        <v/>
      </c>
      <c r="BS134" s="614" t="str">
        <f t="shared" si="53"/>
        <v/>
      </c>
      <c r="BT134" s="614" t="str">
        <f t="shared" si="54"/>
        <v/>
      </c>
      <c r="BU134" s="614" t="str">
        <f t="shared" si="55"/>
        <v/>
      </c>
      <c r="BV134" s="614" t="str">
        <f t="shared" si="56"/>
        <v/>
      </c>
      <c r="BW134" s="614" t="str">
        <f t="shared" si="57"/>
        <v/>
      </c>
      <c r="BX134" s="614" t="str">
        <f t="shared" si="58"/>
        <v/>
      </c>
      <c r="BY134" s="614" t="str">
        <f t="shared" si="59"/>
        <v/>
      </c>
      <c r="BZ134" s="614" t="str">
        <f t="shared" si="60"/>
        <v/>
      </c>
      <c r="CA134" s="614" t="str">
        <f t="shared" si="61"/>
        <v/>
      </c>
      <c r="CB134" s="614" t="str">
        <f t="shared" si="62"/>
        <v/>
      </c>
      <c r="CC134" s="614" t="str">
        <f t="shared" si="63"/>
        <v/>
      </c>
      <c r="CD134" s="614" t="str">
        <f t="shared" si="64"/>
        <v/>
      </c>
      <c r="CE134" s="614" t="str">
        <f t="shared" si="65"/>
        <v/>
      </c>
      <c r="CF134" s="614" t="str">
        <f t="shared" si="66"/>
        <v/>
      </c>
      <c r="CG134" s="614" t="str">
        <f t="shared" si="67"/>
        <v/>
      </c>
      <c r="CH134" s="614" t="str">
        <f t="shared" si="68"/>
        <v/>
      </c>
      <c r="CI134" s="614" t="str">
        <f t="shared" si="69"/>
        <v/>
      </c>
      <c r="CJ134" s="614" t="str">
        <f t="shared" si="70"/>
        <v/>
      </c>
      <c r="CK134" s="614" t="str">
        <f t="shared" si="71"/>
        <v/>
      </c>
      <c r="CL134" s="614" t="str">
        <f t="shared" si="72"/>
        <v/>
      </c>
      <c r="CM134" s="614" t="str">
        <f t="shared" si="73"/>
        <v/>
      </c>
      <c r="CN134" s="614" t="str">
        <f t="shared" si="74"/>
        <v/>
      </c>
      <c r="CO134" s="614" t="str">
        <f t="shared" si="75"/>
        <v/>
      </c>
      <c r="CP134" s="614" t="str">
        <f t="shared" si="76"/>
        <v/>
      </c>
      <c r="CQ134" s="614" t="str">
        <f t="shared" si="77"/>
        <v/>
      </c>
      <c r="CR134" s="614" t="str">
        <f t="shared" si="78"/>
        <v/>
      </c>
      <c r="CS134" s="614" t="str">
        <f t="shared" si="79"/>
        <v/>
      </c>
      <c r="CT134" s="614" t="str">
        <f t="shared" si="80"/>
        <v/>
      </c>
      <c r="CU134" s="614" t="str">
        <f t="shared" si="81"/>
        <v/>
      </c>
      <c r="CV134" s="614" t="str">
        <f t="shared" si="82"/>
        <v/>
      </c>
      <c r="CW134" s="614" t="str">
        <f t="shared" si="83"/>
        <v/>
      </c>
      <c r="CX134" s="614" t="str">
        <f t="shared" si="84"/>
        <v/>
      </c>
      <c r="CY134" s="614" t="str">
        <f t="shared" si="85"/>
        <v/>
      </c>
      <c r="CZ134" s="614" t="str">
        <f t="shared" si="86"/>
        <v/>
      </c>
      <c r="DA134" s="614" t="str">
        <f t="shared" si="87"/>
        <v/>
      </c>
      <c r="DB134" s="614" t="str">
        <f t="shared" si="88"/>
        <v/>
      </c>
      <c r="DC134" s="614" t="str">
        <f t="shared" si="89"/>
        <v/>
      </c>
      <c r="DD134" s="614" t="str">
        <f t="shared" si="90"/>
        <v/>
      </c>
      <c r="DE134" s="614" t="str">
        <f t="shared" si="91"/>
        <v/>
      </c>
      <c r="DF134" s="614" t="str">
        <f t="shared" si="92"/>
        <v/>
      </c>
      <c r="DG134" s="614" t="str">
        <f t="shared" si="93"/>
        <v/>
      </c>
      <c r="DH134" s="614" t="str">
        <f t="shared" si="94"/>
        <v/>
      </c>
      <c r="DI134" s="614" t="str">
        <f t="shared" si="95"/>
        <v/>
      </c>
      <c r="DJ134" s="614" t="str">
        <f t="shared" si="96"/>
        <v/>
      </c>
      <c r="DK134" s="614" t="str">
        <f t="shared" si="97"/>
        <v/>
      </c>
      <c r="DL134" s="614" t="str">
        <f t="shared" si="98"/>
        <v/>
      </c>
      <c r="DM134" s="614" t="str">
        <f t="shared" si="99"/>
        <v/>
      </c>
      <c r="DN134" s="614" t="str">
        <f t="shared" si="100"/>
        <v/>
      </c>
      <c r="DO134" s="614" t="str">
        <f t="shared" si="101"/>
        <v/>
      </c>
      <c r="DP134" s="614" t="str">
        <f t="shared" si="102"/>
        <v/>
      </c>
      <c r="DQ134" s="614" t="str">
        <f t="shared" si="103"/>
        <v/>
      </c>
      <c r="DR134" s="614" t="str">
        <f t="shared" si="104"/>
        <v/>
      </c>
      <c r="DS134" s="614" t="str">
        <f t="shared" si="105"/>
        <v/>
      </c>
      <c r="DT134" s="614" t="str">
        <f t="shared" si="106"/>
        <v/>
      </c>
      <c r="DU134" s="614" t="str">
        <f t="shared" si="107"/>
        <v/>
      </c>
      <c r="DV134" s="614" t="str">
        <f t="shared" si="108"/>
        <v/>
      </c>
      <c r="DW134" s="614" t="str">
        <f t="shared" si="109"/>
        <v/>
      </c>
      <c r="DX134" s="614" t="str">
        <f t="shared" si="110"/>
        <v/>
      </c>
      <c r="DY134" s="614" t="str">
        <f t="shared" si="111"/>
        <v/>
      </c>
      <c r="DZ134" s="614" t="str">
        <f t="shared" si="112"/>
        <v/>
      </c>
      <c r="EA134" s="614" t="str">
        <f t="shared" si="113"/>
        <v/>
      </c>
      <c r="EB134" s="614" t="str">
        <f t="shared" si="114"/>
        <v/>
      </c>
      <c r="EC134" s="614" t="str">
        <f t="shared" si="115"/>
        <v/>
      </c>
      <c r="ED134" s="614" t="str">
        <f t="shared" si="116"/>
        <v/>
      </c>
      <c r="EE134" s="614" t="str">
        <f t="shared" si="117"/>
        <v/>
      </c>
      <c r="EF134" s="614" t="str">
        <f t="shared" si="118"/>
        <v/>
      </c>
      <c r="EG134" s="614" t="str">
        <f t="shared" si="316"/>
        <v/>
      </c>
      <c r="EH134" s="614" t="str">
        <f t="shared" si="119"/>
        <v/>
      </c>
      <c r="EI134" s="614" t="str">
        <f t="shared" si="120"/>
        <v/>
      </c>
      <c r="EJ134" s="614" t="str">
        <f t="shared" si="121"/>
        <v/>
      </c>
      <c r="EK134" s="614" t="str">
        <f t="shared" si="122"/>
        <v/>
      </c>
      <c r="EL134" s="614" t="str">
        <f t="shared" si="123"/>
        <v/>
      </c>
      <c r="EM134" s="614" t="str">
        <f t="shared" si="124"/>
        <v/>
      </c>
      <c r="EN134" s="614" t="str">
        <f t="shared" si="125"/>
        <v/>
      </c>
      <c r="EO134" s="614" t="str">
        <f t="shared" si="126"/>
        <v/>
      </c>
      <c r="EP134" s="614" t="str">
        <f t="shared" si="127"/>
        <v/>
      </c>
      <c r="EQ134" s="614" t="str">
        <f t="shared" si="128"/>
        <v/>
      </c>
      <c r="ER134" s="614" t="str">
        <f t="shared" si="129"/>
        <v/>
      </c>
      <c r="ES134" s="614" t="str">
        <f t="shared" si="130"/>
        <v/>
      </c>
      <c r="ET134" s="614" t="str">
        <f t="shared" si="131"/>
        <v/>
      </c>
      <c r="EU134" s="614" t="str">
        <f t="shared" si="132"/>
        <v/>
      </c>
      <c r="EV134" s="614" t="str">
        <f t="shared" si="133"/>
        <v/>
      </c>
      <c r="EW134" s="614" t="str">
        <f t="shared" si="317"/>
        <v/>
      </c>
      <c r="EX134" s="614" t="str">
        <f t="shared" si="318"/>
        <v/>
      </c>
      <c r="EY134" s="614" t="str">
        <f t="shared" si="319"/>
        <v/>
      </c>
      <c r="EZ134" s="614" t="str">
        <f t="shared" si="320"/>
        <v/>
      </c>
      <c r="FA134" s="614" t="str">
        <f t="shared" si="321"/>
        <v/>
      </c>
      <c r="FB134" s="614" t="str">
        <f t="shared" si="134"/>
        <v/>
      </c>
      <c r="FC134" s="614" t="str">
        <f t="shared" si="135"/>
        <v/>
      </c>
      <c r="FD134" s="614" t="str">
        <f t="shared" si="136"/>
        <v/>
      </c>
      <c r="FE134" s="614" t="str">
        <f t="shared" si="137"/>
        <v/>
      </c>
      <c r="FF134" s="614" t="str">
        <f t="shared" si="138"/>
        <v/>
      </c>
      <c r="FG134" s="614" t="str">
        <f t="shared" si="322"/>
        <v/>
      </c>
      <c r="FH134" s="614" t="str">
        <f t="shared" si="323"/>
        <v/>
      </c>
      <c r="FI134" s="614" t="str">
        <f t="shared" si="324"/>
        <v/>
      </c>
      <c r="FJ134" s="614" t="str">
        <f t="shared" si="325"/>
        <v/>
      </c>
      <c r="FK134" s="614" t="str">
        <f t="shared" si="326"/>
        <v/>
      </c>
      <c r="FL134" s="614" t="str">
        <f t="shared" si="139"/>
        <v/>
      </c>
      <c r="FM134" s="614" t="str">
        <f t="shared" si="140"/>
        <v/>
      </c>
      <c r="FN134" s="614" t="str">
        <f t="shared" si="141"/>
        <v/>
      </c>
      <c r="FO134" s="614" t="str">
        <f t="shared" si="142"/>
        <v/>
      </c>
      <c r="FP134" s="614" t="str">
        <f t="shared" si="143"/>
        <v/>
      </c>
      <c r="FQ134" s="614" t="str">
        <f t="shared" si="144"/>
        <v/>
      </c>
      <c r="FR134" s="614" t="str">
        <f t="shared" si="145"/>
        <v/>
      </c>
      <c r="FS134" s="614" t="str">
        <f t="shared" si="146"/>
        <v/>
      </c>
      <c r="FT134" s="614" t="str">
        <f t="shared" si="147"/>
        <v/>
      </c>
      <c r="FU134" s="614" t="str">
        <f t="shared" si="148"/>
        <v/>
      </c>
      <c r="FV134" s="614" t="str">
        <f t="shared" si="149"/>
        <v/>
      </c>
      <c r="FW134" s="614" t="str">
        <f t="shared" si="150"/>
        <v/>
      </c>
      <c r="FX134" s="614" t="str">
        <f t="shared" si="151"/>
        <v/>
      </c>
      <c r="FY134" s="614" t="str">
        <f t="shared" si="152"/>
        <v/>
      </c>
      <c r="FZ134" s="614" t="str">
        <f t="shared" si="153"/>
        <v/>
      </c>
      <c r="GA134" s="614" t="str">
        <f t="shared" si="154"/>
        <v/>
      </c>
      <c r="GB134" s="614" t="str">
        <f t="shared" si="155"/>
        <v/>
      </c>
      <c r="GC134" s="614" t="str">
        <f t="shared" si="156"/>
        <v/>
      </c>
      <c r="GD134" s="614" t="str">
        <f t="shared" si="157"/>
        <v/>
      </c>
      <c r="GE134" s="614" t="str">
        <f t="shared" si="158"/>
        <v/>
      </c>
      <c r="GF134" s="614" t="str">
        <f t="shared" si="159"/>
        <v/>
      </c>
      <c r="GG134" s="614" t="str">
        <f t="shared" si="160"/>
        <v/>
      </c>
      <c r="GH134" s="614" t="str">
        <f t="shared" si="161"/>
        <v/>
      </c>
      <c r="GI134" s="614" t="str">
        <f t="shared" si="162"/>
        <v/>
      </c>
      <c r="GJ134" s="614" t="str">
        <f t="shared" si="163"/>
        <v/>
      </c>
      <c r="GK134" s="614" t="str">
        <f t="shared" si="164"/>
        <v/>
      </c>
      <c r="GL134" s="614" t="str">
        <f t="shared" si="165"/>
        <v/>
      </c>
      <c r="GM134" s="614" t="str">
        <f t="shared" si="166"/>
        <v/>
      </c>
      <c r="GN134" s="614" t="str">
        <f t="shared" si="167"/>
        <v/>
      </c>
      <c r="GO134" s="614" t="str">
        <f t="shared" si="168"/>
        <v/>
      </c>
      <c r="GP134" s="614" t="str">
        <f t="shared" si="169"/>
        <v/>
      </c>
      <c r="GQ134" s="614" t="str">
        <f t="shared" si="170"/>
        <v/>
      </c>
      <c r="GR134" s="614" t="str">
        <f t="shared" si="171"/>
        <v/>
      </c>
      <c r="GS134" s="614" t="str">
        <f t="shared" si="172"/>
        <v/>
      </c>
      <c r="GT134" s="614" t="str">
        <f t="shared" si="173"/>
        <v/>
      </c>
      <c r="GU134" s="614" t="str">
        <f t="shared" si="174"/>
        <v/>
      </c>
      <c r="GV134" s="614" t="str">
        <f t="shared" si="175"/>
        <v/>
      </c>
      <c r="GW134" s="614" t="str">
        <f t="shared" si="176"/>
        <v/>
      </c>
      <c r="GX134" s="614" t="str">
        <f t="shared" si="177"/>
        <v/>
      </c>
      <c r="GY134" s="614" t="str">
        <f t="shared" si="178"/>
        <v/>
      </c>
      <c r="GZ134" s="614" t="str">
        <f t="shared" si="179"/>
        <v/>
      </c>
      <c r="HA134" s="614" t="str">
        <f t="shared" si="180"/>
        <v/>
      </c>
      <c r="HB134" s="614" t="str">
        <f t="shared" si="181"/>
        <v/>
      </c>
      <c r="HC134" s="614" t="str">
        <f t="shared" si="182"/>
        <v/>
      </c>
      <c r="HD134" s="614" t="str">
        <f t="shared" si="183"/>
        <v/>
      </c>
      <c r="HE134" s="614" t="str">
        <f t="shared" si="184"/>
        <v/>
      </c>
      <c r="HF134" s="614" t="str">
        <f t="shared" si="185"/>
        <v/>
      </c>
      <c r="HG134" s="614" t="str">
        <f t="shared" si="186"/>
        <v/>
      </c>
      <c r="HH134" s="614" t="str">
        <f t="shared" si="187"/>
        <v/>
      </c>
      <c r="HI134" s="614" t="str">
        <f t="shared" si="188"/>
        <v/>
      </c>
      <c r="HJ134" s="614" t="str">
        <f t="shared" si="189"/>
        <v/>
      </c>
      <c r="HK134" s="614" t="str">
        <f t="shared" si="190"/>
        <v/>
      </c>
      <c r="HL134" s="614" t="str">
        <f t="shared" si="191"/>
        <v/>
      </c>
      <c r="HM134" s="614" t="str">
        <f t="shared" si="192"/>
        <v/>
      </c>
      <c r="HN134" s="614" t="str">
        <f t="shared" si="193"/>
        <v/>
      </c>
      <c r="HO134" s="614" t="str">
        <f t="shared" si="194"/>
        <v/>
      </c>
      <c r="HP134" s="614" t="str">
        <f t="shared" si="195"/>
        <v/>
      </c>
      <c r="HQ134" s="614" t="str">
        <f t="shared" si="196"/>
        <v/>
      </c>
      <c r="HR134" s="614" t="str">
        <f t="shared" si="197"/>
        <v/>
      </c>
      <c r="HS134" s="614" t="str">
        <f t="shared" si="198"/>
        <v/>
      </c>
      <c r="HT134" s="614" t="str">
        <f t="shared" si="199"/>
        <v/>
      </c>
      <c r="HU134" s="614" t="str">
        <f t="shared" si="200"/>
        <v/>
      </c>
      <c r="HV134" s="614" t="str">
        <f t="shared" si="201"/>
        <v/>
      </c>
      <c r="HW134" s="614" t="str">
        <f t="shared" si="202"/>
        <v/>
      </c>
      <c r="HX134" s="614" t="str">
        <f t="shared" si="203"/>
        <v/>
      </c>
      <c r="HY134" s="739" t="str">
        <f t="shared" si="204"/>
        <v/>
      </c>
      <c r="HZ134" s="739" t="str">
        <f t="shared" si="205"/>
        <v/>
      </c>
      <c r="IA134" s="739" t="str">
        <f t="shared" si="206"/>
        <v/>
      </c>
      <c r="IB134" s="739" t="str">
        <f t="shared" si="207"/>
        <v/>
      </c>
      <c r="IC134" s="739" t="str">
        <f t="shared" si="208"/>
        <v/>
      </c>
      <c r="ID134" s="739" t="str">
        <f t="shared" si="209"/>
        <v/>
      </c>
      <c r="IE134" s="739" t="str">
        <f t="shared" si="210"/>
        <v/>
      </c>
      <c r="IF134" s="739" t="str">
        <f t="shared" si="211"/>
        <v/>
      </c>
      <c r="IG134" s="739" t="str">
        <f t="shared" si="212"/>
        <v/>
      </c>
      <c r="IH134" s="739" t="str">
        <f t="shared" si="213"/>
        <v/>
      </c>
      <c r="II134" s="739" t="str">
        <f t="shared" si="214"/>
        <v/>
      </c>
      <c r="IJ134" s="739" t="str">
        <f t="shared" si="215"/>
        <v/>
      </c>
      <c r="IK134" s="739" t="str">
        <f t="shared" si="216"/>
        <v/>
      </c>
      <c r="IL134" s="739" t="str">
        <f t="shared" si="217"/>
        <v/>
      </c>
      <c r="IM134" s="739" t="str">
        <f t="shared" si="218"/>
        <v/>
      </c>
      <c r="IN134" s="739" t="str">
        <f t="shared" si="219"/>
        <v/>
      </c>
      <c r="IO134" s="739" t="str">
        <f t="shared" si="220"/>
        <v/>
      </c>
      <c r="IP134" s="739" t="str">
        <f t="shared" si="221"/>
        <v/>
      </c>
      <c r="IQ134" s="739" t="str">
        <f t="shared" si="222"/>
        <v/>
      </c>
      <c r="IR134" s="739" t="str">
        <f t="shared" si="223"/>
        <v/>
      </c>
      <c r="IS134" s="739" t="str">
        <f t="shared" si="224"/>
        <v/>
      </c>
      <c r="IT134" s="739" t="str">
        <f t="shared" si="225"/>
        <v/>
      </c>
      <c r="IU134" s="739" t="str">
        <f t="shared" si="226"/>
        <v/>
      </c>
      <c r="IV134" s="739" t="str">
        <f t="shared" si="227"/>
        <v/>
      </c>
      <c r="IW134" s="739" t="str">
        <f t="shared" si="228"/>
        <v/>
      </c>
      <c r="IX134" s="739" t="str">
        <f t="shared" si="229"/>
        <v/>
      </c>
      <c r="IY134" s="739" t="str">
        <f t="shared" si="230"/>
        <v/>
      </c>
      <c r="IZ134" s="739" t="str">
        <f t="shared" si="231"/>
        <v/>
      </c>
      <c r="JA134" s="739" t="str">
        <f t="shared" si="232"/>
        <v/>
      </c>
      <c r="JB134" s="739" t="str">
        <f t="shared" si="233"/>
        <v/>
      </c>
      <c r="JC134" s="739" t="str">
        <f t="shared" si="234"/>
        <v/>
      </c>
      <c r="JD134" s="739" t="str">
        <f t="shared" si="235"/>
        <v/>
      </c>
      <c r="JE134" s="739" t="str">
        <f t="shared" si="236"/>
        <v/>
      </c>
      <c r="JF134" s="739" t="str">
        <f t="shared" si="237"/>
        <v/>
      </c>
      <c r="JG134" s="739" t="str">
        <f t="shared" si="238"/>
        <v/>
      </c>
      <c r="JH134" s="739" t="str">
        <f t="shared" si="239"/>
        <v/>
      </c>
      <c r="JI134" s="739" t="str">
        <f t="shared" si="240"/>
        <v/>
      </c>
      <c r="JJ134" s="739" t="str">
        <f t="shared" si="241"/>
        <v/>
      </c>
      <c r="JK134" s="739" t="str">
        <f t="shared" si="242"/>
        <v/>
      </c>
      <c r="JL134" s="739" t="str">
        <f t="shared" si="243"/>
        <v/>
      </c>
      <c r="JM134" s="739" t="str">
        <f t="shared" si="244"/>
        <v/>
      </c>
      <c r="JN134" s="739" t="str">
        <f t="shared" si="245"/>
        <v/>
      </c>
      <c r="JO134" s="739" t="str">
        <f t="shared" si="246"/>
        <v/>
      </c>
      <c r="JP134" s="739" t="str">
        <f t="shared" si="247"/>
        <v/>
      </c>
      <c r="JQ134" s="739" t="str">
        <f t="shared" si="248"/>
        <v/>
      </c>
      <c r="JR134" s="739" t="str">
        <f t="shared" si="249"/>
        <v/>
      </c>
      <c r="JS134" s="739" t="str">
        <f t="shared" si="250"/>
        <v/>
      </c>
      <c r="JT134" s="739" t="str">
        <f t="shared" si="251"/>
        <v/>
      </c>
      <c r="JU134" s="739" t="str">
        <f t="shared" si="252"/>
        <v/>
      </c>
      <c r="JV134" s="739" t="str">
        <f t="shared" si="253"/>
        <v/>
      </c>
      <c r="JW134" s="739" t="str">
        <f t="shared" si="254"/>
        <v/>
      </c>
      <c r="JX134" s="739" t="str">
        <f t="shared" si="255"/>
        <v/>
      </c>
      <c r="JY134" s="739" t="str">
        <f t="shared" si="256"/>
        <v/>
      </c>
      <c r="JZ134" s="739" t="str">
        <f t="shared" si="257"/>
        <v/>
      </c>
      <c r="KA134" s="739" t="str">
        <f t="shared" si="258"/>
        <v/>
      </c>
      <c r="KB134" s="739" t="str">
        <f t="shared" si="259"/>
        <v/>
      </c>
      <c r="KC134" s="739" t="str">
        <f t="shared" si="260"/>
        <v/>
      </c>
      <c r="KD134" s="739" t="str">
        <f t="shared" si="261"/>
        <v/>
      </c>
      <c r="KE134" s="739" t="str">
        <f t="shared" si="262"/>
        <v/>
      </c>
      <c r="KF134" s="739" t="str">
        <f t="shared" si="263"/>
        <v/>
      </c>
      <c r="KG134" s="739" t="str">
        <f t="shared" si="264"/>
        <v/>
      </c>
      <c r="KH134" s="739" t="str">
        <f t="shared" si="265"/>
        <v/>
      </c>
      <c r="KI134" s="739" t="str">
        <f t="shared" si="266"/>
        <v/>
      </c>
      <c r="KJ134" s="739" t="str">
        <f t="shared" si="267"/>
        <v/>
      </c>
      <c r="KK134" s="739" t="str">
        <f t="shared" si="268"/>
        <v/>
      </c>
      <c r="KL134" s="739" t="str">
        <f t="shared" si="269"/>
        <v/>
      </c>
      <c r="KM134" s="739" t="str">
        <f t="shared" si="270"/>
        <v/>
      </c>
      <c r="KN134" s="739" t="str">
        <f t="shared" si="271"/>
        <v/>
      </c>
      <c r="KO134" s="739" t="str">
        <f t="shared" si="272"/>
        <v/>
      </c>
      <c r="KP134" s="739" t="str">
        <f t="shared" si="273"/>
        <v/>
      </c>
      <c r="KQ134" s="739" t="str">
        <f t="shared" si="274"/>
        <v/>
      </c>
      <c r="KR134" s="739" t="str">
        <f t="shared" si="275"/>
        <v/>
      </c>
      <c r="KS134" s="739" t="str">
        <f t="shared" si="276"/>
        <v/>
      </c>
      <c r="KT134" s="739" t="str">
        <f t="shared" si="277"/>
        <v/>
      </c>
      <c r="KU134" s="739" t="str">
        <f t="shared" si="278"/>
        <v/>
      </c>
      <c r="KV134" s="739" t="str">
        <f t="shared" si="279"/>
        <v/>
      </c>
      <c r="KW134" s="739" t="str">
        <f t="shared" si="280"/>
        <v/>
      </c>
      <c r="KX134" s="739" t="str">
        <f t="shared" si="281"/>
        <v/>
      </c>
      <c r="KY134" s="739" t="str">
        <f t="shared" si="282"/>
        <v/>
      </c>
      <c r="KZ134" s="739" t="str">
        <f t="shared" si="283"/>
        <v/>
      </c>
      <c r="LA134" s="739" t="str">
        <f t="shared" si="284"/>
        <v/>
      </c>
      <c r="LB134" s="739" t="str">
        <f t="shared" si="285"/>
        <v/>
      </c>
      <c r="LC134" s="739" t="str">
        <f t="shared" si="286"/>
        <v/>
      </c>
      <c r="LD134" s="739" t="str">
        <f t="shared" si="287"/>
        <v/>
      </c>
      <c r="LE134" s="739" t="str">
        <f t="shared" si="288"/>
        <v/>
      </c>
      <c r="LF134" s="740" t="str">
        <f t="shared" si="289"/>
        <v/>
      </c>
      <c r="LG134" s="740" t="str">
        <f t="shared" si="290"/>
        <v/>
      </c>
      <c r="LH134" s="740" t="str">
        <f t="shared" si="291"/>
        <v/>
      </c>
      <c r="LI134" s="740" t="str">
        <f t="shared" si="292"/>
        <v/>
      </c>
      <c r="LJ134" s="740" t="str">
        <f t="shared" si="293"/>
        <v/>
      </c>
      <c r="LK134" s="614" t="str">
        <f t="shared" si="294"/>
        <v/>
      </c>
      <c r="LL134" s="614" t="str">
        <f t="shared" si="295"/>
        <v/>
      </c>
      <c r="LM134" s="614" t="str">
        <f t="shared" si="296"/>
        <v/>
      </c>
      <c r="LN134" s="614" t="str">
        <f t="shared" si="297"/>
        <v/>
      </c>
      <c r="LO134" s="614" t="str">
        <f t="shared" si="298"/>
        <v/>
      </c>
      <c r="LP134" s="614" t="str">
        <f t="shared" si="299"/>
        <v/>
      </c>
      <c r="LQ134" s="614" t="str">
        <f t="shared" si="300"/>
        <v/>
      </c>
      <c r="LR134" s="614" t="str">
        <f t="shared" si="301"/>
        <v/>
      </c>
      <c r="LS134" s="614" t="str">
        <f t="shared" si="302"/>
        <v/>
      </c>
      <c r="LT134" s="614" t="str">
        <f t="shared" si="303"/>
        <v/>
      </c>
      <c r="LU134" s="614" t="str">
        <f t="shared" si="304"/>
        <v/>
      </c>
      <c r="LV134" s="614" t="str">
        <f t="shared" si="305"/>
        <v/>
      </c>
      <c r="LW134" s="614" t="str">
        <f t="shared" si="306"/>
        <v/>
      </c>
      <c r="LX134" s="614" t="str">
        <f t="shared" si="307"/>
        <v/>
      </c>
      <c r="LY134" s="614" t="str">
        <f t="shared" si="308"/>
        <v/>
      </c>
      <c r="LZ134" s="614" t="str">
        <f t="shared" si="309"/>
        <v/>
      </c>
      <c r="MA134" s="614" t="str">
        <f t="shared" si="310"/>
        <v/>
      </c>
      <c r="MB134" s="614" t="str">
        <f t="shared" si="311"/>
        <v/>
      </c>
      <c r="MC134" s="614" t="str">
        <f t="shared" si="312"/>
        <v/>
      </c>
      <c r="MD134" s="614" t="str">
        <f t="shared" si="313"/>
        <v/>
      </c>
      <c r="ME134" s="731">
        <f t="shared" si="327"/>
        <v>0</v>
      </c>
      <c r="MF134" s="731">
        <f t="shared" si="328"/>
        <v>0</v>
      </c>
      <c r="MG134" s="731">
        <f t="shared" si="329"/>
        <v>0</v>
      </c>
      <c r="MH134" s="731">
        <f t="shared" si="330"/>
        <v>0</v>
      </c>
      <c r="MI134" s="731">
        <f t="shared" si="331"/>
        <v>0</v>
      </c>
      <c r="MJ134" s="731">
        <f t="shared" si="332"/>
        <v>0</v>
      </c>
      <c r="MK134" s="731">
        <f t="shared" si="333"/>
        <v>0</v>
      </c>
      <c r="ML134" s="731">
        <f t="shared" si="334"/>
        <v>0</v>
      </c>
      <c r="MM134" s="731">
        <f t="shared" si="335"/>
        <v>0</v>
      </c>
      <c r="MN134" s="731">
        <f t="shared" si="336"/>
        <v>0</v>
      </c>
      <c r="MO134" s="731">
        <f t="shared" si="337"/>
        <v>0</v>
      </c>
      <c r="MP134" s="731">
        <f t="shared" si="338"/>
        <v>0</v>
      </c>
      <c r="MQ134" s="731">
        <f t="shared" si="339"/>
        <v>0</v>
      </c>
      <c r="MR134" s="731">
        <f t="shared" si="340"/>
        <v>0</v>
      </c>
      <c r="MS134" s="731">
        <f t="shared" si="341"/>
        <v>0</v>
      </c>
    </row>
    <row r="135" spans="1:357" s="614" customFormat="1" ht="12" customHeight="1" x14ac:dyDescent="0.2">
      <c r="A135" s="647" t="str">
        <f t="shared" si="1"/>
        <v/>
      </c>
      <c r="B135" s="828">
        <f>'Rent Schedule and Summary'!B30</f>
        <v>60</v>
      </c>
      <c r="C135" s="824">
        <f>'Rent Schedule and Summary'!C30</f>
        <v>0</v>
      </c>
      <c r="D135" s="825">
        <f>'Rent Schedule and Summary'!D30</f>
        <v>0</v>
      </c>
      <c r="E135" s="826">
        <f>'Rent Schedule and Summary'!E30</f>
        <v>0</v>
      </c>
      <c r="F135" s="826">
        <f>'Rent Schedule and Summary'!F30</f>
        <v>0</v>
      </c>
      <c r="G135" s="826">
        <f>'Rent Schedule and Summary'!G30</f>
        <v>0</v>
      </c>
      <c r="H135" s="826">
        <f>'Rent Schedule and Summary'!H30</f>
        <v>0</v>
      </c>
      <c r="I135" s="826">
        <f>'Rent Schedule and Summary'!I30</f>
        <v>0</v>
      </c>
      <c r="J135" s="827">
        <f>'Rent Schedule and Summary'!J30</f>
        <v>0</v>
      </c>
      <c r="K135" s="736">
        <f t="shared" si="346"/>
        <v>0</v>
      </c>
      <c r="L135" s="736">
        <f t="shared" si="347"/>
        <v>0</v>
      </c>
      <c r="M135" s="779">
        <f>'Rent Schedule and Summary'!M30</f>
        <v>0</v>
      </c>
      <c r="N135" s="779">
        <f>'Rent Schedule and Summary'!N30</f>
        <v>0</v>
      </c>
      <c r="O135" s="779">
        <f>'Rent Schedule and Summary'!O30</f>
        <v>0</v>
      </c>
      <c r="P135" s="723">
        <f>'Rent Schedule and Summary'!P30</f>
        <v>0</v>
      </c>
      <c r="Q135" s="737">
        <f t="shared" si="4"/>
        <v>0</v>
      </c>
      <c r="R135" s="738"/>
      <c r="S135" s="737"/>
      <c r="T135" s="738"/>
      <c r="U135" s="661"/>
      <c r="V135" s="661"/>
      <c r="W135" s="614" t="str">
        <f t="shared" si="5"/>
        <v/>
      </c>
      <c r="X135" s="614" t="str">
        <f t="shared" si="6"/>
        <v/>
      </c>
      <c r="Y135" s="614" t="str">
        <f t="shared" si="7"/>
        <v/>
      </c>
      <c r="Z135" s="614" t="str">
        <f t="shared" si="8"/>
        <v/>
      </c>
      <c r="AA135" s="614" t="str">
        <f t="shared" si="9"/>
        <v/>
      </c>
      <c r="AB135" s="614" t="str">
        <f t="shared" si="10"/>
        <v/>
      </c>
      <c r="AC135" s="614" t="str">
        <f t="shared" si="11"/>
        <v/>
      </c>
      <c r="AD135" s="614" t="str">
        <f t="shared" si="12"/>
        <v/>
      </c>
      <c r="AE135" s="614" t="str">
        <f t="shared" si="13"/>
        <v/>
      </c>
      <c r="AF135" s="614" t="str">
        <f t="shared" si="14"/>
        <v/>
      </c>
      <c r="AG135" s="614" t="str">
        <f t="shared" si="15"/>
        <v/>
      </c>
      <c r="AH135" s="614" t="str">
        <f t="shared" si="16"/>
        <v/>
      </c>
      <c r="AI135" s="614" t="str">
        <f t="shared" si="17"/>
        <v/>
      </c>
      <c r="AJ135" s="614" t="str">
        <f t="shared" si="18"/>
        <v/>
      </c>
      <c r="AK135" s="614" t="str">
        <f t="shared" si="19"/>
        <v/>
      </c>
      <c r="AL135" s="614" t="str">
        <f t="shared" si="20"/>
        <v/>
      </c>
      <c r="AM135" s="614" t="str">
        <f t="shared" si="21"/>
        <v/>
      </c>
      <c r="AN135" s="614" t="str">
        <f t="shared" si="22"/>
        <v/>
      </c>
      <c r="AO135" s="614" t="str">
        <f t="shared" si="23"/>
        <v/>
      </c>
      <c r="AP135" s="614" t="str">
        <f t="shared" si="24"/>
        <v/>
      </c>
      <c r="AQ135" s="614" t="str">
        <f t="shared" si="25"/>
        <v/>
      </c>
      <c r="AR135" s="614" t="str">
        <f t="shared" si="26"/>
        <v/>
      </c>
      <c r="AS135" s="614" t="str">
        <f t="shared" si="27"/>
        <v/>
      </c>
      <c r="AT135" s="614" t="str">
        <f t="shared" si="28"/>
        <v/>
      </c>
      <c r="AU135" s="614" t="str">
        <f t="shared" si="29"/>
        <v/>
      </c>
      <c r="AV135" s="614" t="str">
        <f t="shared" si="30"/>
        <v/>
      </c>
      <c r="AW135" s="614" t="str">
        <f t="shared" si="31"/>
        <v/>
      </c>
      <c r="AX135" s="614" t="str">
        <f t="shared" si="32"/>
        <v/>
      </c>
      <c r="AY135" s="614" t="str">
        <f t="shared" si="33"/>
        <v/>
      </c>
      <c r="AZ135" s="614" t="str">
        <f t="shared" si="34"/>
        <v/>
      </c>
      <c r="BA135" s="614" t="str">
        <f t="shared" si="35"/>
        <v/>
      </c>
      <c r="BB135" s="614" t="str">
        <f t="shared" si="36"/>
        <v/>
      </c>
      <c r="BC135" s="614" t="str">
        <f t="shared" si="37"/>
        <v/>
      </c>
      <c r="BD135" s="614" t="str">
        <f t="shared" si="38"/>
        <v/>
      </c>
      <c r="BE135" s="614" t="str">
        <f t="shared" si="39"/>
        <v/>
      </c>
      <c r="BF135" s="614" t="str">
        <f t="shared" si="40"/>
        <v/>
      </c>
      <c r="BG135" s="614" t="str">
        <f t="shared" si="41"/>
        <v/>
      </c>
      <c r="BH135" s="614" t="str">
        <f t="shared" si="42"/>
        <v/>
      </c>
      <c r="BI135" s="614" t="str">
        <f t="shared" si="43"/>
        <v/>
      </c>
      <c r="BJ135" s="614" t="str">
        <f t="shared" si="44"/>
        <v/>
      </c>
      <c r="BK135" s="614" t="str">
        <f t="shared" si="45"/>
        <v/>
      </c>
      <c r="BL135" s="614" t="str">
        <f t="shared" si="46"/>
        <v/>
      </c>
      <c r="BM135" s="614" t="str">
        <f t="shared" si="47"/>
        <v/>
      </c>
      <c r="BN135" s="614" t="str">
        <f t="shared" si="48"/>
        <v/>
      </c>
      <c r="BO135" s="614" t="str">
        <f t="shared" si="49"/>
        <v/>
      </c>
      <c r="BP135" s="614" t="str">
        <f t="shared" si="50"/>
        <v/>
      </c>
      <c r="BQ135" s="614" t="str">
        <f t="shared" si="51"/>
        <v/>
      </c>
      <c r="BR135" s="614" t="str">
        <f t="shared" si="52"/>
        <v/>
      </c>
      <c r="BS135" s="614" t="str">
        <f t="shared" si="53"/>
        <v/>
      </c>
      <c r="BT135" s="614" t="str">
        <f t="shared" si="54"/>
        <v/>
      </c>
      <c r="BU135" s="614" t="str">
        <f t="shared" si="55"/>
        <v/>
      </c>
      <c r="BV135" s="614" t="str">
        <f t="shared" si="56"/>
        <v/>
      </c>
      <c r="BW135" s="614" t="str">
        <f t="shared" si="57"/>
        <v/>
      </c>
      <c r="BX135" s="614" t="str">
        <f t="shared" si="58"/>
        <v/>
      </c>
      <c r="BY135" s="614" t="str">
        <f t="shared" si="59"/>
        <v/>
      </c>
      <c r="BZ135" s="614" t="str">
        <f t="shared" si="60"/>
        <v/>
      </c>
      <c r="CA135" s="614" t="str">
        <f t="shared" si="61"/>
        <v/>
      </c>
      <c r="CB135" s="614" t="str">
        <f t="shared" si="62"/>
        <v/>
      </c>
      <c r="CC135" s="614" t="str">
        <f t="shared" si="63"/>
        <v/>
      </c>
      <c r="CD135" s="614" t="str">
        <f t="shared" si="64"/>
        <v/>
      </c>
      <c r="CE135" s="614" t="str">
        <f t="shared" si="65"/>
        <v/>
      </c>
      <c r="CF135" s="614" t="str">
        <f t="shared" si="66"/>
        <v/>
      </c>
      <c r="CG135" s="614" t="str">
        <f t="shared" si="67"/>
        <v/>
      </c>
      <c r="CH135" s="614" t="str">
        <f t="shared" si="68"/>
        <v/>
      </c>
      <c r="CI135" s="614" t="str">
        <f t="shared" si="69"/>
        <v/>
      </c>
      <c r="CJ135" s="614" t="str">
        <f t="shared" si="70"/>
        <v/>
      </c>
      <c r="CK135" s="614" t="str">
        <f t="shared" si="71"/>
        <v/>
      </c>
      <c r="CL135" s="614" t="str">
        <f t="shared" si="72"/>
        <v/>
      </c>
      <c r="CM135" s="614" t="str">
        <f t="shared" si="73"/>
        <v/>
      </c>
      <c r="CN135" s="614" t="str">
        <f t="shared" si="74"/>
        <v/>
      </c>
      <c r="CO135" s="614" t="str">
        <f t="shared" si="75"/>
        <v/>
      </c>
      <c r="CP135" s="614" t="str">
        <f t="shared" si="76"/>
        <v/>
      </c>
      <c r="CQ135" s="614" t="str">
        <f t="shared" si="77"/>
        <v/>
      </c>
      <c r="CR135" s="614" t="str">
        <f t="shared" si="78"/>
        <v/>
      </c>
      <c r="CS135" s="614" t="str">
        <f t="shared" si="79"/>
        <v/>
      </c>
      <c r="CT135" s="614" t="str">
        <f t="shared" si="80"/>
        <v/>
      </c>
      <c r="CU135" s="614" t="str">
        <f t="shared" si="81"/>
        <v/>
      </c>
      <c r="CV135" s="614" t="str">
        <f t="shared" si="82"/>
        <v/>
      </c>
      <c r="CW135" s="614" t="str">
        <f t="shared" si="83"/>
        <v/>
      </c>
      <c r="CX135" s="614" t="str">
        <f t="shared" si="84"/>
        <v/>
      </c>
      <c r="CY135" s="614" t="str">
        <f t="shared" si="85"/>
        <v/>
      </c>
      <c r="CZ135" s="614" t="str">
        <f t="shared" si="86"/>
        <v/>
      </c>
      <c r="DA135" s="614" t="str">
        <f t="shared" si="87"/>
        <v/>
      </c>
      <c r="DB135" s="614" t="str">
        <f t="shared" si="88"/>
        <v/>
      </c>
      <c r="DC135" s="614" t="str">
        <f t="shared" si="89"/>
        <v/>
      </c>
      <c r="DD135" s="614" t="str">
        <f t="shared" si="90"/>
        <v/>
      </c>
      <c r="DE135" s="614" t="str">
        <f t="shared" si="91"/>
        <v/>
      </c>
      <c r="DF135" s="614" t="str">
        <f t="shared" si="92"/>
        <v/>
      </c>
      <c r="DG135" s="614" t="str">
        <f t="shared" si="93"/>
        <v/>
      </c>
      <c r="DH135" s="614" t="str">
        <f t="shared" si="94"/>
        <v/>
      </c>
      <c r="DI135" s="614" t="str">
        <f t="shared" si="95"/>
        <v/>
      </c>
      <c r="DJ135" s="614" t="str">
        <f t="shared" si="96"/>
        <v/>
      </c>
      <c r="DK135" s="614" t="str">
        <f t="shared" si="97"/>
        <v/>
      </c>
      <c r="DL135" s="614" t="str">
        <f t="shared" si="98"/>
        <v/>
      </c>
      <c r="DM135" s="614" t="str">
        <f t="shared" si="99"/>
        <v/>
      </c>
      <c r="DN135" s="614" t="str">
        <f t="shared" si="100"/>
        <v/>
      </c>
      <c r="DO135" s="614" t="str">
        <f t="shared" si="101"/>
        <v/>
      </c>
      <c r="DP135" s="614" t="str">
        <f t="shared" si="102"/>
        <v/>
      </c>
      <c r="DQ135" s="614" t="str">
        <f t="shared" si="103"/>
        <v/>
      </c>
      <c r="DR135" s="614" t="str">
        <f t="shared" si="104"/>
        <v/>
      </c>
      <c r="DS135" s="614" t="str">
        <f t="shared" si="105"/>
        <v/>
      </c>
      <c r="DT135" s="614" t="str">
        <f t="shared" si="106"/>
        <v/>
      </c>
      <c r="DU135" s="614" t="str">
        <f t="shared" si="107"/>
        <v/>
      </c>
      <c r="DV135" s="614" t="str">
        <f t="shared" si="108"/>
        <v/>
      </c>
      <c r="DW135" s="614" t="str">
        <f t="shared" si="109"/>
        <v/>
      </c>
      <c r="DX135" s="614" t="str">
        <f t="shared" si="110"/>
        <v/>
      </c>
      <c r="DY135" s="614" t="str">
        <f t="shared" si="111"/>
        <v/>
      </c>
      <c r="DZ135" s="614" t="str">
        <f t="shared" si="112"/>
        <v/>
      </c>
      <c r="EA135" s="614" t="str">
        <f t="shared" si="113"/>
        <v/>
      </c>
      <c r="EB135" s="614" t="str">
        <f t="shared" si="114"/>
        <v/>
      </c>
      <c r="EC135" s="614" t="str">
        <f t="shared" si="115"/>
        <v/>
      </c>
      <c r="ED135" s="614" t="str">
        <f t="shared" si="116"/>
        <v/>
      </c>
      <c r="EE135" s="614" t="str">
        <f t="shared" si="117"/>
        <v/>
      </c>
      <c r="EF135" s="614" t="str">
        <f t="shared" si="118"/>
        <v/>
      </c>
      <c r="EG135" s="614" t="str">
        <f t="shared" si="316"/>
        <v/>
      </c>
      <c r="EH135" s="614" t="str">
        <f t="shared" si="119"/>
        <v/>
      </c>
      <c r="EI135" s="614" t="str">
        <f t="shared" si="120"/>
        <v/>
      </c>
      <c r="EJ135" s="614" t="str">
        <f t="shared" si="121"/>
        <v/>
      </c>
      <c r="EK135" s="614" t="str">
        <f t="shared" si="122"/>
        <v/>
      </c>
      <c r="EL135" s="614" t="str">
        <f t="shared" si="123"/>
        <v/>
      </c>
      <c r="EM135" s="614" t="str">
        <f t="shared" si="124"/>
        <v/>
      </c>
      <c r="EN135" s="614" t="str">
        <f t="shared" si="125"/>
        <v/>
      </c>
      <c r="EO135" s="614" t="str">
        <f t="shared" si="126"/>
        <v/>
      </c>
      <c r="EP135" s="614" t="str">
        <f t="shared" si="127"/>
        <v/>
      </c>
      <c r="EQ135" s="614" t="str">
        <f t="shared" si="128"/>
        <v/>
      </c>
      <c r="ER135" s="614" t="str">
        <f t="shared" si="129"/>
        <v/>
      </c>
      <c r="ES135" s="614" t="str">
        <f t="shared" si="130"/>
        <v/>
      </c>
      <c r="ET135" s="614" t="str">
        <f t="shared" si="131"/>
        <v/>
      </c>
      <c r="EU135" s="614" t="str">
        <f t="shared" si="132"/>
        <v/>
      </c>
      <c r="EV135" s="614" t="str">
        <f t="shared" si="133"/>
        <v/>
      </c>
      <c r="EW135" s="614" t="str">
        <f t="shared" si="317"/>
        <v/>
      </c>
      <c r="EX135" s="614" t="str">
        <f t="shared" si="318"/>
        <v/>
      </c>
      <c r="EY135" s="614" t="str">
        <f t="shared" si="319"/>
        <v/>
      </c>
      <c r="EZ135" s="614" t="str">
        <f t="shared" si="320"/>
        <v/>
      </c>
      <c r="FA135" s="614" t="str">
        <f t="shared" si="321"/>
        <v/>
      </c>
      <c r="FB135" s="614" t="str">
        <f t="shared" si="134"/>
        <v/>
      </c>
      <c r="FC135" s="614" t="str">
        <f t="shared" si="135"/>
        <v/>
      </c>
      <c r="FD135" s="614" t="str">
        <f t="shared" si="136"/>
        <v/>
      </c>
      <c r="FE135" s="614" t="str">
        <f t="shared" si="137"/>
        <v/>
      </c>
      <c r="FF135" s="614" t="str">
        <f t="shared" si="138"/>
        <v/>
      </c>
      <c r="FG135" s="614" t="str">
        <f t="shared" si="322"/>
        <v/>
      </c>
      <c r="FH135" s="614" t="str">
        <f t="shared" si="323"/>
        <v/>
      </c>
      <c r="FI135" s="614" t="str">
        <f t="shared" si="324"/>
        <v/>
      </c>
      <c r="FJ135" s="614" t="str">
        <f t="shared" si="325"/>
        <v/>
      </c>
      <c r="FK135" s="614" t="str">
        <f t="shared" si="326"/>
        <v/>
      </c>
      <c r="FL135" s="614" t="str">
        <f t="shared" si="139"/>
        <v/>
      </c>
      <c r="FM135" s="614" t="str">
        <f t="shared" si="140"/>
        <v/>
      </c>
      <c r="FN135" s="614" t="str">
        <f t="shared" si="141"/>
        <v/>
      </c>
      <c r="FO135" s="614" t="str">
        <f t="shared" si="142"/>
        <v/>
      </c>
      <c r="FP135" s="614" t="str">
        <f t="shared" si="143"/>
        <v/>
      </c>
      <c r="FQ135" s="614" t="str">
        <f t="shared" si="144"/>
        <v/>
      </c>
      <c r="FR135" s="614" t="str">
        <f t="shared" si="145"/>
        <v/>
      </c>
      <c r="FS135" s="614" t="str">
        <f t="shared" si="146"/>
        <v/>
      </c>
      <c r="FT135" s="614" t="str">
        <f t="shared" si="147"/>
        <v/>
      </c>
      <c r="FU135" s="614" t="str">
        <f t="shared" si="148"/>
        <v/>
      </c>
      <c r="FV135" s="614" t="str">
        <f t="shared" si="149"/>
        <v/>
      </c>
      <c r="FW135" s="614" t="str">
        <f t="shared" si="150"/>
        <v/>
      </c>
      <c r="FX135" s="614" t="str">
        <f t="shared" si="151"/>
        <v/>
      </c>
      <c r="FY135" s="614" t="str">
        <f t="shared" si="152"/>
        <v/>
      </c>
      <c r="FZ135" s="614" t="str">
        <f t="shared" si="153"/>
        <v/>
      </c>
      <c r="GA135" s="614" t="str">
        <f t="shared" si="154"/>
        <v/>
      </c>
      <c r="GB135" s="614" t="str">
        <f t="shared" si="155"/>
        <v/>
      </c>
      <c r="GC135" s="614" t="str">
        <f t="shared" si="156"/>
        <v/>
      </c>
      <c r="GD135" s="614" t="str">
        <f t="shared" si="157"/>
        <v/>
      </c>
      <c r="GE135" s="614" t="str">
        <f t="shared" si="158"/>
        <v/>
      </c>
      <c r="GF135" s="614" t="str">
        <f t="shared" si="159"/>
        <v/>
      </c>
      <c r="GG135" s="614" t="str">
        <f t="shared" si="160"/>
        <v/>
      </c>
      <c r="GH135" s="614" t="str">
        <f t="shared" si="161"/>
        <v/>
      </c>
      <c r="GI135" s="614" t="str">
        <f t="shared" si="162"/>
        <v/>
      </c>
      <c r="GJ135" s="614" t="str">
        <f t="shared" si="163"/>
        <v/>
      </c>
      <c r="GK135" s="614" t="str">
        <f t="shared" si="164"/>
        <v/>
      </c>
      <c r="GL135" s="614" t="str">
        <f t="shared" si="165"/>
        <v/>
      </c>
      <c r="GM135" s="614" t="str">
        <f t="shared" si="166"/>
        <v/>
      </c>
      <c r="GN135" s="614" t="str">
        <f t="shared" si="167"/>
        <v/>
      </c>
      <c r="GO135" s="614" t="str">
        <f t="shared" si="168"/>
        <v/>
      </c>
      <c r="GP135" s="614" t="str">
        <f t="shared" si="169"/>
        <v/>
      </c>
      <c r="GQ135" s="614" t="str">
        <f t="shared" si="170"/>
        <v/>
      </c>
      <c r="GR135" s="614" t="str">
        <f t="shared" si="171"/>
        <v/>
      </c>
      <c r="GS135" s="614" t="str">
        <f t="shared" si="172"/>
        <v/>
      </c>
      <c r="GT135" s="614" t="str">
        <f t="shared" si="173"/>
        <v/>
      </c>
      <c r="GU135" s="614" t="str">
        <f t="shared" si="174"/>
        <v/>
      </c>
      <c r="GV135" s="614" t="str">
        <f t="shared" si="175"/>
        <v/>
      </c>
      <c r="GW135" s="614" t="str">
        <f t="shared" si="176"/>
        <v/>
      </c>
      <c r="GX135" s="614" t="str">
        <f t="shared" si="177"/>
        <v/>
      </c>
      <c r="GY135" s="614" t="str">
        <f t="shared" si="178"/>
        <v/>
      </c>
      <c r="GZ135" s="614" t="str">
        <f t="shared" si="179"/>
        <v/>
      </c>
      <c r="HA135" s="614" t="str">
        <f t="shared" si="180"/>
        <v/>
      </c>
      <c r="HB135" s="614" t="str">
        <f t="shared" si="181"/>
        <v/>
      </c>
      <c r="HC135" s="614" t="str">
        <f t="shared" si="182"/>
        <v/>
      </c>
      <c r="HD135" s="614" t="str">
        <f t="shared" si="183"/>
        <v/>
      </c>
      <c r="HE135" s="614" t="str">
        <f t="shared" si="184"/>
        <v/>
      </c>
      <c r="HF135" s="614" t="str">
        <f t="shared" si="185"/>
        <v/>
      </c>
      <c r="HG135" s="614" t="str">
        <f t="shared" si="186"/>
        <v/>
      </c>
      <c r="HH135" s="614" t="str">
        <f t="shared" si="187"/>
        <v/>
      </c>
      <c r="HI135" s="614" t="str">
        <f t="shared" si="188"/>
        <v/>
      </c>
      <c r="HJ135" s="614" t="str">
        <f t="shared" si="189"/>
        <v/>
      </c>
      <c r="HK135" s="614" t="str">
        <f t="shared" si="190"/>
        <v/>
      </c>
      <c r="HL135" s="614" t="str">
        <f t="shared" si="191"/>
        <v/>
      </c>
      <c r="HM135" s="614" t="str">
        <f t="shared" si="192"/>
        <v/>
      </c>
      <c r="HN135" s="614" t="str">
        <f t="shared" si="193"/>
        <v/>
      </c>
      <c r="HO135" s="614" t="str">
        <f t="shared" si="194"/>
        <v/>
      </c>
      <c r="HP135" s="614" t="str">
        <f t="shared" si="195"/>
        <v/>
      </c>
      <c r="HQ135" s="614" t="str">
        <f t="shared" si="196"/>
        <v/>
      </c>
      <c r="HR135" s="614" t="str">
        <f t="shared" si="197"/>
        <v/>
      </c>
      <c r="HS135" s="614" t="str">
        <f t="shared" si="198"/>
        <v/>
      </c>
      <c r="HT135" s="614" t="str">
        <f t="shared" si="199"/>
        <v/>
      </c>
      <c r="HU135" s="614" t="str">
        <f t="shared" si="200"/>
        <v/>
      </c>
      <c r="HV135" s="614" t="str">
        <f t="shared" si="201"/>
        <v/>
      </c>
      <c r="HW135" s="614" t="str">
        <f t="shared" si="202"/>
        <v/>
      </c>
      <c r="HX135" s="614" t="str">
        <f t="shared" si="203"/>
        <v/>
      </c>
      <c r="HY135" s="739" t="str">
        <f t="shared" si="204"/>
        <v/>
      </c>
      <c r="HZ135" s="739" t="str">
        <f t="shared" si="205"/>
        <v/>
      </c>
      <c r="IA135" s="739" t="str">
        <f t="shared" si="206"/>
        <v/>
      </c>
      <c r="IB135" s="739" t="str">
        <f t="shared" si="207"/>
        <v/>
      </c>
      <c r="IC135" s="739" t="str">
        <f t="shared" si="208"/>
        <v/>
      </c>
      <c r="ID135" s="739" t="str">
        <f t="shared" si="209"/>
        <v/>
      </c>
      <c r="IE135" s="739" t="str">
        <f t="shared" si="210"/>
        <v/>
      </c>
      <c r="IF135" s="739" t="str">
        <f t="shared" si="211"/>
        <v/>
      </c>
      <c r="IG135" s="739" t="str">
        <f t="shared" si="212"/>
        <v/>
      </c>
      <c r="IH135" s="739" t="str">
        <f t="shared" si="213"/>
        <v/>
      </c>
      <c r="II135" s="739" t="str">
        <f t="shared" si="214"/>
        <v/>
      </c>
      <c r="IJ135" s="739" t="str">
        <f t="shared" si="215"/>
        <v/>
      </c>
      <c r="IK135" s="739" t="str">
        <f t="shared" si="216"/>
        <v/>
      </c>
      <c r="IL135" s="739" t="str">
        <f t="shared" si="217"/>
        <v/>
      </c>
      <c r="IM135" s="739" t="str">
        <f t="shared" si="218"/>
        <v/>
      </c>
      <c r="IN135" s="739" t="str">
        <f t="shared" si="219"/>
        <v/>
      </c>
      <c r="IO135" s="739" t="str">
        <f t="shared" si="220"/>
        <v/>
      </c>
      <c r="IP135" s="739" t="str">
        <f t="shared" si="221"/>
        <v/>
      </c>
      <c r="IQ135" s="739" t="str">
        <f t="shared" si="222"/>
        <v/>
      </c>
      <c r="IR135" s="739" t="str">
        <f t="shared" si="223"/>
        <v/>
      </c>
      <c r="IS135" s="739" t="str">
        <f t="shared" si="224"/>
        <v/>
      </c>
      <c r="IT135" s="739" t="str">
        <f t="shared" si="225"/>
        <v/>
      </c>
      <c r="IU135" s="739" t="str">
        <f t="shared" si="226"/>
        <v/>
      </c>
      <c r="IV135" s="739" t="str">
        <f t="shared" si="227"/>
        <v/>
      </c>
      <c r="IW135" s="739" t="str">
        <f t="shared" si="228"/>
        <v/>
      </c>
      <c r="IX135" s="739" t="str">
        <f t="shared" si="229"/>
        <v/>
      </c>
      <c r="IY135" s="739" t="str">
        <f t="shared" si="230"/>
        <v/>
      </c>
      <c r="IZ135" s="739" t="str">
        <f t="shared" si="231"/>
        <v/>
      </c>
      <c r="JA135" s="739" t="str">
        <f t="shared" si="232"/>
        <v/>
      </c>
      <c r="JB135" s="739" t="str">
        <f t="shared" si="233"/>
        <v/>
      </c>
      <c r="JC135" s="739" t="str">
        <f t="shared" si="234"/>
        <v/>
      </c>
      <c r="JD135" s="739" t="str">
        <f t="shared" si="235"/>
        <v/>
      </c>
      <c r="JE135" s="739" t="str">
        <f t="shared" si="236"/>
        <v/>
      </c>
      <c r="JF135" s="739" t="str">
        <f t="shared" si="237"/>
        <v/>
      </c>
      <c r="JG135" s="739" t="str">
        <f t="shared" si="238"/>
        <v/>
      </c>
      <c r="JH135" s="739" t="str">
        <f t="shared" si="239"/>
        <v/>
      </c>
      <c r="JI135" s="739" t="str">
        <f t="shared" si="240"/>
        <v/>
      </c>
      <c r="JJ135" s="739" t="str">
        <f t="shared" si="241"/>
        <v/>
      </c>
      <c r="JK135" s="739" t="str">
        <f t="shared" si="242"/>
        <v/>
      </c>
      <c r="JL135" s="739" t="str">
        <f t="shared" si="243"/>
        <v/>
      </c>
      <c r="JM135" s="739" t="str">
        <f t="shared" si="244"/>
        <v/>
      </c>
      <c r="JN135" s="739" t="str">
        <f t="shared" si="245"/>
        <v/>
      </c>
      <c r="JO135" s="739" t="str">
        <f t="shared" si="246"/>
        <v/>
      </c>
      <c r="JP135" s="739" t="str">
        <f t="shared" si="247"/>
        <v/>
      </c>
      <c r="JQ135" s="739" t="str">
        <f t="shared" si="248"/>
        <v/>
      </c>
      <c r="JR135" s="739" t="str">
        <f t="shared" si="249"/>
        <v/>
      </c>
      <c r="JS135" s="739" t="str">
        <f t="shared" si="250"/>
        <v/>
      </c>
      <c r="JT135" s="739" t="str">
        <f t="shared" si="251"/>
        <v/>
      </c>
      <c r="JU135" s="739" t="str">
        <f t="shared" si="252"/>
        <v/>
      </c>
      <c r="JV135" s="739" t="str">
        <f t="shared" si="253"/>
        <v/>
      </c>
      <c r="JW135" s="739" t="str">
        <f t="shared" si="254"/>
        <v/>
      </c>
      <c r="JX135" s="739" t="str">
        <f t="shared" si="255"/>
        <v/>
      </c>
      <c r="JY135" s="739" t="str">
        <f t="shared" si="256"/>
        <v/>
      </c>
      <c r="JZ135" s="739" t="str">
        <f t="shared" si="257"/>
        <v/>
      </c>
      <c r="KA135" s="739" t="str">
        <f t="shared" si="258"/>
        <v/>
      </c>
      <c r="KB135" s="739" t="str">
        <f t="shared" si="259"/>
        <v/>
      </c>
      <c r="KC135" s="739" t="str">
        <f t="shared" si="260"/>
        <v/>
      </c>
      <c r="KD135" s="739" t="str">
        <f t="shared" si="261"/>
        <v/>
      </c>
      <c r="KE135" s="739" t="str">
        <f t="shared" si="262"/>
        <v/>
      </c>
      <c r="KF135" s="739" t="str">
        <f t="shared" si="263"/>
        <v/>
      </c>
      <c r="KG135" s="739" t="str">
        <f t="shared" si="264"/>
        <v/>
      </c>
      <c r="KH135" s="739" t="str">
        <f t="shared" si="265"/>
        <v/>
      </c>
      <c r="KI135" s="739" t="str">
        <f t="shared" si="266"/>
        <v/>
      </c>
      <c r="KJ135" s="739" t="str">
        <f t="shared" si="267"/>
        <v/>
      </c>
      <c r="KK135" s="739" t="str">
        <f t="shared" si="268"/>
        <v/>
      </c>
      <c r="KL135" s="739" t="str">
        <f t="shared" si="269"/>
        <v/>
      </c>
      <c r="KM135" s="739" t="str">
        <f t="shared" si="270"/>
        <v/>
      </c>
      <c r="KN135" s="739" t="str">
        <f t="shared" si="271"/>
        <v/>
      </c>
      <c r="KO135" s="739" t="str">
        <f t="shared" si="272"/>
        <v/>
      </c>
      <c r="KP135" s="739" t="str">
        <f t="shared" si="273"/>
        <v/>
      </c>
      <c r="KQ135" s="739" t="str">
        <f t="shared" si="274"/>
        <v/>
      </c>
      <c r="KR135" s="739" t="str">
        <f t="shared" si="275"/>
        <v/>
      </c>
      <c r="KS135" s="739" t="str">
        <f t="shared" si="276"/>
        <v/>
      </c>
      <c r="KT135" s="739" t="str">
        <f t="shared" si="277"/>
        <v/>
      </c>
      <c r="KU135" s="739" t="str">
        <f t="shared" si="278"/>
        <v/>
      </c>
      <c r="KV135" s="739" t="str">
        <f t="shared" si="279"/>
        <v/>
      </c>
      <c r="KW135" s="739" t="str">
        <f t="shared" si="280"/>
        <v/>
      </c>
      <c r="KX135" s="739" t="str">
        <f t="shared" si="281"/>
        <v/>
      </c>
      <c r="KY135" s="739" t="str">
        <f t="shared" si="282"/>
        <v/>
      </c>
      <c r="KZ135" s="739" t="str">
        <f t="shared" si="283"/>
        <v/>
      </c>
      <c r="LA135" s="739" t="str">
        <f t="shared" si="284"/>
        <v/>
      </c>
      <c r="LB135" s="739" t="str">
        <f t="shared" si="285"/>
        <v/>
      </c>
      <c r="LC135" s="739" t="str">
        <f t="shared" si="286"/>
        <v/>
      </c>
      <c r="LD135" s="739" t="str">
        <f t="shared" si="287"/>
        <v/>
      </c>
      <c r="LE135" s="739" t="str">
        <f t="shared" si="288"/>
        <v/>
      </c>
      <c r="LF135" s="740" t="str">
        <f t="shared" si="289"/>
        <v/>
      </c>
      <c r="LG135" s="740" t="str">
        <f t="shared" si="290"/>
        <v/>
      </c>
      <c r="LH135" s="740" t="str">
        <f t="shared" si="291"/>
        <v/>
      </c>
      <c r="LI135" s="740" t="str">
        <f t="shared" si="292"/>
        <v/>
      </c>
      <c r="LJ135" s="740" t="str">
        <f t="shared" si="293"/>
        <v/>
      </c>
      <c r="LK135" s="614" t="str">
        <f t="shared" si="294"/>
        <v/>
      </c>
      <c r="LL135" s="614" t="str">
        <f t="shared" si="295"/>
        <v/>
      </c>
      <c r="LM135" s="614" t="str">
        <f t="shared" si="296"/>
        <v/>
      </c>
      <c r="LN135" s="614" t="str">
        <f t="shared" si="297"/>
        <v/>
      </c>
      <c r="LO135" s="614" t="str">
        <f t="shared" si="298"/>
        <v/>
      </c>
      <c r="LP135" s="614" t="str">
        <f t="shared" si="299"/>
        <v/>
      </c>
      <c r="LQ135" s="614" t="str">
        <f t="shared" si="300"/>
        <v/>
      </c>
      <c r="LR135" s="614" t="str">
        <f t="shared" si="301"/>
        <v/>
      </c>
      <c r="LS135" s="614" t="str">
        <f t="shared" si="302"/>
        <v/>
      </c>
      <c r="LT135" s="614" t="str">
        <f t="shared" si="303"/>
        <v/>
      </c>
      <c r="LU135" s="614" t="str">
        <f t="shared" si="304"/>
        <v/>
      </c>
      <c r="LV135" s="614" t="str">
        <f t="shared" si="305"/>
        <v/>
      </c>
      <c r="LW135" s="614" t="str">
        <f t="shared" si="306"/>
        <v/>
      </c>
      <c r="LX135" s="614" t="str">
        <f t="shared" si="307"/>
        <v/>
      </c>
      <c r="LY135" s="614" t="str">
        <f t="shared" si="308"/>
        <v/>
      </c>
      <c r="LZ135" s="614" t="str">
        <f t="shared" si="309"/>
        <v/>
      </c>
      <c r="MA135" s="614" t="str">
        <f t="shared" si="310"/>
        <v/>
      </c>
      <c r="MB135" s="614" t="str">
        <f t="shared" si="311"/>
        <v/>
      </c>
      <c r="MC135" s="614" t="str">
        <f t="shared" si="312"/>
        <v/>
      </c>
      <c r="MD135" s="614" t="str">
        <f t="shared" si="313"/>
        <v/>
      </c>
      <c r="ME135" s="731">
        <f t="shared" si="327"/>
        <v>0</v>
      </c>
      <c r="MF135" s="731">
        <f t="shared" si="328"/>
        <v>0</v>
      </c>
      <c r="MG135" s="731">
        <f t="shared" si="329"/>
        <v>0</v>
      </c>
      <c r="MH135" s="731">
        <f t="shared" si="330"/>
        <v>0</v>
      </c>
      <c r="MI135" s="731">
        <f t="shared" si="331"/>
        <v>0</v>
      </c>
      <c r="MJ135" s="731">
        <f t="shared" si="332"/>
        <v>0</v>
      </c>
      <c r="MK135" s="731">
        <f t="shared" si="333"/>
        <v>0</v>
      </c>
      <c r="ML135" s="731">
        <f t="shared" si="334"/>
        <v>0</v>
      </c>
      <c r="MM135" s="731">
        <f t="shared" si="335"/>
        <v>0</v>
      </c>
      <c r="MN135" s="731">
        <f t="shared" si="336"/>
        <v>0</v>
      </c>
      <c r="MO135" s="731">
        <f t="shared" si="337"/>
        <v>0</v>
      </c>
      <c r="MP135" s="731">
        <f t="shared" si="338"/>
        <v>0</v>
      </c>
      <c r="MQ135" s="731">
        <f t="shared" si="339"/>
        <v>0</v>
      </c>
      <c r="MR135" s="731">
        <f t="shared" si="340"/>
        <v>0</v>
      </c>
      <c r="MS135" s="731">
        <f t="shared" si="341"/>
        <v>0</v>
      </c>
    </row>
    <row r="136" spans="1:357" s="614" customFormat="1" ht="12" customHeight="1" x14ac:dyDescent="0.2">
      <c r="A136" s="647" t="str">
        <f t="shared" si="1"/>
        <v/>
      </c>
      <c r="B136" s="828">
        <f>'Rent Schedule and Summary'!B31</f>
        <v>60</v>
      </c>
      <c r="C136" s="824">
        <f>'Rent Schedule and Summary'!C31</f>
        <v>0</v>
      </c>
      <c r="D136" s="825">
        <f>'Rent Schedule and Summary'!D31</f>
        <v>0</v>
      </c>
      <c r="E136" s="826">
        <f>'Rent Schedule and Summary'!E31</f>
        <v>0</v>
      </c>
      <c r="F136" s="826">
        <f>'Rent Schedule and Summary'!F31</f>
        <v>0</v>
      </c>
      <c r="G136" s="826">
        <f>'Rent Schedule and Summary'!G31</f>
        <v>0</v>
      </c>
      <c r="H136" s="826">
        <f>'Rent Schedule and Summary'!H31</f>
        <v>0</v>
      </c>
      <c r="I136" s="826">
        <f>'Rent Schedule and Summary'!I31</f>
        <v>0</v>
      </c>
      <c r="J136" s="827">
        <f>'Rent Schedule and Summary'!J31</f>
        <v>0</v>
      </c>
      <c r="K136" s="736">
        <f t="shared" si="346"/>
        <v>0</v>
      </c>
      <c r="L136" s="736">
        <f t="shared" si="347"/>
        <v>0</v>
      </c>
      <c r="M136" s="779">
        <f>'Rent Schedule and Summary'!M31</f>
        <v>0</v>
      </c>
      <c r="N136" s="779">
        <f>'Rent Schedule and Summary'!N31</f>
        <v>0</v>
      </c>
      <c r="O136" s="779">
        <f>'Rent Schedule and Summary'!O31</f>
        <v>0</v>
      </c>
      <c r="P136" s="723">
        <f>'Rent Schedule and Summary'!P31</f>
        <v>0</v>
      </c>
      <c r="Q136" s="737">
        <f t="shared" si="4"/>
        <v>0</v>
      </c>
      <c r="R136" s="738"/>
      <c r="S136" s="737"/>
      <c r="T136" s="738"/>
      <c r="U136" s="661"/>
      <c r="V136" s="661"/>
      <c r="W136" s="614" t="str">
        <f t="shared" si="5"/>
        <v/>
      </c>
      <c r="X136" s="614" t="str">
        <f t="shared" si="6"/>
        <v/>
      </c>
      <c r="Y136" s="614" t="str">
        <f t="shared" si="7"/>
        <v/>
      </c>
      <c r="Z136" s="614" t="str">
        <f t="shared" si="8"/>
        <v/>
      </c>
      <c r="AA136" s="614" t="str">
        <f t="shared" si="9"/>
        <v/>
      </c>
      <c r="AB136" s="614" t="str">
        <f t="shared" si="10"/>
        <v/>
      </c>
      <c r="AC136" s="614" t="str">
        <f t="shared" si="11"/>
        <v/>
      </c>
      <c r="AD136" s="614" t="str">
        <f t="shared" si="12"/>
        <v/>
      </c>
      <c r="AE136" s="614" t="str">
        <f t="shared" si="13"/>
        <v/>
      </c>
      <c r="AF136" s="614" t="str">
        <f t="shared" si="14"/>
        <v/>
      </c>
      <c r="AG136" s="614" t="str">
        <f t="shared" si="15"/>
        <v/>
      </c>
      <c r="AH136" s="614" t="str">
        <f t="shared" si="16"/>
        <v/>
      </c>
      <c r="AI136" s="614" t="str">
        <f t="shared" si="17"/>
        <v/>
      </c>
      <c r="AJ136" s="614" t="str">
        <f t="shared" si="18"/>
        <v/>
      </c>
      <c r="AK136" s="614" t="str">
        <f t="shared" si="19"/>
        <v/>
      </c>
      <c r="AL136" s="614" t="str">
        <f t="shared" si="20"/>
        <v/>
      </c>
      <c r="AM136" s="614" t="str">
        <f t="shared" si="21"/>
        <v/>
      </c>
      <c r="AN136" s="614" t="str">
        <f t="shared" si="22"/>
        <v/>
      </c>
      <c r="AO136" s="614" t="str">
        <f t="shared" si="23"/>
        <v/>
      </c>
      <c r="AP136" s="614" t="str">
        <f t="shared" si="24"/>
        <v/>
      </c>
      <c r="AQ136" s="614" t="str">
        <f t="shared" si="25"/>
        <v/>
      </c>
      <c r="AR136" s="614" t="str">
        <f t="shared" si="26"/>
        <v/>
      </c>
      <c r="AS136" s="614" t="str">
        <f t="shared" si="27"/>
        <v/>
      </c>
      <c r="AT136" s="614" t="str">
        <f t="shared" si="28"/>
        <v/>
      </c>
      <c r="AU136" s="614" t="str">
        <f t="shared" si="29"/>
        <v/>
      </c>
      <c r="AV136" s="614" t="str">
        <f t="shared" si="30"/>
        <v/>
      </c>
      <c r="AW136" s="614" t="str">
        <f t="shared" si="31"/>
        <v/>
      </c>
      <c r="AX136" s="614" t="str">
        <f t="shared" si="32"/>
        <v/>
      </c>
      <c r="AY136" s="614" t="str">
        <f t="shared" si="33"/>
        <v/>
      </c>
      <c r="AZ136" s="614" t="str">
        <f t="shared" si="34"/>
        <v/>
      </c>
      <c r="BA136" s="614" t="str">
        <f t="shared" si="35"/>
        <v/>
      </c>
      <c r="BB136" s="614" t="str">
        <f t="shared" si="36"/>
        <v/>
      </c>
      <c r="BC136" s="614" t="str">
        <f t="shared" si="37"/>
        <v/>
      </c>
      <c r="BD136" s="614" t="str">
        <f t="shared" si="38"/>
        <v/>
      </c>
      <c r="BE136" s="614" t="str">
        <f t="shared" si="39"/>
        <v/>
      </c>
      <c r="BF136" s="614" t="str">
        <f t="shared" si="40"/>
        <v/>
      </c>
      <c r="BG136" s="614" t="str">
        <f t="shared" si="41"/>
        <v/>
      </c>
      <c r="BH136" s="614" t="str">
        <f t="shared" si="42"/>
        <v/>
      </c>
      <c r="BI136" s="614" t="str">
        <f t="shared" si="43"/>
        <v/>
      </c>
      <c r="BJ136" s="614" t="str">
        <f t="shared" si="44"/>
        <v/>
      </c>
      <c r="BK136" s="614" t="str">
        <f t="shared" si="45"/>
        <v/>
      </c>
      <c r="BL136" s="614" t="str">
        <f t="shared" si="46"/>
        <v/>
      </c>
      <c r="BM136" s="614" t="str">
        <f t="shared" si="47"/>
        <v/>
      </c>
      <c r="BN136" s="614" t="str">
        <f t="shared" si="48"/>
        <v/>
      </c>
      <c r="BO136" s="614" t="str">
        <f t="shared" si="49"/>
        <v/>
      </c>
      <c r="BP136" s="614" t="str">
        <f t="shared" si="50"/>
        <v/>
      </c>
      <c r="BQ136" s="614" t="str">
        <f t="shared" si="51"/>
        <v/>
      </c>
      <c r="BR136" s="614" t="str">
        <f t="shared" si="52"/>
        <v/>
      </c>
      <c r="BS136" s="614" t="str">
        <f t="shared" si="53"/>
        <v/>
      </c>
      <c r="BT136" s="614" t="str">
        <f t="shared" si="54"/>
        <v/>
      </c>
      <c r="BU136" s="614" t="str">
        <f t="shared" si="55"/>
        <v/>
      </c>
      <c r="BV136" s="614" t="str">
        <f t="shared" si="56"/>
        <v/>
      </c>
      <c r="BW136" s="614" t="str">
        <f t="shared" si="57"/>
        <v/>
      </c>
      <c r="BX136" s="614" t="str">
        <f t="shared" si="58"/>
        <v/>
      </c>
      <c r="BY136" s="614" t="str">
        <f t="shared" si="59"/>
        <v/>
      </c>
      <c r="BZ136" s="614" t="str">
        <f t="shared" si="60"/>
        <v/>
      </c>
      <c r="CA136" s="614" t="str">
        <f t="shared" si="61"/>
        <v/>
      </c>
      <c r="CB136" s="614" t="str">
        <f t="shared" si="62"/>
        <v/>
      </c>
      <c r="CC136" s="614" t="str">
        <f t="shared" si="63"/>
        <v/>
      </c>
      <c r="CD136" s="614" t="str">
        <f t="shared" si="64"/>
        <v/>
      </c>
      <c r="CE136" s="614" t="str">
        <f t="shared" si="65"/>
        <v/>
      </c>
      <c r="CF136" s="614" t="str">
        <f t="shared" si="66"/>
        <v/>
      </c>
      <c r="CG136" s="614" t="str">
        <f t="shared" si="67"/>
        <v/>
      </c>
      <c r="CH136" s="614" t="str">
        <f t="shared" si="68"/>
        <v/>
      </c>
      <c r="CI136" s="614" t="str">
        <f t="shared" si="69"/>
        <v/>
      </c>
      <c r="CJ136" s="614" t="str">
        <f t="shared" si="70"/>
        <v/>
      </c>
      <c r="CK136" s="614" t="str">
        <f t="shared" si="71"/>
        <v/>
      </c>
      <c r="CL136" s="614" t="str">
        <f t="shared" si="72"/>
        <v/>
      </c>
      <c r="CM136" s="614" t="str">
        <f t="shared" si="73"/>
        <v/>
      </c>
      <c r="CN136" s="614" t="str">
        <f t="shared" si="74"/>
        <v/>
      </c>
      <c r="CO136" s="614" t="str">
        <f t="shared" si="75"/>
        <v/>
      </c>
      <c r="CP136" s="614" t="str">
        <f t="shared" si="76"/>
        <v/>
      </c>
      <c r="CQ136" s="614" t="str">
        <f t="shared" si="77"/>
        <v/>
      </c>
      <c r="CR136" s="614" t="str">
        <f t="shared" si="78"/>
        <v/>
      </c>
      <c r="CS136" s="614" t="str">
        <f t="shared" si="79"/>
        <v/>
      </c>
      <c r="CT136" s="614" t="str">
        <f t="shared" si="80"/>
        <v/>
      </c>
      <c r="CU136" s="614" t="str">
        <f t="shared" si="81"/>
        <v/>
      </c>
      <c r="CV136" s="614" t="str">
        <f t="shared" si="82"/>
        <v/>
      </c>
      <c r="CW136" s="614" t="str">
        <f t="shared" si="83"/>
        <v/>
      </c>
      <c r="CX136" s="614" t="str">
        <f t="shared" si="84"/>
        <v/>
      </c>
      <c r="CY136" s="614" t="str">
        <f t="shared" si="85"/>
        <v/>
      </c>
      <c r="CZ136" s="614" t="str">
        <f t="shared" si="86"/>
        <v/>
      </c>
      <c r="DA136" s="614" t="str">
        <f t="shared" si="87"/>
        <v/>
      </c>
      <c r="DB136" s="614" t="str">
        <f t="shared" si="88"/>
        <v/>
      </c>
      <c r="DC136" s="614" t="str">
        <f t="shared" si="89"/>
        <v/>
      </c>
      <c r="DD136" s="614" t="str">
        <f t="shared" si="90"/>
        <v/>
      </c>
      <c r="DE136" s="614" t="str">
        <f t="shared" si="91"/>
        <v/>
      </c>
      <c r="DF136" s="614" t="str">
        <f t="shared" si="92"/>
        <v/>
      </c>
      <c r="DG136" s="614" t="str">
        <f t="shared" si="93"/>
        <v/>
      </c>
      <c r="DH136" s="614" t="str">
        <f t="shared" si="94"/>
        <v/>
      </c>
      <c r="DI136" s="614" t="str">
        <f t="shared" si="95"/>
        <v/>
      </c>
      <c r="DJ136" s="614" t="str">
        <f t="shared" si="96"/>
        <v/>
      </c>
      <c r="DK136" s="614" t="str">
        <f t="shared" si="97"/>
        <v/>
      </c>
      <c r="DL136" s="614" t="str">
        <f t="shared" si="98"/>
        <v/>
      </c>
      <c r="DM136" s="614" t="str">
        <f t="shared" si="99"/>
        <v/>
      </c>
      <c r="DN136" s="614" t="str">
        <f t="shared" si="100"/>
        <v/>
      </c>
      <c r="DO136" s="614" t="str">
        <f t="shared" si="101"/>
        <v/>
      </c>
      <c r="DP136" s="614" t="str">
        <f t="shared" si="102"/>
        <v/>
      </c>
      <c r="DQ136" s="614" t="str">
        <f t="shared" si="103"/>
        <v/>
      </c>
      <c r="DR136" s="614" t="str">
        <f t="shared" si="104"/>
        <v/>
      </c>
      <c r="DS136" s="614" t="str">
        <f t="shared" si="105"/>
        <v/>
      </c>
      <c r="DT136" s="614" t="str">
        <f t="shared" si="106"/>
        <v/>
      </c>
      <c r="DU136" s="614" t="str">
        <f t="shared" si="107"/>
        <v/>
      </c>
      <c r="DV136" s="614" t="str">
        <f t="shared" si="108"/>
        <v/>
      </c>
      <c r="DW136" s="614" t="str">
        <f t="shared" si="109"/>
        <v/>
      </c>
      <c r="DX136" s="614" t="str">
        <f t="shared" si="110"/>
        <v/>
      </c>
      <c r="DY136" s="614" t="str">
        <f t="shared" si="111"/>
        <v/>
      </c>
      <c r="DZ136" s="614" t="str">
        <f t="shared" si="112"/>
        <v/>
      </c>
      <c r="EA136" s="614" t="str">
        <f t="shared" si="113"/>
        <v/>
      </c>
      <c r="EB136" s="614" t="str">
        <f t="shared" si="114"/>
        <v/>
      </c>
      <c r="EC136" s="614" t="str">
        <f t="shared" si="115"/>
        <v/>
      </c>
      <c r="ED136" s="614" t="str">
        <f t="shared" si="116"/>
        <v/>
      </c>
      <c r="EE136" s="614" t="str">
        <f t="shared" si="117"/>
        <v/>
      </c>
      <c r="EF136" s="614" t="str">
        <f t="shared" si="118"/>
        <v/>
      </c>
      <c r="EG136" s="614" t="str">
        <f t="shared" si="316"/>
        <v/>
      </c>
      <c r="EH136" s="614" t="str">
        <f t="shared" si="119"/>
        <v/>
      </c>
      <c r="EI136" s="614" t="str">
        <f t="shared" si="120"/>
        <v/>
      </c>
      <c r="EJ136" s="614" t="str">
        <f t="shared" si="121"/>
        <v/>
      </c>
      <c r="EK136" s="614" t="str">
        <f t="shared" si="122"/>
        <v/>
      </c>
      <c r="EL136" s="614" t="str">
        <f t="shared" si="123"/>
        <v/>
      </c>
      <c r="EM136" s="614" t="str">
        <f t="shared" si="124"/>
        <v/>
      </c>
      <c r="EN136" s="614" t="str">
        <f t="shared" si="125"/>
        <v/>
      </c>
      <c r="EO136" s="614" t="str">
        <f t="shared" si="126"/>
        <v/>
      </c>
      <c r="EP136" s="614" t="str">
        <f t="shared" si="127"/>
        <v/>
      </c>
      <c r="EQ136" s="614" t="str">
        <f t="shared" si="128"/>
        <v/>
      </c>
      <c r="ER136" s="614" t="str">
        <f t="shared" si="129"/>
        <v/>
      </c>
      <c r="ES136" s="614" t="str">
        <f t="shared" si="130"/>
        <v/>
      </c>
      <c r="ET136" s="614" t="str">
        <f t="shared" si="131"/>
        <v/>
      </c>
      <c r="EU136" s="614" t="str">
        <f t="shared" si="132"/>
        <v/>
      </c>
      <c r="EV136" s="614" t="str">
        <f t="shared" si="133"/>
        <v/>
      </c>
      <c r="EW136" s="614" t="str">
        <f t="shared" si="317"/>
        <v/>
      </c>
      <c r="EX136" s="614" t="str">
        <f t="shared" si="318"/>
        <v/>
      </c>
      <c r="EY136" s="614" t="str">
        <f t="shared" si="319"/>
        <v/>
      </c>
      <c r="EZ136" s="614" t="str">
        <f t="shared" si="320"/>
        <v/>
      </c>
      <c r="FA136" s="614" t="str">
        <f t="shared" si="321"/>
        <v/>
      </c>
      <c r="FB136" s="614" t="str">
        <f t="shared" si="134"/>
        <v/>
      </c>
      <c r="FC136" s="614" t="str">
        <f t="shared" si="135"/>
        <v/>
      </c>
      <c r="FD136" s="614" t="str">
        <f t="shared" si="136"/>
        <v/>
      </c>
      <c r="FE136" s="614" t="str">
        <f t="shared" si="137"/>
        <v/>
      </c>
      <c r="FF136" s="614" t="str">
        <f t="shared" si="138"/>
        <v/>
      </c>
      <c r="FG136" s="614" t="str">
        <f t="shared" si="322"/>
        <v/>
      </c>
      <c r="FH136" s="614" t="str">
        <f t="shared" si="323"/>
        <v/>
      </c>
      <c r="FI136" s="614" t="str">
        <f t="shared" si="324"/>
        <v/>
      </c>
      <c r="FJ136" s="614" t="str">
        <f t="shared" si="325"/>
        <v/>
      </c>
      <c r="FK136" s="614" t="str">
        <f t="shared" si="326"/>
        <v/>
      </c>
      <c r="FL136" s="614" t="str">
        <f t="shared" si="139"/>
        <v/>
      </c>
      <c r="FM136" s="614" t="str">
        <f t="shared" si="140"/>
        <v/>
      </c>
      <c r="FN136" s="614" t="str">
        <f t="shared" si="141"/>
        <v/>
      </c>
      <c r="FO136" s="614" t="str">
        <f t="shared" si="142"/>
        <v/>
      </c>
      <c r="FP136" s="614" t="str">
        <f t="shared" si="143"/>
        <v/>
      </c>
      <c r="FQ136" s="614" t="str">
        <f t="shared" si="144"/>
        <v/>
      </c>
      <c r="FR136" s="614" t="str">
        <f t="shared" si="145"/>
        <v/>
      </c>
      <c r="FS136" s="614" t="str">
        <f t="shared" si="146"/>
        <v/>
      </c>
      <c r="FT136" s="614" t="str">
        <f t="shared" si="147"/>
        <v/>
      </c>
      <c r="FU136" s="614" t="str">
        <f t="shared" si="148"/>
        <v/>
      </c>
      <c r="FV136" s="614" t="str">
        <f t="shared" si="149"/>
        <v/>
      </c>
      <c r="FW136" s="614" t="str">
        <f t="shared" si="150"/>
        <v/>
      </c>
      <c r="FX136" s="614" t="str">
        <f t="shared" si="151"/>
        <v/>
      </c>
      <c r="FY136" s="614" t="str">
        <f t="shared" si="152"/>
        <v/>
      </c>
      <c r="FZ136" s="614" t="str">
        <f t="shared" si="153"/>
        <v/>
      </c>
      <c r="GA136" s="614" t="str">
        <f t="shared" si="154"/>
        <v/>
      </c>
      <c r="GB136" s="614" t="str">
        <f t="shared" si="155"/>
        <v/>
      </c>
      <c r="GC136" s="614" t="str">
        <f t="shared" si="156"/>
        <v/>
      </c>
      <c r="GD136" s="614" t="str">
        <f t="shared" si="157"/>
        <v/>
      </c>
      <c r="GE136" s="614" t="str">
        <f t="shared" si="158"/>
        <v/>
      </c>
      <c r="GF136" s="614" t="str">
        <f t="shared" si="159"/>
        <v/>
      </c>
      <c r="GG136" s="614" t="str">
        <f t="shared" si="160"/>
        <v/>
      </c>
      <c r="GH136" s="614" t="str">
        <f t="shared" si="161"/>
        <v/>
      </c>
      <c r="GI136" s="614" t="str">
        <f t="shared" si="162"/>
        <v/>
      </c>
      <c r="GJ136" s="614" t="str">
        <f t="shared" si="163"/>
        <v/>
      </c>
      <c r="GK136" s="614" t="str">
        <f t="shared" si="164"/>
        <v/>
      </c>
      <c r="GL136" s="614" t="str">
        <f t="shared" si="165"/>
        <v/>
      </c>
      <c r="GM136" s="614" t="str">
        <f t="shared" si="166"/>
        <v/>
      </c>
      <c r="GN136" s="614" t="str">
        <f t="shared" si="167"/>
        <v/>
      </c>
      <c r="GO136" s="614" t="str">
        <f t="shared" si="168"/>
        <v/>
      </c>
      <c r="GP136" s="614" t="str">
        <f t="shared" si="169"/>
        <v/>
      </c>
      <c r="GQ136" s="614" t="str">
        <f t="shared" si="170"/>
        <v/>
      </c>
      <c r="GR136" s="614" t="str">
        <f t="shared" si="171"/>
        <v/>
      </c>
      <c r="GS136" s="614" t="str">
        <f t="shared" si="172"/>
        <v/>
      </c>
      <c r="GT136" s="614" t="str">
        <f t="shared" si="173"/>
        <v/>
      </c>
      <c r="GU136" s="614" t="str">
        <f t="shared" si="174"/>
        <v/>
      </c>
      <c r="GV136" s="614" t="str">
        <f t="shared" si="175"/>
        <v/>
      </c>
      <c r="GW136" s="614" t="str">
        <f t="shared" si="176"/>
        <v/>
      </c>
      <c r="GX136" s="614" t="str">
        <f t="shared" si="177"/>
        <v/>
      </c>
      <c r="GY136" s="614" t="str">
        <f t="shared" si="178"/>
        <v/>
      </c>
      <c r="GZ136" s="614" t="str">
        <f t="shared" si="179"/>
        <v/>
      </c>
      <c r="HA136" s="614" t="str">
        <f t="shared" si="180"/>
        <v/>
      </c>
      <c r="HB136" s="614" t="str">
        <f t="shared" si="181"/>
        <v/>
      </c>
      <c r="HC136" s="614" t="str">
        <f t="shared" si="182"/>
        <v/>
      </c>
      <c r="HD136" s="614" t="str">
        <f t="shared" si="183"/>
        <v/>
      </c>
      <c r="HE136" s="614" t="str">
        <f t="shared" si="184"/>
        <v/>
      </c>
      <c r="HF136" s="614" t="str">
        <f t="shared" si="185"/>
        <v/>
      </c>
      <c r="HG136" s="614" t="str">
        <f t="shared" si="186"/>
        <v/>
      </c>
      <c r="HH136" s="614" t="str">
        <f t="shared" si="187"/>
        <v/>
      </c>
      <c r="HI136" s="614" t="str">
        <f t="shared" si="188"/>
        <v/>
      </c>
      <c r="HJ136" s="614" t="str">
        <f t="shared" si="189"/>
        <v/>
      </c>
      <c r="HK136" s="614" t="str">
        <f t="shared" si="190"/>
        <v/>
      </c>
      <c r="HL136" s="614" t="str">
        <f t="shared" si="191"/>
        <v/>
      </c>
      <c r="HM136" s="614" t="str">
        <f t="shared" si="192"/>
        <v/>
      </c>
      <c r="HN136" s="614" t="str">
        <f t="shared" si="193"/>
        <v/>
      </c>
      <c r="HO136" s="614" t="str">
        <f t="shared" si="194"/>
        <v/>
      </c>
      <c r="HP136" s="614" t="str">
        <f t="shared" si="195"/>
        <v/>
      </c>
      <c r="HQ136" s="614" t="str">
        <f t="shared" si="196"/>
        <v/>
      </c>
      <c r="HR136" s="614" t="str">
        <f t="shared" si="197"/>
        <v/>
      </c>
      <c r="HS136" s="614" t="str">
        <f t="shared" si="198"/>
        <v/>
      </c>
      <c r="HT136" s="614" t="str">
        <f t="shared" si="199"/>
        <v/>
      </c>
      <c r="HU136" s="614" t="str">
        <f t="shared" si="200"/>
        <v/>
      </c>
      <c r="HV136" s="614" t="str">
        <f t="shared" si="201"/>
        <v/>
      </c>
      <c r="HW136" s="614" t="str">
        <f t="shared" si="202"/>
        <v/>
      </c>
      <c r="HX136" s="614" t="str">
        <f t="shared" si="203"/>
        <v/>
      </c>
      <c r="HY136" s="739" t="str">
        <f t="shared" si="204"/>
        <v/>
      </c>
      <c r="HZ136" s="739" t="str">
        <f t="shared" si="205"/>
        <v/>
      </c>
      <c r="IA136" s="739" t="str">
        <f t="shared" si="206"/>
        <v/>
      </c>
      <c r="IB136" s="739" t="str">
        <f t="shared" si="207"/>
        <v/>
      </c>
      <c r="IC136" s="739" t="str">
        <f t="shared" si="208"/>
        <v/>
      </c>
      <c r="ID136" s="739" t="str">
        <f t="shared" si="209"/>
        <v/>
      </c>
      <c r="IE136" s="739" t="str">
        <f t="shared" si="210"/>
        <v/>
      </c>
      <c r="IF136" s="739" t="str">
        <f t="shared" si="211"/>
        <v/>
      </c>
      <c r="IG136" s="739" t="str">
        <f t="shared" si="212"/>
        <v/>
      </c>
      <c r="IH136" s="739" t="str">
        <f t="shared" si="213"/>
        <v/>
      </c>
      <c r="II136" s="739" t="str">
        <f t="shared" si="214"/>
        <v/>
      </c>
      <c r="IJ136" s="739" t="str">
        <f t="shared" si="215"/>
        <v/>
      </c>
      <c r="IK136" s="739" t="str">
        <f t="shared" si="216"/>
        <v/>
      </c>
      <c r="IL136" s="739" t="str">
        <f t="shared" si="217"/>
        <v/>
      </c>
      <c r="IM136" s="739" t="str">
        <f t="shared" si="218"/>
        <v/>
      </c>
      <c r="IN136" s="739" t="str">
        <f t="shared" si="219"/>
        <v/>
      </c>
      <c r="IO136" s="739" t="str">
        <f t="shared" si="220"/>
        <v/>
      </c>
      <c r="IP136" s="739" t="str">
        <f t="shared" si="221"/>
        <v/>
      </c>
      <c r="IQ136" s="739" t="str">
        <f t="shared" si="222"/>
        <v/>
      </c>
      <c r="IR136" s="739" t="str">
        <f t="shared" si="223"/>
        <v/>
      </c>
      <c r="IS136" s="739" t="str">
        <f t="shared" si="224"/>
        <v/>
      </c>
      <c r="IT136" s="739" t="str">
        <f t="shared" si="225"/>
        <v/>
      </c>
      <c r="IU136" s="739" t="str">
        <f t="shared" si="226"/>
        <v/>
      </c>
      <c r="IV136" s="739" t="str">
        <f t="shared" si="227"/>
        <v/>
      </c>
      <c r="IW136" s="739" t="str">
        <f t="shared" si="228"/>
        <v/>
      </c>
      <c r="IX136" s="739" t="str">
        <f t="shared" si="229"/>
        <v/>
      </c>
      <c r="IY136" s="739" t="str">
        <f t="shared" si="230"/>
        <v/>
      </c>
      <c r="IZ136" s="739" t="str">
        <f t="shared" si="231"/>
        <v/>
      </c>
      <c r="JA136" s="739" t="str">
        <f t="shared" si="232"/>
        <v/>
      </c>
      <c r="JB136" s="739" t="str">
        <f t="shared" si="233"/>
        <v/>
      </c>
      <c r="JC136" s="739" t="str">
        <f t="shared" si="234"/>
        <v/>
      </c>
      <c r="JD136" s="739" t="str">
        <f t="shared" si="235"/>
        <v/>
      </c>
      <c r="JE136" s="739" t="str">
        <f t="shared" si="236"/>
        <v/>
      </c>
      <c r="JF136" s="739" t="str">
        <f t="shared" si="237"/>
        <v/>
      </c>
      <c r="JG136" s="739" t="str">
        <f t="shared" si="238"/>
        <v/>
      </c>
      <c r="JH136" s="739" t="str">
        <f t="shared" si="239"/>
        <v/>
      </c>
      <c r="JI136" s="739" t="str">
        <f t="shared" si="240"/>
        <v/>
      </c>
      <c r="JJ136" s="739" t="str">
        <f t="shared" si="241"/>
        <v/>
      </c>
      <c r="JK136" s="739" t="str">
        <f t="shared" si="242"/>
        <v/>
      </c>
      <c r="JL136" s="739" t="str">
        <f t="shared" si="243"/>
        <v/>
      </c>
      <c r="JM136" s="739" t="str">
        <f t="shared" si="244"/>
        <v/>
      </c>
      <c r="JN136" s="739" t="str">
        <f t="shared" si="245"/>
        <v/>
      </c>
      <c r="JO136" s="739" t="str">
        <f t="shared" si="246"/>
        <v/>
      </c>
      <c r="JP136" s="739" t="str">
        <f t="shared" si="247"/>
        <v/>
      </c>
      <c r="JQ136" s="739" t="str">
        <f t="shared" si="248"/>
        <v/>
      </c>
      <c r="JR136" s="739" t="str">
        <f t="shared" si="249"/>
        <v/>
      </c>
      <c r="JS136" s="739" t="str">
        <f t="shared" si="250"/>
        <v/>
      </c>
      <c r="JT136" s="739" t="str">
        <f t="shared" si="251"/>
        <v/>
      </c>
      <c r="JU136" s="739" t="str">
        <f t="shared" si="252"/>
        <v/>
      </c>
      <c r="JV136" s="739" t="str">
        <f t="shared" si="253"/>
        <v/>
      </c>
      <c r="JW136" s="739" t="str">
        <f t="shared" si="254"/>
        <v/>
      </c>
      <c r="JX136" s="739" t="str">
        <f t="shared" si="255"/>
        <v/>
      </c>
      <c r="JY136" s="739" t="str">
        <f t="shared" si="256"/>
        <v/>
      </c>
      <c r="JZ136" s="739" t="str">
        <f t="shared" si="257"/>
        <v/>
      </c>
      <c r="KA136" s="739" t="str">
        <f t="shared" si="258"/>
        <v/>
      </c>
      <c r="KB136" s="739" t="str">
        <f t="shared" si="259"/>
        <v/>
      </c>
      <c r="KC136" s="739" t="str">
        <f t="shared" si="260"/>
        <v/>
      </c>
      <c r="KD136" s="739" t="str">
        <f t="shared" si="261"/>
        <v/>
      </c>
      <c r="KE136" s="739" t="str">
        <f t="shared" si="262"/>
        <v/>
      </c>
      <c r="KF136" s="739" t="str">
        <f t="shared" si="263"/>
        <v/>
      </c>
      <c r="KG136" s="739" t="str">
        <f t="shared" si="264"/>
        <v/>
      </c>
      <c r="KH136" s="739" t="str">
        <f t="shared" si="265"/>
        <v/>
      </c>
      <c r="KI136" s="739" t="str">
        <f t="shared" si="266"/>
        <v/>
      </c>
      <c r="KJ136" s="739" t="str">
        <f t="shared" si="267"/>
        <v/>
      </c>
      <c r="KK136" s="739" t="str">
        <f t="shared" si="268"/>
        <v/>
      </c>
      <c r="KL136" s="739" t="str">
        <f t="shared" si="269"/>
        <v/>
      </c>
      <c r="KM136" s="739" t="str">
        <f t="shared" si="270"/>
        <v/>
      </c>
      <c r="KN136" s="739" t="str">
        <f t="shared" si="271"/>
        <v/>
      </c>
      <c r="KO136" s="739" t="str">
        <f t="shared" si="272"/>
        <v/>
      </c>
      <c r="KP136" s="739" t="str">
        <f t="shared" si="273"/>
        <v/>
      </c>
      <c r="KQ136" s="739" t="str">
        <f t="shared" si="274"/>
        <v/>
      </c>
      <c r="KR136" s="739" t="str">
        <f t="shared" si="275"/>
        <v/>
      </c>
      <c r="KS136" s="739" t="str">
        <f t="shared" si="276"/>
        <v/>
      </c>
      <c r="KT136" s="739" t="str">
        <f t="shared" si="277"/>
        <v/>
      </c>
      <c r="KU136" s="739" t="str">
        <f t="shared" si="278"/>
        <v/>
      </c>
      <c r="KV136" s="739" t="str">
        <f t="shared" si="279"/>
        <v/>
      </c>
      <c r="KW136" s="739" t="str">
        <f t="shared" si="280"/>
        <v/>
      </c>
      <c r="KX136" s="739" t="str">
        <f t="shared" si="281"/>
        <v/>
      </c>
      <c r="KY136" s="739" t="str">
        <f t="shared" si="282"/>
        <v/>
      </c>
      <c r="KZ136" s="739" t="str">
        <f t="shared" si="283"/>
        <v/>
      </c>
      <c r="LA136" s="739" t="str">
        <f t="shared" si="284"/>
        <v/>
      </c>
      <c r="LB136" s="739" t="str">
        <f t="shared" si="285"/>
        <v/>
      </c>
      <c r="LC136" s="739" t="str">
        <f t="shared" si="286"/>
        <v/>
      </c>
      <c r="LD136" s="739" t="str">
        <f t="shared" si="287"/>
        <v/>
      </c>
      <c r="LE136" s="739" t="str">
        <f t="shared" si="288"/>
        <v/>
      </c>
      <c r="LF136" s="740" t="str">
        <f t="shared" si="289"/>
        <v/>
      </c>
      <c r="LG136" s="740" t="str">
        <f t="shared" si="290"/>
        <v/>
      </c>
      <c r="LH136" s="740" t="str">
        <f t="shared" si="291"/>
        <v/>
      </c>
      <c r="LI136" s="740" t="str">
        <f t="shared" si="292"/>
        <v/>
      </c>
      <c r="LJ136" s="740" t="str">
        <f t="shared" si="293"/>
        <v/>
      </c>
      <c r="LK136" s="614" t="str">
        <f t="shared" si="294"/>
        <v/>
      </c>
      <c r="LL136" s="614" t="str">
        <f t="shared" si="295"/>
        <v/>
      </c>
      <c r="LM136" s="614" t="str">
        <f t="shared" si="296"/>
        <v/>
      </c>
      <c r="LN136" s="614" t="str">
        <f t="shared" si="297"/>
        <v/>
      </c>
      <c r="LO136" s="614" t="str">
        <f t="shared" si="298"/>
        <v/>
      </c>
      <c r="LP136" s="614" t="str">
        <f t="shared" si="299"/>
        <v/>
      </c>
      <c r="LQ136" s="614" t="str">
        <f t="shared" si="300"/>
        <v/>
      </c>
      <c r="LR136" s="614" t="str">
        <f t="shared" si="301"/>
        <v/>
      </c>
      <c r="LS136" s="614" t="str">
        <f t="shared" si="302"/>
        <v/>
      </c>
      <c r="LT136" s="614" t="str">
        <f t="shared" si="303"/>
        <v/>
      </c>
      <c r="LU136" s="614" t="str">
        <f t="shared" si="304"/>
        <v/>
      </c>
      <c r="LV136" s="614" t="str">
        <f t="shared" si="305"/>
        <v/>
      </c>
      <c r="LW136" s="614" t="str">
        <f t="shared" si="306"/>
        <v/>
      </c>
      <c r="LX136" s="614" t="str">
        <f t="shared" si="307"/>
        <v/>
      </c>
      <c r="LY136" s="614" t="str">
        <f t="shared" si="308"/>
        <v/>
      </c>
      <c r="LZ136" s="614" t="str">
        <f t="shared" si="309"/>
        <v/>
      </c>
      <c r="MA136" s="614" t="str">
        <f t="shared" si="310"/>
        <v/>
      </c>
      <c r="MB136" s="614" t="str">
        <f t="shared" si="311"/>
        <v/>
      </c>
      <c r="MC136" s="614" t="str">
        <f t="shared" si="312"/>
        <v/>
      </c>
      <c r="MD136" s="614" t="str">
        <f t="shared" si="313"/>
        <v/>
      </c>
      <c r="ME136" s="731">
        <f t="shared" si="327"/>
        <v>0</v>
      </c>
      <c r="MF136" s="731">
        <f t="shared" si="328"/>
        <v>0</v>
      </c>
      <c r="MG136" s="731">
        <f t="shared" si="329"/>
        <v>0</v>
      </c>
      <c r="MH136" s="731">
        <f t="shared" si="330"/>
        <v>0</v>
      </c>
      <c r="MI136" s="731">
        <f t="shared" si="331"/>
        <v>0</v>
      </c>
      <c r="MJ136" s="731">
        <f t="shared" si="332"/>
        <v>0</v>
      </c>
      <c r="MK136" s="731">
        <f t="shared" si="333"/>
        <v>0</v>
      </c>
      <c r="ML136" s="731">
        <f t="shared" si="334"/>
        <v>0</v>
      </c>
      <c r="MM136" s="731">
        <f t="shared" si="335"/>
        <v>0</v>
      </c>
      <c r="MN136" s="731">
        <f t="shared" si="336"/>
        <v>0</v>
      </c>
      <c r="MO136" s="731">
        <f t="shared" si="337"/>
        <v>0</v>
      </c>
      <c r="MP136" s="731">
        <f t="shared" si="338"/>
        <v>0</v>
      </c>
      <c r="MQ136" s="731">
        <f t="shared" si="339"/>
        <v>0</v>
      </c>
      <c r="MR136" s="731">
        <f t="shared" si="340"/>
        <v>0</v>
      </c>
      <c r="MS136" s="731">
        <f t="shared" si="341"/>
        <v>0</v>
      </c>
    </row>
    <row r="137" spans="1:357" s="614" customFormat="1" ht="12" customHeight="1" x14ac:dyDescent="0.2">
      <c r="A137" s="647" t="str">
        <f t="shared" si="1"/>
        <v/>
      </c>
      <c r="B137" s="828">
        <f>'Rent Schedule and Summary'!B32</f>
        <v>60</v>
      </c>
      <c r="C137" s="824">
        <f>'Rent Schedule and Summary'!C32</f>
        <v>0</v>
      </c>
      <c r="D137" s="825">
        <f>'Rent Schedule and Summary'!D32</f>
        <v>0</v>
      </c>
      <c r="E137" s="826">
        <f>'Rent Schedule and Summary'!E32</f>
        <v>0</v>
      </c>
      <c r="F137" s="826">
        <f>'Rent Schedule and Summary'!F32</f>
        <v>0</v>
      </c>
      <c r="G137" s="826">
        <f>'Rent Schedule and Summary'!G32</f>
        <v>0</v>
      </c>
      <c r="H137" s="826">
        <f>'Rent Schedule and Summary'!H32</f>
        <v>0</v>
      </c>
      <c r="I137" s="826">
        <f>'Rent Schedule and Summary'!I32</f>
        <v>0</v>
      </c>
      <c r="J137" s="827">
        <f>'Rent Schedule and Summary'!J32</f>
        <v>0</v>
      </c>
      <c r="K137" s="736">
        <f t="shared" si="346"/>
        <v>0</v>
      </c>
      <c r="L137" s="736">
        <f t="shared" si="347"/>
        <v>0</v>
      </c>
      <c r="M137" s="779">
        <f>'Rent Schedule and Summary'!M32</f>
        <v>0</v>
      </c>
      <c r="N137" s="779">
        <f>'Rent Schedule and Summary'!N32</f>
        <v>0</v>
      </c>
      <c r="O137" s="779">
        <f>'Rent Schedule and Summary'!O32</f>
        <v>0</v>
      </c>
      <c r="P137" s="723">
        <f>'Rent Schedule and Summary'!P32</f>
        <v>0</v>
      </c>
      <c r="Q137" s="737">
        <f t="shared" si="4"/>
        <v>0</v>
      </c>
      <c r="R137" s="738"/>
      <c r="S137" s="737"/>
      <c r="T137" s="738"/>
      <c r="U137" s="661"/>
      <c r="V137" s="661"/>
      <c r="W137" s="614" t="str">
        <f t="shared" si="5"/>
        <v/>
      </c>
      <c r="X137" s="614" t="str">
        <f t="shared" si="6"/>
        <v/>
      </c>
      <c r="Y137" s="614" t="str">
        <f t="shared" si="7"/>
        <v/>
      </c>
      <c r="Z137" s="614" t="str">
        <f t="shared" si="8"/>
        <v/>
      </c>
      <c r="AA137" s="614" t="str">
        <f t="shared" si="9"/>
        <v/>
      </c>
      <c r="AB137" s="614" t="str">
        <f t="shared" si="10"/>
        <v/>
      </c>
      <c r="AC137" s="614" t="str">
        <f t="shared" si="11"/>
        <v/>
      </c>
      <c r="AD137" s="614" t="str">
        <f t="shared" si="12"/>
        <v/>
      </c>
      <c r="AE137" s="614" t="str">
        <f t="shared" si="13"/>
        <v/>
      </c>
      <c r="AF137" s="614" t="str">
        <f t="shared" si="14"/>
        <v/>
      </c>
      <c r="AG137" s="614" t="str">
        <f t="shared" si="15"/>
        <v/>
      </c>
      <c r="AH137" s="614" t="str">
        <f t="shared" si="16"/>
        <v/>
      </c>
      <c r="AI137" s="614" t="str">
        <f t="shared" si="17"/>
        <v/>
      </c>
      <c r="AJ137" s="614" t="str">
        <f t="shared" si="18"/>
        <v/>
      </c>
      <c r="AK137" s="614" t="str">
        <f t="shared" si="19"/>
        <v/>
      </c>
      <c r="AL137" s="614" t="str">
        <f t="shared" si="20"/>
        <v/>
      </c>
      <c r="AM137" s="614" t="str">
        <f t="shared" si="21"/>
        <v/>
      </c>
      <c r="AN137" s="614" t="str">
        <f t="shared" si="22"/>
        <v/>
      </c>
      <c r="AO137" s="614" t="str">
        <f t="shared" si="23"/>
        <v/>
      </c>
      <c r="AP137" s="614" t="str">
        <f t="shared" si="24"/>
        <v/>
      </c>
      <c r="AQ137" s="614" t="str">
        <f t="shared" si="25"/>
        <v/>
      </c>
      <c r="AR137" s="614" t="str">
        <f t="shared" si="26"/>
        <v/>
      </c>
      <c r="AS137" s="614" t="str">
        <f t="shared" si="27"/>
        <v/>
      </c>
      <c r="AT137" s="614" t="str">
        <f t="shared" si="28"/>
        <v/>
      </c>
      <c r="AU137" s="614" t="str">
        <f t="shared" si="29"/>
        <v/>
      </c>
      <c r="AV137" s="614" t="str">
        <f t="shared" si="30"/>
        <v/>
      </c>
      <c r="AW137" s="614" t="str">
        <f t="shared" si="31"/>
        <v/>
      </c>
      <c r="AX137" s="614" t="str">
        <f t="shared" si="32"/>
        <v/>
      </c>
      <c r="AY137" s="614" t="str">
        <f t="shared" si="33"/>
        <v/>
      </c>
      <c r="AZ137" s="614" t="str">
        <f t="shared" si="34"/>
        <v/>
      </c>
      <c r="BA137" s="614" t="str">
        <f t="shared" si="35"/>
        <v/>
      </c>
      <c r="BB137" s="614" t="str">
        <f t="shared" si="36"/>
        <v/>
      </c>
      <c r="BC137" s="614" t="str">
        <f t="shared" si="37"/>
        <v/>
      </c>
      <c r="BD137" s="614" t="str">
        <f t="shared" si="38"/>
        <v/>
      </c>
      <c r="BE137" s="614" t="str">
        <f t="shared" si="39"/>
        <v/>
      </c>
      <c r="BF137" s="614" t="str">
        <f t="shared" si="40"/>
        <v/>
      </c>
      <c r="BG137" s="614" t="str">
        <f t="shared" si="41"/>
        <v/>
      </c>
      <c r="BH137" s="614" t="str">
        <f t="shared" si="42"/>
        <v/>
      </c>
      <c r="BI137" s="614" t="str">
        <f t="shared" si="43"/>
        <v/>
      </c>
      <c r="BJ137" s="614" t="str">
        <f t="shared" si="44"/>
        <v/>
      </c>
      <c r="BK137" s="614" t="str">
        <f t="shared" si="45"/>
        <v/>
      </c>
      <c r="BL137" s="614" t="str">
        <f t="shared" si="46"/>
        <v/>
      </c>
      <c r="BM137" s="614" t="str">
        <f t="shared" si="47"/>
        <v/>
      </c>
      <c r="BN137" s="614" t="str">
        <f t="shared" si="48"/>
        <v/>
      </c>
      <c r="BO137" s="614" t="str">
        <f t="shared" si="49"/>
        <v/>
      </c>
      <c r="BP137" s="614" t="str">
        <f t="shared" si="50"/>
        <v/>
      </c>
      <c r="BQ137" s="614" t="str">
        <f t="shared" si="51"/>
        <v/>
      </c>
      <c r="BR137" s="614" t="str">
        <f t="shared" si="52"/>
        <v/>
      </c>
      <c r="BS137" s="614" t="str">
        <f t="shared" si="53"/>
        <v/>
      </c>
      <c r="BT137" s="614" t="str">
        <f t="shared" si="54"/>
        <v/>
      </c>
      <c r="BU137" s="614" t="str">
        <f t="shared" si="55"/>
        <v/>
      </c>
      <c r="BV137" s="614" t="str">
        <f t="shared" si="56"/>
        <v/>
      </c>
      <c r="BW137" s="614" t="str">
        <f t="shared" si="57"/>
        <v/>
      </c>
      <c r="BX137" s="614" t="str">
        <f t="shared" si="58"/>
        <v/>
      </c>
      <c r="BY137" s="614" t="str">
        <f t="shared" si="59"/>
        <v/>
      </c>
      <c r="BZ137" s="614" t="str">
        <f t="shared" si="60"/>
        <v/>
      </c>
      <c r="CA137" s="614" t="str">
        <f t="shared" si="61"/>
        <v/>
      </c>
      <c r="CB137" s="614" t="str">
        <f t="shared" si="62"/>
        <v/>
      </c>
      <c r="CC137" s="614" t="str">
        <f t="shared" si="63"/>
        <v/>
      </c>
      <c r="CD137" s="614" t="str">
        <f t="shared" si="64"/>
        <v/>
      </c>
      <c r="CE137" s="614" t="str">
        <f t="shared" si="65"/>
        <v/>
      </c>
      <c r="CF137" s="614" t="str">
        <f t="shared" si="66"/>
        <v/>
      </c>
      <c r="CG137" s="614" t="str">
        <f t="shared" si="67"/>
        <v/>
      </c>
      <c r="CH137" s="614" t="str">
        <f t="shared" si="68"/>
        <v/>
      </c>
      <c r="CI137" s="614" t="str">
        <f t="shared" si="69"/>
        <v/>
      </c>
      <c r="CJ137" s="614" t="str">
        <f t="shared" si="70"/>
        <v/>
      </c>
      <c r="CK137" s="614" t="str">
        <f t="shared" si="71"/>
        <v/>
      </c>
      <c r="CL137" s="614" t="str">
        <f t="shared" si="72"/>
        <v/>
      </c>
      <c r="CM137" s="614" t="str">
        <f t="shared" si="73"/>
        <v/>
      </c>
      <c r="CN137" s="614" t="str">
        <f t="shared" si="74"/>
        <v/>
      </c>
      <c r="CO137" s="614" t="str">
        <f t="shared" si="75"/>
        <v/>
      </c>
      <c r="CP137" s="614" t="str">
        <f t="shared" si="76"/>
        <v/>
      </c>
      <c r="CQ137" s="614" t="str">
        <f t="shared" si="77"/>
        <v/>
      </c>
      <c r="CR137" s="614" t="str">
        <f t="shared" si="78"/>
        <v/>
      </c>
      <c r="CS137" s="614" t="str">
        <f t="shared" si="79"/>
        <v/>
      </c>
      <c r="CT137" s="614" t="str">
        <f t="shared" si="80"/>
        <v/>
      </c>
      <c r="CU137" s="614" t="str">
        <f t="shared" si="81"/>
        <v/>
      </c>
      <c r="CV137" s="614" t="str">
        <f t="shared" si="82"/>
        <v/>
      </c>
      <c r="CW137" s="614" t="str">
        <f t="shared" si="83"/>
        <v/>
      </c>
      <c r="CX137" s="614" t="str">
        <f t="shared" si="84"/>
        <v/>
      </c>
      <c r="CY137" s="614" t="str">
        <f t="shared" si="85"/>
        <v/>
      </c>
      <c r="CZ137" s="614" t="str">
        <f t="shared" si="86"/>
        <v/>
      </c>
      <c r="DA137" s="614" t="str">
        <f t="shared" si="87"/>
        <v/>
      </c>
      <c r="DB137" s="614" t="str">
        <f t="shared" si="88"/>
        <v/>
      </c>
      <c r="DC137" s="614" t="str">
        <f t="shared" si="89"/>
        <v/>
      </c>
      <c r="DD137" s="614" t="str">
        <f t="shared" si="90"/>
        <v/>
      </c>
      <c r="DE137" s="614" t="str">
        <f t="shared" si="91"/>
        <v/>
      </c>
      <c r="DF137" s="614" t="str">
        <f t="shared" si="92"/>
        <v/>
      </c>
      <c r="DG137" s="614" t="str">
        <f t="shared" si="93"/>
        <v/>
      </c>
      <c r="DH137" s="614" t="str">
        <f t="shared" si="94"/>
        <v/>
      </c>
      <c r="DI137" s="614" t="str">
        <f t="shared" si="95"/>
        <v/>
      </c>
      <c r="DJ137" s="614" t="str">
        <f t="shared" si="96"/>
        <v/>
      </c>
      <c r="DK137" s="614" t="str">
        <f t="shared" si="97"/>
        <v/>
      </c>
      <c r="DL137" s="614" t="str">
        <f t="shared" si="98"/>
        <v/>
      </c>
      <c r="DM137" s="614" t="str">
        <f t="shared" si="99"/>
        <v/>
      </c>
      <c r="DN137" s="614" t="str">
        <f t="shared" si="100"/>
        <v/>
      </c>
      <c r="DO137" s="614" t="str">
        <f t="shared" si="101"/>
        <v/>
      </c>
      <c r="DP137" s="614" t="str">
        <f t="shared" si="102"/>
        <v/>
      </c>
      <c r="DQ137" s="614" t="str">
        <f t="shared" si="103"/>
        <v/>
      </c>
      <c r="DR137" s="614" t="str">
        <f t="shared" si="104"/>
        <v/>
      </c>
      <c r="DS137" s="614" t="str">
        <f t="shared" si="105"/>
        <v/>
      </c>
      <c r="DT137" s="614" t="str">
        <f t="shared" si="106"/>
        <v/>
      </c>
      <c r="DU137" s="614" t="str">
        <f t="shared" si="107"/>
        <v/>
      </c>
      <c r="DV137" s="614" t="str">
        <f t="shared" si="108"/>
        <v/>
      </c>
      <c r="DW137" s="614" t="str">
        <f t="shared" si="109"/>
        <v/>
      </c>
      <c r="DX137" s="614" t="str">
        <f t="shared" si="110"/>
        <v/>
      </c>
      <c r="DY137" s="614" t="str">
        <f t="shared" si="111"/>
        <v/>
      </c>
      <c r="DZ137" s="614" t="str">
        <f t="shared" si="112"/>
        <v/>
      </c>
      <c r="EA137" s="614" t="str">
        <f t="shared" si="113"/>
        <v/>
      </c>
      <c r="EB137" s="614" t="str">
        <f t="shared" si="114"/>
        <v/>
      </c>
      <c r="EC137" s="614" t="str">
        <f t="shared" si="115"/>
        <v/>
      </c>
      <c r="ED137" s="614" t="str">
        <f t="shared" si="116"/>
        <v/>
      </c>
      <c r="EE137" s="614" t="str">
        <f t="shared" si="117"/>
        <v/>
      </c>
      <c r="EF137" s="614" t="str">
        <f t="shared" si="118"/>
        <v/>
      </c>
      <c r="EG137" s="614" t="str">
        <f t="shared" si="316"/>
        <v/>
      </c>
      <c r="EH137" s="614" t="str">
        <f t="shared" si="119"/>
        <v/>
      </c>
      <c r="EI137" s="614" t="str">
        <f t="shared" si="120"/>
        <v/>
      </c>
      <c r="EJ137" s="614" t="str">
        <f t="shared" si="121"/>
        <v/>
      </c>
      <c r="EK137" s="614" t="str">
        <f t="shared" si="122"/>
        <v/>
      </c>
      <c r="EL137" s="614" t="str">
        <f t="shared" si="123"/>
        <v/>
      </c>
      <c r="EM137" s="614" t="str">
        <f t="shared" si="124"/>
        <v/>
      </c>
      <c r="EN137" s="614" t="str">
        <f t="shared" si="125"/>
        <v/>
      </c>
      <c r="EO137" s="614" t="str">
        <f t="shared" si="126"/>
        <v/>
      </c>
      <c r="EP137" s="614" t="str">
        <f t="shared" si="127"/>
        <v/>
      </c>
      <c r="EQ137" s="614" t="str">
        <f t="shared" si="128"/>
        <v/>
      </c>
      <c r="ER137" s="614" t="str">
        <f t="shared" si="129"/>
        <v/>
      </c>
      <c r="ES137" s="614" t="str">
        <f t="shared" si="130"/>
        <v/>
      </c>
      <c r="ET137" s="614" t="str">
        <f t="shared" si="131"/>
        <v/>
      </c>
      <c r="EU137" s="614" t="str">
        <f t="shared" si="132"/>
        <v/>
      </c>
      <c r="EV137" s="614" t="str">
        <f t="shared" si="133"/>
        <v/>
      </c>
      <c r="EW137" s="614" t="str">
        <f t="shared" si="317"/>
        <v/>
      </c>
      <c r="EX137" s="614" t="str">
        <f t="shared" si="318"/>
        <v/>
      </c>
      <c r="EY137" s="614" t="str">
        <f t="shared" si="319"/>
        <v/>
      </c>
      <c r="EZ137" s="614" t="str">
        <f t="shared" si="320"/>
        <v/>
      </c>
      <c r="FA137" s="614" t="str">
        <f t="shared" si="321"/>
        <v/>
      </c>
      <c r="FB137" s="614" t="str">
        <f t="shared" si="134"/>
        <v/>
      </c>
      <c r="FC137" s="614" t="str">
        <f t="shared" si="135"/>
        <v/>
      </c>
      <c r="FD137" s="614" t="str">
        <f t="shared" si="136"/>
        <v/>
      </c>
      <c r="FE137" s="614" t="str">
        <f t="shared" si="137"/>
        <v/>
      </c>
      <c r="FF137" s="614" t="str">
        <f t="shared" si="138"/>
        <v/>
      </c>
      <c r="FG137" s="614" t="str">
        <f t="shared" si="322"/>
        <v/>
      </c>
      <c r="FH137" s="614" t="str">
        <f t="shared" si="323"/>
        <v/>
      </c>
      <c r="FI137" s="614" t="str">
        <f t="shared" si="324"/>
        <v/>
      </c>
      <c r="FJ137" s="614" t="str">
        <f t="shared" si="325"/>
        <v/>
      </c>
      <c r="FK137" s="614" t="str">
        <f t="shared" si="326"/>
        <v/>
      </c>
      <c r="FL137" s="614" t="str">
        <f t="shared" si="139"/>
        <v/>
      </c>
      <c r="FM137" s="614" t="str">
        <f t="shared" si="140"/>
        <v/>
      </c>
      <c r="FN137" s="614" t="str">
        <f t="shared" si="141"/>
        <v/>
      </c>
      <c r="FO137" s="614" t="str">
        <f t="shared" si="142"/>
        <v/>
      </c>
      <c r="FP137" s="614" t="str">
        <f t="shared" si="143"/>
        <v/>
      </c>
      <c r="FQ137" s="614" t="str">
        <f t="shared" si="144"/>
        <v/>
      </c>
      <c r="FR137" s="614" t="str">
        <f t="shared" si="145"/>
        <v/>
      </c>
      <c r="FS137" s="614" t="str">
        <f t="shared" si="146"/>
        <v/>
      </c>
      <c r="FT137" s="614" t="str">
        <f t="shared" si="147"/>
        <v/>
      </c>
      <c r="FU137" s="614" t="str">
        <f t="shared" si="148"/>
        <v/>
      </c>
      <c r="FV137" s="614" t="str">
        <f t="shared" si="149"/>
        <v/>
      </c>
      <c r="FW137" s="614" t="str">
        <f t="shared" si="150"/>
        <v/>
      </c>
      <c r="FX137" s="614" t="str">
        <f t="shared" si="151"/>
        <v/>
      </c>
      <c r="FY137" s="614" t="str">
        <f t="shared" si="152"/>
        <v/>
      </c>
      <c r="FZ137" s="614" t="str">
        <f t="shared" si="153"/>
        <v/>
      </c>
      <c r="GA137" s="614" t="str">
        <f t="shared" si="154"/>
        <v/>
      </c>
      <c r="GB137" s="614" t="str">
        <f t="shared" si="155"/>
        <v/>
      </c>
      <c r="GC137" s="614" t="str">
        <f t="shared" si="156"/>
        <v/>
      </c>
      <c r="GD137" s="614" t="str">
        <f t="shared" si="157"/>
        <v/>
      </c>
      <c r="GE137" s="614" t="str">
        <f t="shared" si="158"/>
        <v/>
      </c>
      <c r="GF137" s="614" t="str">
        <f t="shared" si="159"/>
        <v/>
      </c>
      <c r="GG137" s="614" t="str">
        <f t="shared" si="160"/>
        <v/>
      </c>
      <c r="GH137" s="614" t="str">
        <f t="shared" si="161"/>
        <v/>
      </c>
      <c r="GI137" s="614" t="str">
        <f t="shared" si="162"/>
        <v/>
      </c>
      <c r="GJ137" s="614" t="str">
        <f t="shared" si="163"/>
        <v/>
      </c>
      <c r="GK137" s="614" t="str">
        <f t="shared" si="164"/>
        <v/>
      </c>
      <c r="GL137" s="614" t="str">
        <f t="shared" si="165"/>
        <v/>
      </c>
      <c r="GM137" s="614" t="str">
        <f t="shared" si="166"/>
        <v/>
      </c>
      <c r="GN137" s="614" t="str">
        <f t="shared" si="167"/>
        <v/>
      </c>
      <c r="GO137" s="614" t="str">
        <f t="shared" si="168"/>
        <v/>
      </c>
      <c r="GP137" s="614" t="str">
        <f t="shared" si="169"/>
        <v/>
      </c>
      <c r="GQ137" s="614" t="str">
        <f t="shared" si="170"/>
        <v/>
      </c>
      <c r="GR137" s="614" t="str">
        <f t="shared" si="171"/>
        <v/>
      </c>
      <c r="GS137" s="614" t="str">
        <f t="shared" si="172"/>
        <v/>
      </c>
      <c r="GT137" s="614" t="str">
        <f t="shared" si="173"/>
        <v/>
      </c>
      <c r="GU137" s="614" t="str">
        <f t="shared" si="174"/>
        <v/>
      </c>
      <c r="GV137" s="614" t="str">
        <f t="shared" si="175"/>
        <v/>
      </c>
      <c r="GW137" s="614" t="str">
        <f t="shared" si="176"/>
        <v/>
      </c>
      <c r="GX137" s="614" t="str">
        <f t="shared" si="177"/>
        <v/>
      </c>
      <c r="GY137" s="614" t="str">
        <f t="shared" si="178"/>
        <v/>
      </c>
      <c r="GZ137" s="614" t="str">
        <f t="shared" si="179"/>
        <v/>
      </c>
      <c r="HA137" s="614" t="str">
        <f t="shared" si="180"/>
        <v/>
      </c>
      <c r="HB137" s="614" t="str">
        <f t="shared" si="181"/>
        <v/>
      </c>
      <c r="HC137" s="614" t="str">
        <f t="shared" si="182"/>
        <v/>
      </c>
      <c r="HD137" s="614" t="str">
        <f t="shared" si="183"/>
        <v/>
      </c>
      <c r="HE137" s="614" t="str">
        <f t="shared" si="184"/>
        <v/>
      </c>
      <c r="HF137" s="614" t="str">
        <f t="shared" si="185"/>
        <v/>
      </c>
      <c r="HG137" s="614" t="str">
        <f t="shared" si="186"/>
        <v/>
      </c>
      <c r="HH137" s="614" t="str">
        <f t="shared" si="187"/>
        <v/>
      </c>
      <c r="HI137" s="614" t="str">
        <f t="shared" si="188"/>
        <v/>
      </c>
      <c r="HJ137" s="614" t="str">
        <f t="shared" si="189"/>
        <v/>
      </c>
      <c r="HK137" s="614" t="str">
        <f t="shared" si="190"/>
        <v/>
      </c>
      <c r="HL137" s="614" t="str">
        <f t="shared" si="191"/>
        <v/>
      </c>
      <c r="HM137" s="614" t="str">
        <f t="shared" si="192"/>
        <v/>
      </c>
      <c r="HN137" s="614" t="str">
        <f t="shared" si="193"/>
        <v/>
      </c>
      <c r="HO137" s="614" t="str">
        <f t="shared" si="194"/>
        <v/>
      </c>
      <c r="HP137" s="614" t="str">
        <f t="shared" si="195"/>
        <v/>
      </c>
      <c r="HQ137" s="614" t="str">
        <f t="shared" si="196"/>
        <v/>
      </c>
      <c r="HR137" s="614" t="str">
        <f t="shared" si="197"/>
        <v/>
      </c>
      <c r="HS137" s="614" t="str">
        <f t="shared" si="198"/>
        <v/>
      </c>
      <c r="HT137" s="614" t="str">
        <f t="shared" si="199"/>
        <v/>
      </c>
      <c r="HU137" s="614" t="str">
        <f t="shared" si="200"/>
        <v/>
      </c>
      <c r="HV137" s="614" t="str">
        <f t="shared" si="201"/>
        <v/>
      </c>
      <c r="HW137" s="614" t="str">
        <f t="shared" si="202"/>
        <v/>
      </c>
      <c r="HX137" s="614" t="str">
        <f t="shared" si="203"/>
        <v/>
      </c>
      <c r="HY137" s="739" t="str">
        <f t="shared" si="204"/>
        <v/>
      </c>
      <c r="HZ137" s="739" t="str">
        <f t="shared" si="205"/>
        <v/>
      </c>
      <c r="IA137" s="739" t="str">
        <f t="shared" si="206"/>
        <v/>
      </c>
      <c r="IB137" s="739" t="str">
        <f t="shared" si="207"/>
        <v/>
      </c>
      <c r="IC137" s="739" t="str">
        <f t="shared" si="208"/>
        <v/>
      </c>
      <c r="ID137" s="739" t="str">
        <f t="shared" si="209"/>
        <v/>
      </c>
      <c r="IE137" s="739" t="str">
        <f t="shared" si="210"/>
        <v/>
      </c>
      <c r="IF137" s="739" t="str">
        <f t="shared" si="211"/>
        <v/>
      </c>
      <c r="IG137" s="739" t="str">
        <f t="shared" si="212"/>
        <v/>
      </c>
      <c r="IH137" s="739" t="str">
        <f t="shared" si="213"/>
        <v/>
      </c>
      <c r="II137" s="739" t="str">
        <f t="shared" si="214"/>
        <v/>
      </c>
      <c r="IJ137" s="739" t="str">
        <f t="shared" si="215"/>
        <v/>
      </c>
      <c r="IK137" s="739" t="str">
        <f t="shared" si="216"/>
        <v/>
      </c>
      <c r="IL137" s="739" t="str">
        <f t="shared" si="217"/>
        <v/>
      </c>
      <c r="IM137" s="739" t="str">
        <f t="shared" si="218"/>
        <v/>
      </c>
      <c r="IN137" s="739" t="str">
        <f t="shared" si="219"/>
        <v/>
      </c>
      <c r="IO137" s="739" t="str">
        <f t="shared" si="220"/>
        <v/>
      </c>
      <c r="IP137" s="739" t="str">
        <f t="shared" si="221"/>
        <v/>
      </c>
      <c r="IQ137" s="739" t="str">
        <f t="shared" si="222"/>
        <v/>
      </c>
      <c r="IR137" s="739" t="str">
        <f t="shared" si="223"/>
        <v/>
      </c>
      <c r="IS137" s="739" t="str">
        <f t="shared" si="224"/>
        <v/>
      </c>
      <c r="IT137" s="739" t="str">
        <f t="shared" si="225"/>
        <v/>
      </c>
      <c r="IU137" s="739" t="str">
        <f t="shared" si="226"/>
        <v/>
      </c>
      <c r="IV137" s="739" t="str">
        <f t="shared" si="227"/>
        <v/>
      </c>
      <c r="IW137" s="739" t="str">
        <f t="shared" si="228"/>
        <v/>
      </c>
      <c r="IX137" s="739" t="str">
        <f t="shared" si="229"/>
        <v/>
      </c>
      <c r="IY137" s="739" t="str">
        <f t="shared" si="230"/>
        <v/>
      </c>
      <c r="IZ137" s="739" t="str">
        <f t="shared" si="231"/>
        <v/>
      </c>
      <c r="JA137" s="739" t="str">
        <f t="shared" si="232"/>
        <v/>
      </c>
      <c r="JB137" s="739" t="str">
        <f t="shared" si="233"/>
        <v/>
      </c>
      <c r="JC137" s="739" t="str">
        <f t="shared" si="234"/>
        <v/>
      </c>
      <c r="JD137" s="739" t="str">
        <f t="shared" si="235"/>
        <v/>
      </c>
      <c r="JE137" s="739" t="str">
        <f t="shared" si="236"/>
        <v/>
      </c>
      <c r="JF137" s="739" t="str">
        <f t="shared" si="237"/>
        <v/>
      </c>
      <c r="JG137" s="739" t="str">
        <f t="shared" si="238"/>
        <v/>
      </c>
      <c r="JH137" s="739" t="str">
        <f t="shared" si="239"/>
        <v/>
      </c>
      <c r="JI137" s="739" t="str">
        <f t="shared" si="240"/>
        <v/>
      </c>
      <c r="JJ137" s="739" t="str">
        <f t="shared" si="241"/>
        <v/>
      </c>
      <c r="JK137" s="739" t="str">
        <f t="shared" si="242"/>
        <v/>
      </c>
      <c r="JL137" s="739" t="str">
        <f t="shared" si="243"/>
        <v/>
      </c>
      <c r="JM137" s="739" t="str">
        <f t="shared" si="244"/>
        <v/>
      </c>
      <c r="JN137" s="739" t="str">
        <f t="shared" si="245"/>
        <v/>
      </c>
      <c r="JO137" s="739" t="str">
        <f t="shared" si="246"/>
        <v/>
      </c>
      <c r="JP137" s="739" t="str">
        <f t="shared" si="247"/>
        <v/>
      </c>
      <c r="JQ137" s="739" t="str">
        <f t="shared" si="248"/>
        <v/>
      </c>
      <c r="JR137" s="739" t="str">
        <f t="shared" si="249"/>
        <v/>
      </c>
      <c r="JS137" s="739" t="str">
        <f t="shared" si="250"/>
        <v/>
      </c>
      <c r="JT137" s="739" t="str">
        <f t="shared" si="251"/>
        <v/>
      </c>
      <c r="JU137" s="739" t="str">
        <f t="shared" si="252"/>
        <v/>
      </c>
      <c r="JV137" s="739" t="str">
        <f t="shared" si="253"/>
        <v/>
      </c>
      <c r="JW137" s="739" t="str">
        <f t="shared" si="254"/>
        <v/>
      </c>
      <c r="JX137" s="739" t="str">
        <f t="shared" si="255"/>
        <v/>
      </c>
      <c r="JY137" s="739" t="str">
        <f t="shared" si="256"/>
        <v/>
      </c>
      <c r="JZ137" s="739" t="str">
        <f t="shared" si="257"/>
        <v/>
      </c>
      <c r="KA137" s="739" t="str">
        <f t="shared" si="258"/>
        <v/>
      </c>
      <c r="KB137" s="739" t="str">
        <f t="shared" si="259"/>
        <v/>
      </c>
      <c r="KC137" s="739" t="str">
        <f t="shared" si="260"/>
        <v/>
      </c>
      <c r="KD137" s="739" t="str">
        <f t="shared" si="261"/>
        <v/>
      </c>
      <c r="KE137" s="739" t="str">
        <f t="shared" si="262"/>
        <v/>
      </c>
      <c r="KF137" s="739" t="str">
        <f t="shared" si="263"/>
        <v/>
      </c>
      <c r="KG137" s="739" t="str">
        <f t="shared" si="264"/>
        <v/>
      </c>
      <c r="KH137" s="739" t="str">
        <f t="shared" si="265"/>
        <v/>
      </c>
      <c r="KI137" s="739" t="str">
        <f t="shared" si="266"/>
        <v/>
      </c>
      <c r="KJ137" s="739" t="str">
        <f t="shared" si="267"/>
        <v/>
      </c>
      <c r="KK137" s="739" t="str">
        <f t="shared" si="268"/>
        <v/>
      </c>
      <c r="KL137" s="739" t="str">
        <f t="shared" si="269"/>
        <v/>
      </c>
      <c r="KM137" s="739" t="str">
        <f t="shared" si="270"/>
        <v/>
      </c>
      <c r="KN137" s="739" t="str">
        <f t="shared" si="271"/>
        <v/>
      </c>
      <c r="KO137" s="739" t="str">
        <f t="shared" si="272"/>
        <v/>
      </c>
      <c r="KP137" s="739" t="str">
        <f t="shared" si="273"/>
        <v/>
      </c>
      <c r="KQ137" s="739" t="str">
        <f t="shared" si="274"/>
        <v/>
      </c>
      <c r="KR137" s="739" t="str">
        <f t="shared" si="275"/>
        <v/>
      </c>
      <c r="KS137" s="739" t="str">
        <f t="shared" si="276"/>
        <v/>
      </c>
      <c r="KT137" s="739" t="str">
        <f t="shared" si="277"/>
        <v/>
      </c>
      <c r="KU137" s="739" t="str">
        <f t="shared" si="278"/>
        <v/>
      </c>
      <c r="KV137" s="739" t="str">
        <f t="shared" si="279"/>
        <v/>
      </c>
      <c r="KW137" s="739" t="str">
        <f t="shared" si="280"/>
        <v/>
      </c>
      <c r="KX137" s="739" t="str">
        <f t="shared" si="281"/>
        <v/>
      </c>
      <c r="KY137" s="739" t="str">
        <f t="shared" si="282"/>
        <v/>
      </c>
      <c r="KZ137" s="739" t="str">
        <f t="shared" si="283"/>
        <v/>
      </c>
      <c r="LA137" s="739" t="str">
        <f t="shared" si="284"/>
        <v/>
      </c>
      <c r="LB137" s="739" t="str">
        <f t="shared" si="285"/>
        <v/>
      </c>
      <c r="LC137" s="739" t="str">
        <f t="shared" si="286"/>
        <v/>
      </c>
      <c r="LD137" s="739" t="str">
        <f t="shared" si="287"/>
        <v/>
      </c>
      <c r="LE137" s="739" t="str">
        <f t="shared" si="288"/>
        <v/>
      </c>
      <c r="LF137" s="740" t="str">
        <f t="shared" si="289"/>
        <v/>
      </c>
      <c r="LG137" s="740" t="str">
        <f t="shared" si="290"/>
        <v/>
      </c>
      <c r="LH137" s="740" t="str">
        <f t="shared" si="291"/>
        <v/>
      </c>
      <c r="LI137" s="740" t="str">
        <f t="shared" si="292"/>
        <v/>
      </c>
      <c r="LJ137" s="740" t="str">
        <f t="shared" si="293"/>
        <v/>
      </c>
      <c r="LK137" s="614" t="str">
        <f t="shared" si="294"/>
        <v/>
      </c>
      <c r="LL137" s="614" t="str">
        <f t="shared" si="295"/>
        <v/>
      </c>
      <c r="LM137" s="614" t="str">
        <f t="shared" si="296"/>
        <v/>
      </c>
      <c r="LN137" s="614" t="str">
        <f t="shared" si="297"/>
        <v/>
      </c>
      <c r="LO137" s="614" t="str">
        <f t="shared" si="298"/>
        <v/>
      </c>
      <c r="LP137" s="614" t="str">
        <f t="shared" si="299"/>
        <v/>
      </c>
      <c r="LQ137" s="614" t="str">
        <f t="shared" si="300"/>
        <v/>
      </c>
      <c r="LR137" s="614" t="str">
        <f t="shared" si="301"/>
        <v/>
      </c>
      <c r="LS137" s="614" t="str">
        <f t="shared" si="302"/>
        <v/>
      </c>
      <c r="LT137" s="614" t="str">
        <f t="shared" si="303"/>
        <v/>
      </c>
      <c r="LU137" s="614" t="str">
        <f t="shared" si="304"/>
        <v/>
      </c>
      <c r="LV137" s="614" t="str">
        <f t="shared" si="305"/>
        <v/>
      </c>
      <c r="LW137" s="614" t="str">
        <f t="shared" si="306"/>
        <v/>
      </c>
      <c r="LX137" s="614" t="str">
        <f t="shared" si="307"/>
        <v/>
      </c>
      <c r="LY137" s="614" t="str">
        <f t="shared" si="308"/>
        <v/>
      </c>
      <c r="LZ137" s="614" t="str">
        <f t="shared" si="309"/>
        <v/>
      </c>
      <c r="MA137" s="614" t="str">
        <f t="shared" si="310"/>
        <v/>
      </c>
      <c r="MB137" s="614" t="str">
        <f t="shared" si="311"/>
        <v/>
      </c>
      <c r="MC137" s="614" t="str">
        <f t="shared" si="312"/>
        <v/>
      </c>
      <c r="MD137" s="614" t="str">
        <f t="shared" si="313"/>
        <v/>
      </c>
      <c r="ME137" s="731">
        <f t="shared" si="327"/>
        <v>0</v>
      </c>
      <c r="MF137" s="731">
        <f t="shared" si="328"/>
        <v>0</v>
      </c>
      <c r="MG137" s="731">
        <f t="shared" si="329"/>
        <v>0</v>
      </c>
      <c r="MH137" s="731">
        <f t="shared" si="330"/>
        <v>0</v>
      </c>
      <c r="MI137" s="731">
        <f t="shared" si="331"/>
        <v>0</v>
      </c>
      <c r="MJ137" s="731">
        <f t="shared" si="332"/>
        <v>0</v>
      </c>
      <c r="MK137" s="731">
        <f t="shared" si="333"/>
        <v>0</v>
      </c>
      <c r="ML137" s="731">
        <f t="shared" si="334"/>
        <v>0</v>
      </c>
      <c r="MM137" s="731">
        <f t="shared" si="335"/>
        <v>0</v>
      </c>
      <c r="MN137" s="731">
        <f t="shared" si="336"/>
        <v>0</v>
      </c>
      <c r="MO137" s="731">
        <f t="shared" si="337"/>
        <v>0</v>
      </c>
      <c r="MP137" s="731">
        <f t="shared" si="338"/>
        <v>0</v>
      </c>
      <c r="MQ137" s="731">
        <f t="shared" si="339"/>
        <v>0</v>
      </c>
      <c r="MR137" s="731">
        <f t="shared" si="340"/>
        <v>0</v>
      </c>
      <c r="MS137" s="731">
        <f t="shared" si="341"/>
        <v>0</v>
      </c>
    </row>
    <row r="138" spans="1:357" s="614" customFormat="1" ht="12" customHeight="1" x14ac:dyDescent="0.2">
      <c r="A138" s="647" t="str">
        <f t="shared" si="1"/>
        <v/>
      </c>
      <c r="B138" s="828">
        <f>'Rent Schedule and Summary'!B33</f>
        <v>60</v>
      </c>
      <c r="C138" s="824">
        <f>'Rent Schedule and Summary'!C33</f>
        <v>0</v>
      </c>
      <c r="D138" s="825">
        <f>'Rent Schedule and Summary'!D33</f>
        <v>0</v>
      </c>
      <c r="E138" s="826">
        <f>'Rent Schedule and Summary'!E33</f>
        <v>0</v>
      </c>
      <c r="F138" s="826">
        <f>'Rent Schedule and Summary'!F33</f>
        <v>0</v>
      </c>
      <c r="G138" s="826">
        <f>'Rent Schedule and Summary'!G33</f>
        <v>0</v>
      </c>
      <c r="H138" s="826">
        <f>'Rent Schedule and Summary'!H33</f>
        <v>0</v>
      </c>
      <c r="I138" s="826">
        <f>'Rent Schedule and Summary'!I33</f>
        <v>0</v>
      </c>
      <c r="J138" s="827">
        <f>'Rent Schedule and Summary'!J33</f>
        <v>0</v>
      </c>
      <c r="K138" s="736">
        <f t="shared" si="346"/>
        <v>0</v>
      </c>
      <c r="L138" s="736">
        <f t="shared" si="347"/>
        <v>0</v>
      </c>
      <c r="M138" s="779">
        <f>'Rent Schedule and Summary'!M33</f>
        <v>0</v>
      </c>
      <c r="N138" s="779">
        <f>'Rent Schedule and Summary'!N33</f>
        <v>0</v>
      </c>
      <c r="O138" s="779">
        <f>'Rent Schedule and Summary'!O33</f>
        <v>0</v>
      </c>
      <c r="P138" s="723">
        <f>'Rent Schedule and Summary'!P33</f>
        <v>0</v>
      </c>
      <c r="Q138" s="737">
        <f t="shared" si="4"/>
        <v>0</v>
      </c>
      <c r="R138" s="738"/>
      <c r="S138" s="737"/>
      <c r="T138" s="738"/>
      <c r="U138" s="661"/>
      <c r="V138" s="661"/>
      <c r="W138" s="614" t="str">
        <f t="shared" si="5"/>
        <v/>
      </c>
      <c r="X138" s="614" t="str">
        <f t="shared" si="6"/>
        <v/>
      </c>
      <c r="Y138" s="614" t="str">
        <f t="shared" si="7"/>
        <v/>
      </c>
      <c r="Z138" s="614" t="str">
        <f t="shared" si="8"/>
        <v/>
      </c>
      <c r="AA138" s="614" t="str">
        <f t="shared" si="9"/>
        <v/>
      </c>
      <c r="AB138" s="614" t="str">
        <f t="shared" si="10"/>
        <v/>
      </c>
      <c r="AC138" s="614" t="str">
        <f t="shared" si="11"/>
        <v/>
      </c>
      <c r="AD138" s="614" t="str">
        <f t="shared" si="12"/>
        <v/>
      </c>
      <c r="AE138" s="614" t="str">
        <f t="shared" si="13"/>
        <v/>
      </c>
      <c r="AF138" s="614" t="str">
        <f t="shared" si="14"/>
        <v/>
      </c>
      <c r="AG138" s="614" t="str">
        <f t="shared" si="15"/>
        <v/>
      </c>
      <c r="AH138" s="614" t="str">
        <f t="shared" si="16"/>
        <v/>
      </c>
      <c r="AI138" s="614" t="str">
        <f t="shared" si="17"/>
        <v/>
      </c>
      <c r="AJ138" s="614" t="str">
        <f t="shared" si="18"/>
        <v/>
      </c>
      <c r="AK138" s="614" t="str">
        <f t="shared" si="19"/>
        <v/>
      </c>
      <c r="AL138" s="614" t="str">
        <f t="shared" si="20"/>
        <v/>
      </c>
      <c r="AM138" s="614" t="str">
        <f t="shared" si="21"/>
        <v/>
      </c>
      <c r="AN138" s="614" t="str">
        <f t="shared" si="22"/>
        <v/>
      </c>
      <c r="AO138" s="614" t="str">
        <f t="shared" si="23"/>
        <v/>
      </c>
      <c r="AP138" s="614" t="str">
        <f t="shared" si="24"/>
        <v/>
      </c>
      <c r="AQ138" s="614" t="str">
        <f t="shared" si="25"/>
        <v/>
      </c>
      <c r="AR138" s="614" t="str">
        <f t="shared" si="26"/>
        <v/>
      </c>
      <c r="AS138" s="614" t="str">
        <f t="shared" si="27"/>
        <v/>
      </c>
      <c r="AT138" s="614" t="str">
        <f t="shared" si="28"/>
        <v/>
      </c>
      <c r="AU138" s="614" t="str">
        <f t="shared" si="29"/>
        <v/>
      </c>
      <c r="AV138" s="614" t="str">
        <f t="shared" si="30"/>
        <v/>
      </c>
      <c r="AW138" s="614" t="str">
        <f t="shared" si="31"/>
        <v/>
      </c>
      <c r="AX138" s="614" t="str">
        <f t="shared" si="32"/>
        <v/>
      </c>
      <c r="AY138" s="614" t="str">
        <f t="shared" si="33"/>
        <v/>
      </c>
      <c r="AZ138" s="614" t="str">
        <f t="shared" si="34"/>
        <v/>
      </c>
      <c r="BA138" s="614" t="str">
        <f t="shared" si="35"/>
        <v/>
      </c>
      <c r="BB138" s="614" t="str">
        <f t="shared" si="36"/>
        <v/>
      </c>
      <c r="BC138" s="614" t="str">
        <f t="shared" si="37"/>
        <v/>
      </c>
      <c r="BD138" s="614" t="str">
        <f t="shared" si="38"/>
        <v/>
      </c>
      <c r="BE138" s="614" t="str">
        <f t="shared" si="39"/>
        <v/>
      </c>
      <c r="BF138" s="614" t="str">
        <f t="shared" si="40"/>
        <v/>
      </c>
      <c r="BG138" s="614" t="str">
        <f t="shared" si="41"/>
        <v/>
      </c>
      <c r="BH138" s="614" t="str">
        <f t="shared" si="42"/>
        <v/>
      </c>
      <c r="BI138" s="614" t="str">
        <f t="shared" si="43"/>
        <v/>
      </c>
      <c r="BJ138" s="614" t="str">
        <f t="shared" si="44"/>
        <v/>
      </c>
      <c r="BK138" s="614" t="str">
        <f t="shared" si="45"/>
        <v/>
      </c>
      <c r="BL138" s="614" t="str">
        <f t="shared" si="46"/>
        <v/>
      </c>
      <c r="BM138" s="614" t="str">
        <f t="shared" si="47"/>
        <v/>
      </c>
      <c r="BN138" s="614" t="str">
        <f t="shared" si="48"/>
        <v/>
      </c>
      <c r="BO138" s="614" t="str">
        <f t="shared" si="49"/>
        <v/>
      </c>
      <c r="BP138" s="614" t="str">
        <f t="shared" si="50"/>
        <v/>
      </c>
      <c r="BQ138" s="614" t="str">
        <f t="shared" si="51"/>
        <v/>
      </c>
      <c r="BR138" s="614" t="str">
        <f t="shared" si="52"/>
        <v/>
      </c>
      <c r="BS138" s="614" t="str">
        <f t="shared" si="53"/>
        <v/>
      </c>
      <c r="BT138" s="614" t="str">
        <f t="shared" si="54"/>
        <v/>
      </c>
      <c r="BU138" s="614" t="str">
        <f t="shared" si="55"/>
        <v/>
      </c>
      <c r="BV138" s="614" t="str">
        <f t="shared" si="56"/>
        <v/>
      </c>
      <c r="BW138" s="614" t="str">
        <f t="shared" si="57"/>
        <v/>
      </c>
      <c r="BX138" s="614" t="str">
        <f t="shared" si="58"/>
        <v/>
      </c>
      <c r="BY138" s="614" t="str">
        <f t="shared" si="59"/>
        <v/>
      </c>
      <c r="BZ138" s="614" t="str">
        <f t="shared" si="60"/>
        <v/>
      </c>
      <c r="CA138" s="614" t="str">
        <f t="shared" si="61"/>
        <v/>
      </c>
      <c r="CB138" s="614" t="str">
        <f t="shared" si="62"/>
        <v/>
      </c>
      <c r="CC138" s="614" t="str">
        <f t="shared" si="63"/>
        <v/>
      </c>
      <c r="CD138" s="614" t="str">
        <f t="shared" si="64"/>
        <v/>
      </c>
      <c r="CE138" s="614" t="str">
        <f t="shared" si="65"/>
        <v/>
      </c>
      <c r="CF138" s="614" t="str">
        <f t="shared" si="66"/>
        <v/>
      </c>
      <c r="CG138" s="614" t="str">
        <f t="shared" si="67"/>
        <v/>
      </c>
      <c r="CH138" s="614" t="str">
        <f t="shared" si="68"/>
        <v/>
      </c>
      <c r="CI138" s="614" t="str">
        <f t="shared" si="69"/>
        <v/>
      </c>
      <c r="CJ138" s="614" t="str">
        <f t="shared" si="70"/>
        <v/>
      </c>
      <c r="CK138" s="614" t="str">
        <f t="shared" si="71"/>
        <v/>
      </c>
      <c r="CL138" s="614" t="str">
        <f t="shared" si="72"/>
        <v/>
      </c>
      <c r="CM138" s="614" t="str">
        <f t="shared" si="73"/>
        <v/>
      </c>
      <c r="CN138" s="614" t="str">
        <f t="shared" si="74"/>
        <v/>
      </c>
      <c r="CO138" s="614" t="str">
        <f t="shared" si="75"/>
        <v/>
      </c>
      <c r="CP138" s="614" t="str">
        <f t="shared" si="76"/>
        <v/>
      </c>
      <c r="CQ138" s="614" t="str">
        <f t="shared" si="77"/>
        <v/>
      </c>
      <c r="CR138" s="614" t="str">
        <f t="shared" si="78"/>
        <v/>
      </c>
      <c r="CS138" s="614" t="str">
        <f t="shared" si="79"/>
        <v/>
      </c>
      <c r="CT138" s="614" t="str">
        <f t="shared" si="80"/>
        <v/>
      </c>
      <c r="CU138" s="614" t="str">
        <f t="shared" si="81"/>
        <v/>
      </c>
      <c r="CV138" s="614" t="str">
        <f t="shared" si="82"/>
        <v/>
      </c>
      <c r="CW138" s="614" t="str">
        <f t="shared" si="83"/>
        <v/>
      </c>
      <c r="CX138" s="614" t="str">
        <f t="shared" si="84"/>
        <v/>
      </c>
      <c r="CY138" s="614" t="str">
        <f t="shared" si="85"/>
        <v/>
      </c>
      <c r="CZ138" s="614" t="str">
        <f t="shared" si="86"/>
        <v/>
      </c>
      <c r="DA138" s="614" t="str">
        <f t="shared" si="87"/>
        <v/>
      </c>
      <c r="DB138" s="614" t="str">
        <f t="shared" si="88"/>
        <v/>
      </c>
      <c r="DC138" s="614" t="str">
        <f t="shared" si="89"/>
        <v/>
      </c>
      <c r="DD138" s="614" t="str">
        <f t="shared" si="90"/>
        <v/>
      </c>
      <c r="DE138" s="614" t="str">
        <f t="shared" si="91"/>
        <v/>
      </c>
      <c r="DF138" s="614" t="str">
        <f t="shared" si="92"/>
        <v/>
      </c>
      <c r="DG138" s="614" t="str">
        <f t="shared" si="93"/>
        <v/>
      </c>
      <c r="DH138" s="614" t="str">
        <f t="shared" si="94"/>
        <v/>
      </c>
      <c r="DI138" s="614" t="str">
        <f t="shared" si="95"/>
        <v/>
      </c>
      <c r="DJ138" s="614" t="str">
        <f t="shared" si="96"/>
        <v/>
      </c>
      <c r="DK138" s="614" t="str">
        <f t="shared" si="97"/>
        <v/>
      </c>
      <c r="DL138" s="614" t="str">
        <f t="shared" si="98"/>
        <v/>
      </c>
      <c r="DM138" s="614" t="str">
        <f t="shared" si="99"/>
        <v/>
      </c>
      <c r="DN138" s="614" t="str">
        <f t="shared" si="100"/>
        <v/>
      </c>
      <c r="DO138" s="614" t="str">
        <f t="shared" si="101"/>
        <v/>
      </c>
      <c r="DP138" s="614" t="str">
        <f t="shared" si="102"/>
        <v/>
      </c>
      <c r="DQ138" s="614" t="str">
        <f t="shared" si="103"/>
        <v/>
      </c>
      <c r="DR138" s="614" t="str">
        <f t="shared" si="104"/>
        <v/>
      </c>
      <c r="DS138" s="614" t="str">
        <f t="shared" si="105"/>
        <v/>
      </c>
      <c r="DT138" s="614" t="str">
        <f t="shared" si="106"/>
        <v/>
      </c>
      <c r="DU138" s="614" t="str">
        <f t="shared" si="107"/>
        <v/>
      </c>
      <c r="DV138" s="614" t="str">
        <f t="shared" si="108"/>
        <v/>
      </c>
      <c r="DW138" s="614" t="str">
        <f t="shared" si="109"/>
        <v/>
      </c>
      <c r="DX138" s="614" t="str">
        <f t="shared" si="110"/>
        <v/>
      </c>
      <c r="DY138" s="614" t="str">
        <f t="shared" si="111"/>
        <v/>
      </c>
      <c r="DZ138" s="614" t="str">
        <f t="shared" si="112"/>
        <v/>
      </c>
      <c r="EA138" s="614" t="str">
        <f t="shared" si="113"/>
        <v/>
      </c>
      <c r="EB138" s="614" t="str">
        <f t="shared" si="114"/>
        <v/>
      </c>
      <c r="EC138" s="614" t="str">
        <f t="shared" si="115"/>
        <v/>
      </c>
      <c r="ED138" s="614" t="str">
        <f t="shared" si="116"/>
        <v/>
      </c>
      <c r="EE138" s="614" t="str">
        <f t="shared" si="117"/>
        <v/>
      </c>
      <c r="EF138" s="614" t="str">
        <f t="shared" si="118"/>
        <v/>
      </c>
      <c r="EG138" s="614" t="str">
        <f t="shared" si="316"/>
        <v/>
      </c>
      <c r="EH138" s="614" t="str">
        <f t="shared" si="119"/>
        <v/>
      </c>
      <c r="EI138" s="614" t="str">
        <f t="shared" si="120"/>
        <v/>
      </c>
      <c r="EJ138" s="614" t="str">
        <f t="shared" si="121"/>
        <v/>
      </c>
      <c r="EK138" s="614" t="str">
        <f t="shared" si="122"/>
        <v/>
      </c>
      <c r="EL138" s="614" t="str">
        <f t="shared" si="123"/>
        <v/>
      </c>
      <c r="EM138" s="614" t="str">
        <f t="shared" si="124"/>
        <v/>
      </c>
      <c r="EN138" s="614" t="str">
        <f t="shared" si="125"/>
        <v/>
      </c>
      <c r="EO138" s="614" t="str">
        <f t="shared" si="126"/>
        <v/>
      </c>
      <c r="EP138" s="614" t="str">
        <f t="shared" si="127"/>
        <v/>
      </c>
      <c r="EQ138" s="614" t="str">
        <f t="shared" si="128"/>
        <v/>
      </c>
      <c r="ER138" s="614" t="str">
        <f t="shared" si="129"/>
        <v/>
      </c>
      <c r="ES138" s="614" t="str">
        <f t="shared" si="130"/>
        <v/>
      </c>
      <c r="ET138" s="614" t="str">
        <f t="shared" si="131"/>
        <v/>
      </c>
      <c r="EU138" s="614" t="str">
        <f t="shared" si="132"/>
        <v/>
      </c>
      <c r="EV138" s="614" t="str">
        <f t="shared" si="133"/>
        <v/>
      </c>
      <c r="EW138" s="614" t="str">
        <f t="shared" si="317"/>
        <v/>
      </c>
      <c r="EX138" s="614" t="str">
        <f t="shared" si="318"/>
        <v/>
      </c>
      <c r="EY138" s="614" t="str">
        <f t="shared" si="319"/>
        <v/>
      </c>
      <c r="EZ138" s="614" t="str">
        <f t="shared" si="320"/>
        <v/>
      </c>
      <c r="FA138" s="614" t="str">
        <f t="shared" si="321"/>
        <v/>
      </c>
      <c r="FB138" s="614" t="str">
        <f t="shared" si="134"/>
        <v/>
      </c>
      <c r="FC138" s="614" t="str">
        <f t="shared" si="135"/>
        <v/>
      </c>
      <c r="FD138" s="614" t="str">
        <f t="shared" si="136"/>
        <v/>
      </c>
      <c r="FE138" s="614" t="str">
        <f t="shared" si="137"/>
        <v/>
      </c>
      <c r="FF138" s="614" t="str">
        <f t="shared" si="138"/>
        <v/>
      </c>
      <c r="FG138" s="614" t="str">
        <f t="shared" si="322"/>
        <v/>
      </c>
      <c r="FH138" s="614" t="str">
        <f t="shared" si="323"/>
        <v/>
      </c>
      <c r="FI138" s="614" t="str">
        <f t="shared" si="324"/>
        <v/>
      </c>
      <c r="FJ138" s="614" t="str">
        <f t="shared" si="325"/>
        <v/>
      </c>
      <c r="FK138" s="614" t="str">
        <f t="shared" si="326"/>
        <v/>
      </c>
      <c r="FL138" s="614" t="str">
        <f t="shared" si="139"/>
        <v/>
      </c>
      <c r="FM138" s="614" t="str">
        <f t="shared" si="140"/>
        <v/>
      </c>
      <c r="FN138" s="614" t="str">
        <f t="shared" si="141"/>
        <v/>
      </c>
      <c r="FO138" s="614" t="str">
        <f t="shared" si="142"/>
        <v/>
      </c>
      <c r="FP138" s="614" t="str">
        <f t="shared" si="143"/>
        <v/>
      </c>
      <c r="FQ138" s="614" t="str">
        <f t="shared" si="144"/>
        <v/>
      </c>
      <c r="FR138" s="614" t="str">
        <f t="shared" si="145"/>
        <v/>
      </c>
      <c r="FS138" s="614" t="str">
        <f t="shared" si="146"/>
        <v/>
      </c>
      <c r="FT138" s="614" t="str">
        <f t="shared" si="147"/>
        <v/>
      </c>
      <c r="FU138" s="614" t="str">
        <f t="shared" si="148"/>
        <v/>
      </c>
      <c r="FV138" s="614" t="str">
        <f t="shared" si="149"/>
        <v/>
      </c>
      <c r="FW138" s="614" t="str">
        <f t="shared" si="150"/>
        <v/>
      </c>
      <c r="FX138" s="614" t="str">
        <f t="shared" si="151"/>
        <v/>
      </c>
      <c r="FY138" s="614" t="str">
        <f t="shared" si="152"/>
        <v/>
      </c>
      <c r="FZ138" s="614" t="str">
        <f t="shared" si="153"/>
        <v/>
      </c>
      <c r="GA138" s="614" t="str">
        <f t="shared" si="154"/>
        <v/>
      </c>
      <c r="GB138" s="614" t="str">
        <f t="shared" si="155"/>
        <v/>
      </c>
      <c r="GC138" s="614" t="str">
        <f t="shared" si="156"/>
        <v/>
      </c>
      <c r="GD138" s="614" t="str">
        <f t="shared" si="157"/>
        <v/>
      </c>
      <c r="GE138" s="614" t="str">
        <f t="shared" si="158"/>
        <v/>
      </c>
      <c r="GF138" s="614" t="str">
        <f t="shared" si="159"/>
        <v/>
      </c>
      <c r="GG138" s="614" t="str">
        <f t="shared" si="160"/>
        <v/>
      </c>
      <c r="GH138" s="614" t="str">
        <f t="shared" si="161"/>
        <v/>
      </c>
      <c r="GI138" s="614" t="str">
        <f t="shared" si="162"/>
        <v/>
      </c>
      <c r="GJ138" s="614" t="str">
        <f t="shared" si="163"/>
        <v/>
      </c>
      <c r="GK138" s="614" t="str">
        <f t="shared" si="164"/>
        <v/>
      </c>
      <c r="GL138" s="614" t="str">
        <f t="shared" si="165"/>
        <v/>
      </c>
      <c r="GM138" s="614" t="str">
        <f t="shared" si="166"/>
        <v/>
      </c>
      <c r="GN138" s="614" t="str">
        <f t="shared" si="167"/>
        <v/>
      </c>
      <c r="GO138" s="614" t="str">
        <f t="shared" si="168"/>
        <v/>
      </c>
      <c r="GP138" s="614" t="str">
        <f t="shared" si="169"/>
        <v/>
      </c>
      <c r="GQ138" s="614" t="str">
        <f t="shared" si="170"/>
        <v/>
      </c>
      <c r="GR138" s="614" t="str">
        <f t="shared" si="171"/>
        <v/>
      </c>
      <c r="GS138" s="614" t="str">
        <f t="shared" si="172"/>
        <v/>
      </c>
      <c r="GT138" s="614" t="str">
        <f t="shared" si="173"/>
        <v/>
      </c>
      <c r="GU138" s="614" t="str">
        <f t="shared" si="174"/>
        <v/>
      </c>
      <c r="GV138" s="614" t="str">
        <f t="shared" si="175"/>
        <v/>
      </c>
      <c r="GW138" s="614" t="str">
        <f t="shared" si="176"/>
        <v/>
      </c>
      <c r="GX138" s="614" t="str">
        <f t="shared" si="177"/>
        <v/>
      </c>
      <c r="GY138" s="614" t="str">
        <f t="shared" si="178"/>
        <v/>
      </c>
      <c r="GZ138" s="614" t="str">
        <f t="shared" si="179"/>
        <v/>
      </c>
      <c r="HA138" s="614" t="str">
        <f t="shared" si="180"/>
        <v/>
      </c>
      <c r="HB138" s="614" t="str">
        <f t="shared" si="181"/>
        <v/>
      </c>
      <c r="HC138" s="614" t="str">
        <f t="shared" si="182"/>
        <v/>
      </c>
      <c r="HD138" s="614" t="str">
        <f t="shared" si="183"/>
        <v/>
      </c>
      <c r="HE138" s="614" t="str">
        <f t="shared" si="184"/>
        <v/>
      </c>
      <c r="HF138" s="614" t="str">
        <f t="shared" si="185"/>
        <v/>
      </c>
      <c r="HG138" s="614" t="str">
        <f t="shared" si="186"/>
        <v/>
      </c>
      <c r="HH138" s="614" t="str">
        <f t="shared" si="187"/>
        <v/>
      </c>
      <c r="HI138" s="614" t="str">
        <f t="shared" si="188"/>
        <v/>
      </c>
      <c r="HJ138" s="614" t="str">
        <f t="shared" si="189"/>
        <v/>
      </c>
      <c r="HK138" s="614" t="str">
        <f t="shared" si="190"/>
        <v/>
      </c>
      <c r="HL138" s="614" t="str">
        <f t="shared" si="191"/>
        <v/>
      </c>
      <c r="HM138" s="614" t="str">
        <f t="shared" si="192"/>
        <v/>
      </c>
      <c r="HN138" s="614" t="str">
        <f t="shared" si="193"/>
        <v/>
      </c>
      <c r="HO138" s="614" t="str">
        <f t="shared" si="194"/>
        <v/>
      </c>
      <c r="HP138" s="614" t="str">
        <f t="shared" si="195"/>
        <v/>
      </c>
      <c r="HQ138" s="614" t="str">
        <f t="shared" si="196"/>
        <v/>
      </c>
      <c r="HR138" s="614" t="str">
        <f t="shared" si="197"/>
        <v/>
      </c>
      <c r="HS138" s="614" t="str">
        <f t="shared" si="198"/>
        <v/>
      </c>
      <c r="HT138" s="614" t="str">
        <f t="shared" si="199"/>
        <v/>
      </c>
      <c r="HU138" s="614" t="str">
        <f t="shared" si="200"/>
        <v/>
      </c>
      <c r="HV138" s="614" t="str">
        <f t="shared" si="201"/>
        <v/>
      </c>
      <c r="HW138" s="614" t="str">
        <f t="shared" si="202"/>
        <v/>
      </c>
      <c r="HX138" s="614" t="str">
        <f t="shared" si="203"/>
        <v/>
      </c>
      <c r="HY138" s="739" t="str">
        <f t="shared" si="204"/>
        <v/>
      </c>
      <c r="HZ138" s="739" t="str">
        <f t="shared" si="205"/>
        <v/>
      </c>
      <c r="IA138" s="739" t="str">
        <f t="shared" si="206"/>
        <v/>
      </c>
      <c r="IB138" s="739" t="str">
        <f t="shared" si="207"/>
        <v/>
      </c>
      <c r="IC138" s="739" t="str">
        <f t="shared" si="208"/>
        <v/>
      </c>
      <c r="ID138" s="739" t="str">
        <f t="shared" si="209"/>
        <v/>
      </c>
      <c r="IE138" s="739" t="str">
        <f t="shared" si="210"/>
        <v/>
      </c>
      <c r="IF138" s="739" t="str">
        <f t="shared" si="211"/>
        <v/>
      </c>
      <c r="IG138" s="739" t="str">
        <f t="shared" si="212"/>
        <v/>
      </c>
      <c r="IH138" s="739" t="str">
        <f t="shared" si="213"/>
        <v/>
      </c>
      <c r="II138" s="739" t="str">
        <f t="shared" si="214"/>
        <v/>
      </c>
      <c r="IJ138" s="739" t="str">
        <f t="shared" si="215"/>
        <v/>
      </c>
      <c r="IK138" s="739" t="str">
        <f t="shared" si="216"/>
        <v/>
      </c>
      <c r="IL138" s="739" t="str">
        <f t="shared" si="217"/>
        <v/>
      </c>
      <c r="IM138" s="739" t="str">
        <f t="shared" si="218"/>
        <v/>
      </c>
      <c r="IN138" s="739" t="str">
        <f t="shared" si="219"/>
        <v/>
      </c>
      <c r="IO138" s="739" t="str">
        <f t="shared" si="220"/>
        <v/>
      </c>
      <c r="IP138" s="739" t="str">
        <f t="shared" si="221"/>
        <v/>
      </c>
      <c r="IQ138" s="739" t="str">
        <f t="shared" si="222"/>
        <v/>
      </c>
      <c r="IR138" s="739" t="str">
        <f t="shared" si="223"/>
        <v/>
      </c>
      <c r="IS138" s="739" t="str">
        <f t="shared" si="224"/>
        <v/>
      </c>
      <c r="IT138" s="739" t="str">
        <f t="shared" si="225"/>
        <v/>
      </c>
      <c r="IU138" s="739" t="str">
        <f t="shared" si="226"/>
        <v/>
      </c>
      <c r="IV138" s="739" t="str">
        <f t="shared" si="227"/>
        <v/>
      </c>
      <c r="IW138" s="739" t="str">
        <f t="shared" si="228"/>
        <v/>
      </c>
      <c r="IX138" s="739" t="str">
        <f t="shared" si="229"/>
        <v/>
      </c>
      <c r="IY138" s="739" t="str">
        <f t="shared" si="230"/>
        <v/>
      </c>
      <c r="IZ138" s="739" t="str">
        <f t="shared" si="231"/>
        <v/>
      </c>
      <c r="JA138" s="739" t="str">
        <f t="shared" si="232"/>
        <v/>
      </c>
      <c r="JB138" s="739" t="str">
        <f t="shared" si="233"/>
        <v/>
      </c>
      <c r="JC138" s="739" t="str">
        <f t="shared" si="234"/>
        <v/>
      </c>
      <c r="JD138" s="739" t="str">
        <f t="shared" si="235"/>
        <v/>
      </c>
      <c r="JE138" s="739" t="str">
        <f t="shared" si="236"/>
        <v/>
      </c>
      <c r="JF138" s="739" t="str">
        <f t="shared" si="237"/>
        <v/>
      </c>
      <c r="JG138" s="739" t="str">
        <f t="shared" si="238"/>
        <v/>
      </c>
      <c r="JH138" s="739" t="str">
        <f t="shared" si="239"/>
        <v/>
      </c>
      <c r="JI138" s="739" t="str">
        <f t="shared" si="240"/>
        <v/>
      </c>
      <c r="JJ138" s="739" t="str">
        <f t="shared" si="241"/>
        <v/>
      </c>
      <c r="JK138" s="739" t="str">
        <f t="shared" si="242"/>
        <v/>
      </c>
      <c r="JL138" s="739" t="str">
        <f t="shared" si="243"/>
        <v/>
      </c>
      <c r="JM138" s="739" t="str">
        <f t="shared" si="244"/>
        <v/>
      </c>
      <c r="JN138" s="739" t="str">
        <f t="shared" si="245"/>
        <v/>
      </c>
      <c r="JO138" s="739" t="str">
        <f t="shared" si="246"/>
        <v/>
      </c>
      <c r="JP138" s="739" t="str">
        <f t="shared" si="247"/>
        <v/>
      </c>
      <c r="JQ138" s="739" t="str">
        <f t="shared" si="248"/>
        <v/>
      </c>
      <c r="JR138" s="739" t="str">
        <f t="shared" si="249"/>
        <v/>
      </c>
      <c r="JS138" s="739" t="str">
        <f t="shared" si="250"/>
        <v/>
      </c>
      <c r="JT138" s="739" t="str">
        <f t="shared" si="251"/>
        <v/>
      </c>
      <c r="JU138" s="739" t="str">
        <f t="shared" si="252"/>
        <v/>
      </c>
      <c r="JV138" s="739" t="str">
        <f t="shared" si="253"/>
        <v/>
      </c>
      <c r="JW138" s="739" t="str">
        <f t="shared" si="254"/>
        <v/>
      </c>
      <c r="JX138" s="739" t="str">
        <f t="shared" si="255"/>
        <v/>
      </c>
      <c r="JY138" s="739" t="str">
        <f t="shared" si="256"/>
        <v/>
      </c>
      <c r="JZ138" s="739" t="str">
        <f t="shared" si="257"/>
        <v/>
      </c>
      <c r="KA138" s="739" t="str">
        <f t="shared" si="258"/>
        <v/>
      </c>
      <c r="KB138" s="739" t="str">
        <f t="shared" si="259"/>
        <v/>
      </c>
      <c r="KC138" s="739" t="str">
        <f t="shared" si="260"/>
        <v/>
      </c>
      <c r="KD138" s="739" t="str">
        <f t="shared" si="261"/>
        <v/>
      </c>
      <c r="KE138" s="739" t="str">
        <f t="shared" si="262"/>
        <v/>
      </c>
      <c r="KF138" s="739" t="str">
        <f t="shared" si="263"/>
        <v/>
      </c>
      <c r="KG138" s="739" t="str">
        <f t="shared" si="264"/>
        <v/>
      </c>
      <c r="KH138" s="739" t="str">
        <f t="shared" si="265"/>
        <v/>
      </c>
      <c r="KI138" s="739" t="str">
        <f t="shared" si="266"/>
        <v/>
      </c>
      <c r="KJ138" s="739" t="str">
        <f t="shared" si="267"/>
        <v/>
      </c>
      <c r="KK138" s="739" t="str">
        <f t="shared" si="268"/>
        <v/>
      </c>
      <c r="KL138" s="739" t="str">
        <f t="shared" si="269"/>
        <v/>
      </c>
      <c r="KM138" s="739" t="str">
        <f t="shared" si="270"/>
        <v/>
      </c>
      <c r="KN138" s="739" t="str">
        <f t="shared" si="271"/>
        <v/>
      </c>
      <c r="KO138" s="739" t="str">
        <f t="shared" si="272"/>
        <v/>
      </c>
      <c r="KP138" s="739" t="str">
        <f t="shared" si="273"/>
        <v/>
      </c>
      <c r="KQ138" s="739" t="str">
        <f t="shared" si="274"/>
        <v/>
      </c>
      <c r="KR138" s="739" t="str">
        <f t="shared" si="275"/>
        <v/>
      </c>
      <c r="KS138" s="739" t="str">
        <f t="shared" si="276"/>
        <v/>
      </c>
      <c r="KT138" s="739" t="str">
        <f t="shared" si="277"/>
        <v/>
      </c>
      <c r="KU138" s="739" t="str">
        <f t="shared" si="278"/>
        <v/>
      </c>
      <c r="KV138" s="739" t="str">
        <f t="shared" si="279"/>
        <v/>
      </c>
      <c r="KW138" s="739" t="str">
        <f t="shared" si="280"/>
        <v/>
      </c>
      <c r="KX138" s="739" t="str">
        <f t="shared" si="281"/>
        <v/>
      </c>
      <c r="KY138" s="739" t="str">
        <f t="shared" si="282"/>
        <v/>
      </c>
      <c r="KZ138" s="739" t="str">
        <f t="shared" si="283"/>
        <v/>
      </c>
      <c r="LA138" s="739" t="str">
        <f t="shared" si="284"/>
        <v/>
      </c>
      <c r="LB138" s="739" t="str">
        <f t="shared" si="285"/>
        <v/>
      </c>
      <c r="LC138" s="739" t="str">
        <f t="shared" si="286"/>
        <v/>
      </c>
      <c r="LD138" s="739" t="str">
        <f t="shared" si="287"/>
        <v/>
      </c>
      <c r="LE138" s="739" t="str">
        <f t="shared" si="288"/>
        <v/>
      </c>
      <c r="LF138" s="740" t="str">
        <f t="shared" si="289"/>
        <v/>
      </c>
      <c r="LG138" s="740" t="str">
        <f t="shared" si="290"/>
        <v/>
      </c>
      <c r="LH138" s="740" t="str">
        <f t="shared" si="291"/>
        <v/>
      </c>
      <c r="LI138" s="740" t="str">
        <f t="shared" si="292"/>
        <v/>
      </c>
      <c r="LJ138" s="740" t="str">
        <f t="shared" si="293"/>
        <v/>
      </c>
      <c r="LK138" s="614" t="str">
        <f t="shared" si="294"/>
        <v/>
      </c>
      <c r="LL138" s="614" t="str">
        <f t="shared" si="295"/>
        <v/>
      </c>
      <c r="LM138" s="614" t="str">
        <f t="shared" si="296"/>
        <v/>
      </c>
      <c r="LN138" s="614" t="str">
        <f t="shared" si="297"/>
        <v/>
      </c>
      <c r="LO138" s="614" t="str">
        <f t="shared" si="298"/>
        <v/>
      </c>
      <c r="LP138" s="614" t="str">
        <f t="shared" si="299"/>
        <v/>
      </c>
      <c r="LQ138" s="614" t="str">
        <f t="shared" si="300"/>
        <v/>
      </c>
      <c r="LR138" s="614" t="str">
        <f t="shared" si="301"/>
        <v/>
      </c>
      <c r="LS138" s="614" t="str">
        <f t="shared" si="302"/>
        <v/>
      </c>
      <c r="LT138" s="614" t="str">
        <f t="shared" si="303"/>
        <v/>
      </c>
      <c r="LU138" s="614" t="str">
        <f t="shared" si="304"/>
        <v/>
      </c>
      <c r="LV138" s="614" t="str">
        <f t="shared" si="305"/>
        <v/>
      </c>
      <c r="LW138" s="614" t="str">
        <f t="shared" si="306"/>
        <v/>
      </c>
      <c r="LX138" s="614" t="str">
        <f t="shared" si="307"/>
        <v/>
      </c>
      <c r="LY138" s="614" t="str">
        <f t="shared" si="308"/>
        <v/>
      </c>
      <c r="LZ138" s="614" t="str">
        <f t="shared" si="309"/>
        <v/>
      </c>
      <c r="MA138" s="614" t="str">
        <f t="shared" si="310"/>
        <v/>
      </c>
      <c r="MB138" s="614" t="str">
        <f t="shared" si="311"/>
        <v/>
      </c>
      <c r="MC138" s="614" t="str">
        <f t="shared" si="312"/>
        <v/>
      </c>
      <c r="MD138" s="614" t="str">
        <f t="shared" si="313"/>
        <v/>
      </c>
      <c r="ME138" s="731">
        <f t="shared" si="327"/>
        <v>0</v>
      </c>
      <c r="MF138" s="731">
        <f t="shared" si="328"/>
        <v>0</v>
      </c>
      <c r="MG138" s="731">
        <f t="shared" si="329"/>
        <v>0</v>
      </c>
      <c r="MH138" s="731">
        <f t="shared" si="330"/>
        <v>0</v>
      </c>
      <c r="MI138" s="731">
        <f t="shared" si="331"/>
        <v>0</v>
      </c>
      <c r="MJ138" s="731">
        <f t="shared" si="332"/>
        <v>0</v>
      </c>
      <c r="MK138" s="731">
        <f t="shared" si="333"/>
        <v>0</v>
      </c>
      <c r="ML138" s="731">
        <f t="shared" si="334"/>
        <v>0</v>
      </c>
      <c r="MM138" s="731">
        <f t="shared" si="335"/>
        <v>0</v>
      </c>
      <c r="MN138" s="731">
        <f t="shared" si="336"/>
        <v>0</v>
      </c>
      <c r="MO138" s="731">
        <f t="shared" si="337"/>
        <v>0</v>
      </c>
      <c r="MP138" s="731">
        <f t="shared" si="338"/>
        <v>0</v>
      </c>
      <c r="MQ138" s="731">
        <f t="shared" si="339"/>
        <v>0</v>
      </c>
      <c r="MR138" s="731">
        <f t="shared" si="340"/>
        <v>0</v>
      </c>
      <c r="MS138" s="731">
        <f t="shared" si="341"/>
        <v>0</v>
      </c>
    </row>
    <row r="139" spans="1:357" s="614" customFormat="1" ht="12" customHeight="1" x14ac:dyDescent="0.2">
      <c r="A139" s="647" t="str">
        <f t="shared" si="1"/>
        <v/>
      </c>
      <c r="B139" s="828">
        <f>'Rent Schedule and Summary'!B34</f>
        <v>70</v>
      </c>
      <c r="C139" s="824">
        <f>'Rent Schedule and Summary'!C34</f>
        <v>0</v>
      </c>
      <c r="D139" s="825">
        <f>'Rent Schedule and Summary'!D34</f>
        <v>0</v>
      </c>
      <c r="E139" s="826">
        <f>'Rent Schedule and Summary'!E34</f>
        <v>0</v>
      </c>
      <c r="F139" s="826">
        <f>'Rent Schedule and Summary'!F34</f>
        <v>0</v>
      </c>
      <c r="G139" s="826">
        <f>'Rent Schedule and Summary'!G34</f>
        <v>0</v>
      </c>
      <c r="H139" s="826">
        <f>'Rent Schedule and Summary'!H34</f>
        <v>0</v>
      </c>
      <c r="I139" s="826">
        <f>'Rent Schedule and Summary'!I34</f>
        <v>0</v>
      </c>
      <c r="J139" s="827">
        <f>'Rent Schedule and Summary'!J34</f>
        <v>0</v>
      </c>
      <c r="K139" s="736">
        <f t="shared" si="346"/>
        <v>0</v>
      </c>
      <c r="L139" s="736">
        <f t="shared" si="347"/>
        <v>0</v>
      </c>
      <c r="M139" s="779">
        <f>'Rent Schedule and Summary'!M34</f>
        <v>0</v>
      </c>
      <c r="N139" s="779">
        <f>'Rent Schedule and Summary'!N34</f>
        <v>0</v>
      </c>
      <c r="O139" s="779">
        <f>'Rent Schedule and Summary'!O34</f>
        <v>0</v>
      </c>
      <c r="P139" s="723">
        <f>'Rent Schedule and Summary'!P34</f>
        <v>0</v>
      </c>
      <c r="Q139" s="737">
        <f t="shared" si="4"/>
        <v>0</v>
      </c>
      <c r="R139" s="738"/>
      <c r="S139" s="737"/>
      <c r="T139" s="738"/>
      <c r="U139" s="661"/>
      <c r="V139" s="661"/>
      <c r="W139" s="614" t="str">
        <f t="shared" si="5"/>
        <v/>
      </c>
      <c r="X139" s="614" t="str">
        <f t="shared" si="6"/>
        <v/>
      </c>
      <c r="Y139" s="614" t="str">
        <f t="shared" si="7"/>
        <v/>
      </c>
      <c r="Z139" s="614" t="str">
        <f t="shared" si="8"/>
        <v/>
      </c>
      <c r="AA139" s="614" t="str">
        <f t="shared" si="9"/>
        <v/>
      </c>
      <c r="AB139" s="614" t="str">
        <f t="shared" si="10"/>
        <v/>
      </c>
      <c r="AC139" s="614" t="str">
        <f t="shared" si="11"/>
        <v/>
      </c>
      <c r="AD139" s="614" t="str">
        <f t="shared" si="12"/>
        <v/>
      </c>
      <c r="AE139" s="614" t="str">
        <f t="shared" si="13"/>
        <v/>
      </c>
      <c r="AF139" s="614" t="str">
        <f t="shared" si="14"/>
        <v/>
      </c>
      <c r="AG139" s="614" t="str">
        <f t="shared" si="15"/>
        <v/>
      </c>
      <c r="AH139" s="614" t="str">
        <f t="shared" si="16"/>
        <v/>
      </c>
      <c r="AI139" s="614" t="str">
        <f t="shared" si="17"/>
        <v/>
      </c>
      <c r="AJ139" s="614" t="str">
        <f t="shared" si="18"/>
        <v/>
      </c>
      <c r="AK139" s="614" t="str">
        <f t="shared" si="19"/>
        <v/>
      </c>
      <c r="AL139" s="614" t="str">
        <f t="shared" si="20"/>
        <v/>
      </c>
      <c r="AM139" s="614" t="str">
        <f t="shared" si="21"/>
        <v/>
      </c>
      <c r="AN139" s="614" t="str">
        <f t="shared" si="22"/>
        <v/>
      </c>
      <c r="AO139" s="614" t="str">
        <f t="shared" si="23"/>
        <v/>
      </c>
      <c r="AP139" s="614" t="str">
        <f t="shared" si="24"/>
        <v/>
      </c>
      <c r="AQ139" s="614" t="str">
        <f t="shared" si="25"/>
        <v/>
      </c>
      <c r="AR139" s="614" t="str">
        <f t="shared" si="26"/>
        <v/>
      </c>
      <c r="AS139" s="614" t="str">
        <f t="shared" si="27"/>
        <v/>
      </c>
      <c r="AT139" s="614" t="str">
        <f t="shared" si="28"/>
        <v/>
      </c>
      <c r="AU139" s="614" t="str">
        <f t="shared" si="29"/>
        <v/>
      </c>
      <c r="AV139" s="614" t="str">
        <f t="shared" si="30"/>
        <v/>
      </c>
      <c r="AW139" s="614" t="str">
        <f t="shared" si="31"/>
        <v/>
      </c>
      <c r="AX139" s="614" t="str">
        <f t="shared" si="32"/>
        <v/>
      </c>
      <c r="AY139" s="614" t="str">
        <f t="shared" si="33"/>
        <v/>
      </c>
      <c r="AZ139" s="614" t="str">
        <f t="shared" si="34"/>
        <v/>
      </c>
      <c r="BA139" s="614" t="str">
        <f t="shared" si="35"/>
        <v/>
      </c>
      <c r="BB139" s="614" t="str">
        <f t="shared" si="36"/>
        <v/>
      </c>
      <c r="BC139" s="614" t="str">
        <f t="shared" si="37"/>
        <v/>
      </c>
      <c r="BD139" s="614" t="str">
        <f t="shared" si="38"/>
        <v/>
      </c>
      <c r="BE139" s="614" t="str">
        <f t="shared" si="39"/>
        <v/>
      </c>
      <c r="BF139" s="614" t="str">
        <f t="shared" si="40"/>
        <v/>
      </c>
      <c r="BG139" s="614" t="str">
        <f t="shared" si="41"/>
        <v/>
      </c>
      <c r="BH139" s="614" t="str">
        <f t="shared" si="42"/>
        <v/>
      </c>
      <c r="BI139" s="614" t="str">
        <f t="shared" si="43"/>
        <v/>
      </c>
      <c r="BJ139" s="614" t="str">
        <f t="shared" si="44"/>
        <v/>
      </c>
      <c r="BK139" s="614" t="str">
        <f t="shared" si="45"/>
        <v/>
      </c>
      <c r="BL139" s="614" t="str">
        <f t="shared" si="46"/>
        <v/>
      </c>
      <c r="BM139" s="614" t="str">
        <f t="shared" si="47"/>
        <v/>
      </c>
      <c r="BN139" s="614" t="str">
        <f t="shared" si="48"/>
        <v/>
      </c>
      <c r="BO139" s="614" t="str">
        <f t="shared" si="49"/>
        <v/>
      </c>
      <c r="BP139" s="614" t="str">
        <f t="shared" si="50"/>
        <v/>
      </c>
      <c r="BQ139" s="614" t="str">
        <f t="shared" si="51"/>
        <v/>
      </c>
      <c r="BR139" s="614" t="str">
        <f t="shared" si="52"/>
        <v/>
      </c>
      <c r="BS139" s="614" t="str">
        <f t="shared" si="53"/>
        <v/>
      </c>
      <c r="BT139" s="614" t="str">
        <f t="shared" si="54"/>
        <v/>
      </c>
      <c r="BU139" s="614" t="str">
        <f t="shared" si="55"/>
        <v/>
      </c>
      <c r="BV139" s="614" t="str">
        <f t="shared" si="56"/>
        <v/>
      </c>
      <c r="BW139" s="614" t="str">
        <f t="shared" si="57"/>
        <v/>
      </c>
      <c r="BX139" s="614" t="str">
        <f t="shared" si="58"/>
        <v/>
      </c>
      <c r="BY139" s="614" t="str">
        <f t="shared" si="59"/>
        <v/>
      </c>
      <c r="BZ139" s="614" t="str">
        <f t="shared" si="60"/>
        <v/>
      </c>
      <c r="CA139" s="614" t="str">
        <f t="shared" si="61"/>
        <v/>
      </c>
      <c r="CB139" s="614" t="str">
        <f t="shared" si="62"/>
        <v/>
      </c>
      <c r="CC139" s="614" t="str">
        <f t="shared" si="63"/>
        <v/>
      </c>
      <c r="CD139" s="614" t="str">
        <f t="shared" si="64"/>
        <v/>
      </c>
      <c r="CE139" s="614" t="str">
        <f t="shared" si="65"/>
        <v/>
      </c>
      <c r="CF139" s="614" t="str">
        <f t="shared" si="66"/>
        <v/>
      </c>
      <c r="CG139" s="614" t="str">
        <f t="shared" si="67"/>
        <v/>
      </c>
      <c r="CH139" s="614" t="str">
        <f t="shared" si="68"/>
        <v/>
      </c>
      <c r="CI139" s="614" t="str">
        <f t="shared" si="69"/>
        <v/>
      </c>
      <c r="CJ139" s="614" t="str">
        <f t="shared" si="70"/>
        <v/>
      </c>
      <c r="CK139" s="614" t="str">
        <f t="shared" si="71"/>
        <v/>
      </c>
      <c r="CL139" s="614" t="str">
        <f t="shared" si="72"/>
        <v/>
      </c>
      <c r="CM139" s="614" t="str">
        <f t="shared" si="73"/>
        <v/>
      </c>
      <c r="CN139" s="614" t="str">
        <f t="shared" si="74"/>
        <v/>
      </c>
      <c r="CO139" s="614" t="str">
        <f t="shared" si="75"/>
        <v/>
      </c>
      <c r="CP139" s="614" t="str">
        <f t="shared" si="76"/>
        <v/>
      </c>
      <c r="CQ139" s="614" t="str">
        <f t="shared" si="77"/>
        <v/>
      </c>
      <c r="CR139" s="614" t="str">
        <f t="shared" si="78"/>
        <v/>
      </c>
      <c r="CS139" s="614" t="str">
        <f t="shared" si="79"/>
        <v/>
      </c>
      <c r="CT139" s="614" t="str">
        <f t="shared" si="80"/>
        <v/>
      </c>
      <c r="CU139" s="614" t="str">
        <f t="shared" si="81"/>
        <v/>
      </c>
      <c r="CV139" s="614" t="str">
        <f t="shared" si="82"/>
        <v/>
      </c>
      <c r="CW139" s="614" t="str">
        <f t="shared" si="83"/>
        <v/>
      </c>
      <c r="CX139" s="614" t="str">
        <f t="shared" si="84"/>
        <v/>
      </c>
      <c r="CY139" s="614" t="str">
        <f t="shared" si="85"/>
        <v/>
      </c>
      <c r="CZ139" s="614" t="str">
        <f t="shared" si="86"/>
        <v/>
      </c>
      <c r="DA139" s="614" t="str">
        <f t="shared" si="87"/>
        <v/>
      </c>
      <c r="DB139" s="614" t="str">
        <f t="shared" si="88"/>
        <v/>
      </c>
      <c r="DC139" s="614" t="str">
        <f t="shared" si="89"/>
        <v/>
      </c>
      <c r="DD139" s="614" t="str">
        <f t="shared" si="90"/>
        <v/>
      </c>
      <c r="DE139" s="614" t="str">
        <f t="shared" si="91"/>
        <v/>
      </c>
      <c r="DF139" s="614" t="str">
        <f t="shared" si="92"/>
        <v/>
      </c>
      <c r="DG139" s="614" t="str">
        <f t="shared" si="93"/>
        <v/>
      </c>
      <c r="DH139" s="614" t="str">
        <f t="shared" si="94"/>
        <v/>
      </c>
      <c r="DI139" s="614" t="str">
        <f t="shared" si="95"/>
        <v/>
      </c>
      <c r="DJ139" s="614" t="str">
        <f t="shared" si="96"/>
        <v/>
      </c>
      <c r="DK139" s="614" t="str">
        <f t="shared" si="97"/>
        <v/>
      </c>
      <c r="DL139" s="614" t="str">
        <f t="shared" si="98"/>
        <v/>
      </c>
      <c r="DM139" s="614" t="str">
        <f t="shared" si="99"/>
        <v/>
      </c>
      <c r="DN139" s="614" t="str">
        <f t="shared" si="100"/>
        <v/>
      </c>
      <c r="DO139" s="614" t="str">
        <f t="shared" si="101"/>
        <v/>
      </c>
      <c r="DP139" s="614" t="str">
        <f t="shared" si="102"/>
        <v/>
      </c>
      <c r="DQ139" s="614" t="str">
        <f t="shared" si="103"/>
        <v/>
      </c>
      <c r="DR139" s="614" t="str">
        <f t="shared" si="104"/>
        <v/>
      </c>
      <c r="DS139" s="614" t="str">
        <f t="shared" si="105"/>
        <v/>
      </c>
      <c r="DT139" s="614" t="str">
        <f t="shared" si="106"/>
        <v/>
      </c>
      <c r="DU139" s="614" t="str">
        <f t="shared" si="107"/>
        <v/>
      </c>
      <c r="DV139" s="614" t="str">
        <f t="shared" si="108"/>
        <v/>
      </c>
      <c r="DW139" s="614" t="str">
        <f t="shared" si="109"/>
        <v/>
      </c>
      <c r="DX139" s="614" t="str">
        <f t="shared" si="110"/>
        <v/>
      </c>
      <c r="DY139" s="614" t="str">
        <f t="shared" si="111"/>
        <v/>
      </c>
      <c r="DZ139" s="614" t="str">
        <f t="shared" si="112"/>
        <v/>
      </c>
      <c r="EA139" s="614" t="str">
        <f t="shared" si="113"/>
        <v/>
      </c>
      <c r="EB139" s="614" t="str">
        <f t="shared" si="114"/>
        <v/>
      </c>
      <c r="EC139" s="614" t="str">
        <f t="shared" si="115"/>
        <v/>
      </c>
      <c r="ED139" s="614" t="str">
        <f t="shared" si="116"/>
        <v/>
      </c>
      <c r="EE139" s="614" t="str">
        <f t="shared" si="117"/>
        <v/>
      </c>
      <c r="EF139" s="614" t="str">
        <f t="shared" si="118"/>
        <v/>
      </c>
      <c r="EG139" s="614" t="str">
        <f t="shared" si="316"/>
        <v/>
      </c>
      <c r="EH139" s="614" t="str">
        <f t="shared" si="119"/>
        <v/>
      </c>
      <c r="EI139" s="614" t="str">
        <f t="shared" si="120"/>
        <v/>
      </c>
      <c r="EJ139" s="614" t="str">
        <f t="shared" si="121"/>
        <v/>
      </c>
      <c r="EK139" s="614" t="str">
        <f t="shared" si="122"/>
        <v/>
      </c>
      <c r="EL139" s="614" t="str">
        <f t="shared" si="123"/>
        <v/>
      </c>
      <c r="EM139" s="614" t="str">
        <f t="shared" si="124"/>
        <v/>
      </c>
      <c r="EN139" s="614" t="str">
        <f t="shared" si="125"/>
        <v/>
      </c>
      <c r="EO139" s="614" t="str">
        <f t="shared" si="126"/>
        <v/>
      </c>
      <c r="EP139" s="614" t="str">
        <f t="shared" si="127"/>
        <v/>
      </c>
      <c r="EQ139" s="614" t="str">
        <f t="shared" si="128"/>
        <v/>
      </c>
      <c r="ER139" s="614" t="str">
        <f t="shared" si="129"/>
        <v/>
      </c>
      <c r="ES139" s="614" t="str">
        <f t="shared" si="130"/>
        <v/>
      </c>
      <c r="ET139" s="614" t="str">
        <f t="shared" si="131"/>
        <v/>
      </c>
      <c r="EU139" s="614" t="str">
        <f t="shared" si="132"/>
        <v/>
      </c>
      <c r="EV139" s="614" t="str">
        <f t="shared" si="133"/>
        <v/>
      </c>
      <c r="EW139" s="614" t="str">
        <f t="shared" si="317"/>
        <v/>
      </c>
      <c r="EX139" s="614" t="str">
        <f t="shared" si="318"/>
        <v/>
      </c>
      <c r="EY139" s="614" t="str">
        <f t="shared" si="319"/>
        <v/>
      </c>
      <c r="EZ139" s="614" t="str">
        <f t="shared" si="320"/>
        <v/>
      </c>
      <c r="FA139" s="614" t="str">
        <f t="shared" si="321"/>
        <v/>
      </c>
      <c r="FB139" s="614" t="str">
        <f t="shared" si="134"/>
        <v/>
      </c>
      <c r="FC139" s="614" t="str">
        <f t="shared" si="135"/>
        <v/>
      </c>
      <c r="FD139" s="614" t="str">
        <f t="shared" si="136"/>
        <v/>
      </c>
      <c r="FE139" s="614" t="str">
        <f t="shared" si="137"/>
        <v/>
      </c>
      <c r="FF139" s="614" t="str">
        <f t="shared" si="138"/>
        <v/>
      </c>
      <c r="FG139" s="614" t="str">
        <f t="shared" si="322"/>
        <v/>
      </c>
      <c r="FH139" s="614" t="str">
        <f t="shared" si="323"/>
        <v/>
      </c>
      <c r="FI139" s="614" t="str">
        <f t="shared" si="324"/>
        <v/>
      </c>
      <c r="FJ139" s="614" t="str">
        <f t="shared" si="325"/>
        <v/>
      </c>
      <c r="FK139" s="614" t="str">
        <f t="shared" si="326"/>
        <v/>
      </c>
      <c r="FL139" s="614" t="str">
        <f t="shared" si="139"/>
        <v/>
      </c>
      <c r="FM139" s="614" t="str">
        <f t="shared" si="140"/>
        <v/>
      </c>
      <c r="FN139" s="614" t="str">
        <f t="shared" si="141"/>
        <v/>
      </c>
      <c r="FO139" s="614" t="str">
        <f t="shared" si="142"/>
        <v/>
      </c>
      <c r="FP139" s="614" t="str">
        <f t="shared" si="143"/>
        <v/>
      </c>
      <c r="FQ139" s="614" t="str">
        <f t="shared" si="144"/>
        <v/>
      </c>
      <c r="FR139" s="614" t="str">
        <f t="shared" si="145"/>
        <v/>
      </c>
      <c r="FS139" s="614" t="str">
        <f t="shared" si="146"/>
        <v/>
      </c>
      <c r="FT139" s="614" t="str">
        <f t="shared" si="147"/>
        <v/>
      </c>
      <c r="FU139" s="614" t="str">
        <f t="shared" si="148"/>
        <v/>
      </c>
      <c r="FV139" s="614" t="str">
        <f t="shared" si="149"/>
        <v/>
      </c>
      <c r="FW139" s="614" t="str">
        <f t="shared" si="150"/>
        <v/>
      </c>
      <c r="FX139" s="614" t="str">
        <f t="shared" si="151"/>
        <v/>
      </c>
      <c r="FY139" s="614" t="str">
        <f t="shared" si="152"/>
        <v/>
      </c>
      <c r="FZ139" s="614" t="str">
        <f t="shared" si="153"/>
        <v/>
      </c>
      <c r="GA139" s="614" t="str">
        <f t="shared" si="154"/>
        <v/>
      </c>
      <c r="GB139" s="614" t="str">
        <f t="shared" si="155"/>
        <v/>
      </c>
      <c r="GC139" s="614" t="str">
        <f t="shared" si="156"/>
        <v/>
      </c>
      <c r="GD139" s="614" t="str">
        <f t="shared" si="157"/>
        <v/>
      </c>
      <c r="GE139" s="614" t="str">
        <f t="shared" si="158"/>
        <v/>
      </c>
      <c r="GF139" s="614" t="str">
        <f t="shared" si="159"/>
        <v/>
      </c>
      <c r="GG139" s="614" t="str">
        <f t="shared" si="160"/>
        <v/>
      </c>
      <c r="GH139" s="614" t="str">
        <f t="shared" si="161"/>
        <v/>
      </c>
      <c r="GI139" s="614" t="str">
        <f t="shared" si="162"/>
        <v/>
      </c>
      <c r="GJ139" s="614" t="str">
        <f t="shared" si="163"/>
        <v/>
      </c>
      <c r="GK139" s="614" t="str">
        <f t="shared" si="164"/>
        <v/>
      </c>
      <c r="GL139" s="614" t="str">
        <f t="shared" si="165"/>
        <v/>
      </c>
      <c r="GM139" s="614" t="str">
        <f t="shared" si="166"/>
        <v/>
      </c>
      <c r="GN139" s="614" t="str">
        <f t="shared" si="167"/>
        <v/>
      </c>
      <c r="GO139" s="614" t="str">
        <f t="shared" si="168"/>
        <v/>
      </c>
      <c r="GP139" s="614" t="str">
        <f t="shared" si="169"/>
        <v/>
      </c>
      <c r="GQ139" s="614" t="str">
        <f t="shared" si="170"/>
        <v/>
      </c>
      <c r="GR139" s="614" t="str">
        <f t="shared" si="171"/>
        <v/>
      </c>
      <c r="GS139" s="614" t="str">
        <f t="shared" si="172"/>
        <v/>
      </c>
      <c r="GT139" s="614" t="str">
        <f t="shared" si="173"/>
        <v/>
      </c>
      <c r="GU139" s="614" t="str">
        <f t="shared" si="174"/>
        <v/>
      </c>
      <c r="GV139" s="614" t="str">
        <f t="shared" si="175"/>
        <v/>
      </c>
      <c r="GW139" s="614" t="str">
        <f t="shared" si="176"/>
        <v/>
      </c>
      <c r="GX139" s="614" t="str">
        <f t="shared" si="177"/>
        <v/>
      </c>
      <c r="GY139" s="614" t="str">
        <f t="shared" si="178"/>
        <v/>
      </c>
      <c r="GZ139" s="614" t="str">
        <f t="shared" si="179"/>
        <v/>
      </c>
      <c r="HA139" s="614" t="str">
        <f t="shared" si="180"/>
        <v/>
      </c>
      <c r="HB139" s="614" t="str">
        <f t="shared" si="181"/>
        <v/>
      </c>
      <c r="HC139" s="614" t="str">
        <f t="shared" si="182"/>
        <v/>
      </c>
      <c r="HD139" s="614" t="str">
        <f t="shared" si="183"/>
        <v/>
      </c>
      <c r="HE139" s="614" t="str">
        <f t="shared" si="184"/>
        <v/>
      </c>
      <c r="HF139" s="614" t="str">
        <f t="shared" si="185"/>
        <v/>
      </c>
      <c r="HG139" s="614" t="str">
        <f t="shared" si="186"/>
        <v/>
      </c>
      <c r="HH139" s="614" t="str">
        <f t="shared" si="187"/>
        <v/>
      </c>
      <c r="HI139" s="614" t="str">
        <f t="shared" si="188"/>
        <v/>
      </c>
      <c r="HJ139" s="614" t="str">
        <f t="shared" si="189"/>
        <v/>
      </c>
      <c r="HK139" s="614" t="str">
        <f t="shared" si="190"/>
        <v/>
      </c>
      <c r="HL139" s="614" t="str">
        <f t="shared" si="191"/>
        <v/>
      </c>
      <c r="HM139" s="614" t="str">
        <f t="shared" si="192"/>
        <v/>
      </c>
      <c r="HN139" s="614" t="str">
        <f t="shared" si="193"/>
        <v/>
      </c>
      <c r="HO139" s="614" t="str">
        <f t="shared" si="194"/>
        <v/>
      </c>
      <c r="HP139" s="614" t="str">
        <f t="shared" si="195"/>
        <v/>
      </c>
      <c r="HQ139" s="614" t="str">
        <f t="shared" si="196"/>
        <v/>
      </c>
      <c r="HR139" s="614" t="str">
        <f t="shared" si="197"/>
        <v/>
      </c>
      <c r="HS139" s="614" t="str">
        <f t="shared" si="198"/>
        <v/>
      </c>
      <c r="HT139" s="614" t="str">
        <f t="shared" si="199"/>
        <v/>
      </c>
      <c r="HU139" s="614" t="str">
        <f t="shared" si="200"/>
        <v/>
      </c>
      <c r="HV139" s="614" t="str">
        <f t="shared" si="201"/>
        <v/>
      </c>
      <c r="HW139" s="614" t="str">
        <f t="shared" si="202"/>
        <v/>
      </c>
      <c r="HX139" s="614" t="str">
        <f t="shared" si="203"/>
        <v/>
      </c>
      <c r="HY139" s="739" t="str">
        <f t="shared" si="204"/>
        <v/>
      </c>
      <c r="HZ139" s="739" t="str">
        <f t="shared" si="205"/>
        <v/>
      </c>
      <c r="IA139" s="739" t="str">
        <f t="shared" si="206"/>
        <v/>
      </c>
      <c r="IB139" s="739" t="str">
        <f t="shared" si="207"/>
        <v/>
      </c>
      <c r="IC139" s="739" t="str">
        <f t="shared" si="208"/>
        <v/>
      </c>
      <c r="ID139" s="739" t="str">
        <f t="shared" si="209"/>
        <v/>
      </c>
      <c r="IE139" s="739" t="str">
        <f t="shared" si="210"/>
        <v/>
      </c>
      <c r="IF139" s="739" t="str">
        <f t="shared" si="211"/>
        <v/>
      </c>
      <c r="IG139" s="739" t="str">
        <f t="shared" si="212"/>
        <v/>
      </c>
      <c r="IH139" s="739" t="str">
        <f t="shared" si="213"/>
        <v/>
      </c>
      <c r="II139" s="739" t="str">
        <f t="shared" si="214"/>
        <v/>
      </c>
      <c r="IJ139" s="739" t="str">
        <f t="shared" si="215"/>
        <v/>
      </c>
      <c r="IK139" s="739" t="str">
        <f t="shared" si="216"/>
        <v/>
      </c>
      <c r="IL139" s="739" t="str">
        <f t="shared" si="217"/>
        <v/>
      </c>
      <c r="IM139" s="739" t="str">
        <f t="shared" si="218"/>
        <v/>
      </c>
      <c r="IN139" s="739" t="str">
        <f t="shared" si="219"/>
        <v/>
      </c>
      <c r="IO139" s="739" t="str">
        <f t="shared" si="220"/>
        <v/>
      </c>
      <c r="IP139" s="739" t="str">
        <f t="shared" si="221"/>
        <v/>
      </c>
      <c r="IQ139" s="739" t="str">
        <f t="shared" si="222"/>
        <v/>
      </c>
      <c r="IR139" s="739" t="str">
        <f t="shared" si="223"/>
        <v/>
      </c>
      <c r="IS139" s="739" t="str">
        <f t="shared" si="224"/>
        <v/>
      </c>
      <c r="IT139" s="739" t="str">
        <f t="shared" si="225"/>
        <v/>
      </c>
      <c r="IU139" s="739" t="str">
        <f t="shared" si="226"/>
        <v/>
      </c>
      <c r="IV139" s="739" t="str">
        <f t="shared" si="227"/>
        <v/>
      </c>
      <c r="IW139" s="739" t="str">
        <f t="shared" si="228"/>
        <v/>
      </c>
      <c r="IX139" s="739" t="str">
        <f t="shared" si="229"/>
        <v/>
      </c>
      <c r="IY139" s="739" t="str">
        <f t="shared" si="230"/>
        <v/>
      </c>
      <c r="IZ139" s="739" t="str">
        <f t="shared" si="231"/>
        <v/>
      </c>
      <c r="JA139" s="739" t="str">
        <f t="shared" si="232"/>
        <v/>
      </c>
      <c r="JB139" s="739" t="str">
        <f t="shared" si="233"/>
        <v/>
      </c>
      <c r="JC139" s="739" t="str">
        <f t="shared" si="234"/>
        <v/>
      </c>
      <c r="JD139" s="739" t="str">
        <f t="shared" si="235"/>
        <v/>
      </c>
      <c r="JE139" s="739" t="str">
        <f t="shared" si="236"/>
        <v/>
      </c>
      <c r="JF139" s="739" t="str">
        <f t="shared" si="237"/>
        <v/>
      </c>
      <c r="JG139" s="739" t="str">
        <f t="shared" si="238"/>
        <v/>
      </c>
      <c r="JH139" s="739" t="str">
        <f t="shared" si="239"/>
        <v/>
      </c>
      <c r="JI139" s="739" t="str">
        <f t="shared" si="240"/>
        <v/>
      </c>
      <c r="JJ139" s="739" t="str">
        <f t="shared" si="241"/>
        <v/>
      </c>
      <c r="JK139" s="739" t="str">
        <f t="shared" si="242"/>
        <v/>
      </c>
      <c r="JL139" s="739" t="str">
        <f t="shared" si="243"/>
        <v/>
      </c>
      <c r="JM139" s="739" t="str">
        <f t="shared" si="244"/>
        <v/>
      </c>
      <c r="JN139" s="739" t="str">
        <f t="shared" si="245"/>
        <v/>
      </c>
      <c r="JO139" s="739" t="str">
        <f t="shared" si="246"/>
        <v/>
      </c>
      <c r="JP139" s="739" t="str">
        <f t="shared" si="247"/>
        <v/>
      </c>
      <c r="JQ139" s="739" t="str">
        <f t="shared" si="248"/>
        <v/>
      </c>
      <c r="JR139" s="739" t="str">
        <f t="shared" si="249"/>
        <v/>
      </c>
      <c r="JS139" s="739" t="str">
        <f t="shared" si="250"/>
        <v/>
      </c>
      <c r="JT139" s="739" t="str">
        <f t="shared" si="251"/>
        <v/>
      </c>
      <c r="JU139" s="739" t="str">
        <f t="shared" si="252"/>
        <v/>
      </c>
      <c r="JV139" s="739" t="str">
        <f t="shared" si="253"/>
        <v/>
      </c>
      <c r="JW139" s="739" t="str">
        <f t="shared" si="254"/>
        <v/>
      </c>
      <c r="JX139" s="739" t="str">
        <f t="shared" si="255"/>
        <v/>
      </c>
      <c r="JY139" s="739" t="str">
        <f t="shared" si="256"/>
        <v/>
      </c>
      <c r="JZ139" s="739" t="str">
        <f t="shared" si="257"/>
        <v/>
      </c>
      <c r="KA139" s="739" t="str">
        <f t="shared" si="258"/>
        <v/>
      </c>
      <c r="KB139" s="739" t="str">
        <f t="shared" si="259"/>
        <v/>
      </c>
      <c r="KC139" s="739" t="str">
        <f t="shared" si="260"/>
        <v/>
      </c>
      <c r="KD139" s="739" t="str">
        <f t="shared" si="261"/>
        <v/>
      </c>
      <c r="KE139" s="739" t="str">
        <f t="shared" si="262"/>
        <v/>
      </c>
      <c r="KF139" s="739" t="str">
        <f t="shared" si="263"/>
        <v/>
      </c>
      <c r="KG139" s="739" t="str">
        <f t="shared" si="264"/>
        <v/>
      </c>
      <c r="KH139" s="739" t="str">
        <f t="shared" si="265"/>
        <v/>
      </c>
      <c r="KI139" s="739" t="str">
        <f t="shared" si="266"/>
        <v/>
      </c>
      <c r="KJ139" s="739" t="str">
        <f t="shared" si="267"/>
        <v/>
      </c>
      <c r="KK139" s="739" t="str">
        <f t="shared" si="268"/>
        <v/>
      </c>
      <c r="KL139" s="739" t="str">
        <f t="shared" si="269"/>
        <v/>
      </c>
      <c r="KM139" s="739" t="str">
        <f t="shared" si="270"/>
        <v/>
      </c>
      <c r="KN139" s="739" t="str">
        <f t="shared" si="271"/>
        <v/>
      </c>
      <c r="KO139" s="739" t="str">
        <f t="shared" si="272"/>
        <v/>
      </c>
      <c r="KP139" s="739" t="str">
        <f t="shared" si="273"/>
        <v/>
      </c>
      <c r="KQ139" s="739" t="str">
        <f t="shared" si="274"/>
        <v/>
      </c>
      <c r="KR139" s="739" t="str">
        <f t="shared" si="275"/>
        <v/>
      </c>
      <c r="KS139" s="739" t="str">
        <f t="shared" si="276"/>
        <v/>
      </c>
      <c r="KT139" s="739" t="str">
        <f t="shared" si="277"/>
        <v/>
      </c>
      <c r="KU139" s="739" t="str">
        <f t="shared" si="278"/>
        <v/>
      </c>
      <c r="KV139" s="739" t="str">
        <f t="shared" si="279"/>
        <v/>
      </c>
      <c r="KW139" s="739" t="str">
        <f t="shared" si="280"/>
        <v/>
      </c>
      <c r="KX139" s="739" t="str">
        <f t="shared" si="281"/>
        <v/>
      </c>
      <c r="KY139" s="739" t="str">
        <f t="shared" si="282"/>
        <v/>
      </c>
      <c r="KZ139" s="739" t="str">
        <f t="shared" si="283"/>
        <v/>
      </c>
      <c r="LA139" s="739" t="str">
        <f t="shared" si="284"/>
        <v/>
      </c>
      <c r="LB139" s="739" t="str">
        <f t="shared" si="285"/>
        <v/>
      </c>
      <c r="LC139" s="739" t="str">
        <f t="shared" si="286"/>
        <v/>
      </c>
      <c r="LD139" s="739" t="str">
        <f t="shared" si="287"/>
        <v/>
      </c>
      <c r="LE139" s="739" t="str">
        <f t="shared" si="288"/>
        <v/>
      </c>
      <c r="LF139" s="740" t="str">
        <f t="shared" si="289"/>
        <v/>
      </c>
      <c r="LG139" s="740" t="str">
        <f t="shared" si="290"/>
        <v/>
      </c>
      <c r="LH139" s="740" t="str">
        <f t="shared" si="291"/>
        <v/>
      </c>
      <c r="LI139" s="740" t="str">
        <f t="shared" si="292"/>
        <v/>
      </c>
      <c r="LJ139" s="740" t="str">
        <f t="shared" si="293"/>
        <v/>
      </c>
      <c r="LK139" s="614" t="str">
        <f t="shared" si="294"/>
        <v/>
      </c>
      <c r="LL139" s="614" t="str">
        <f t="shared" si="295"/>
        <v/>
      </c>
      <c r="LM139" s="614" t="str">
        <f t="shared" si="296"/>
        <v/>
      </c>
      <c r="LN139" s="614" t="str">
        <f t="shared" si="297"/>
        <v/>
      </c>
      <c r="LO139" s="614" t="str">
        <f t="shared" si="298"/>
        <v/>
      </c>
      <c r="LP139" s="614" t="str">
        <f t="shared" si="299"/>
        <v/>
      </c>
      <c r="LQ139" s="614" t="str">
        <f t="shared" si="300"/>
        <v/>
      </c>
      <c r="LR139" s="614" t="str">
        <f t="shared" si="301"/>
        <v/>
      </c>
      <c r="LS139" s="614" t="str">
        <f t="shared" si="302"/>
        <v/>
      </c>
      <c r="LT139" s="614" t="str">
        <f t="shared" si="303"/>
        <v/>
      </c>
      <c r="LU139" s="614" t="str">
        <f t="shared" si="304"/>
        <v/>
      </c>
      <c r="LV139" s="614" t="str">
        <f t="shared" si="305"/>
        <v/>
      </c>
      <c r="LW139" s="614" t="str">
        <f t="shared" si="306"/>
        <v/>
      </c>
      <c r="LX139" s="614" t="str">
        <f t="shared" si="307"/>
        <v/>
      </c>
      <c r="LY139" s="614" t="str">
        <f t="shared" si="308"/>
        <v/>
      </c>
      <c r="LZ139" s="614" t="str">
        <f t="shared" si="309"/>
        <v/>
      </c>
      <c r="MA139" s="614" t="str">
        <f t="shared" si="310"/>
        <v/>
      </c>
      <c r="MB139" s="614" t="str">
        <f t="shared" si="311"/>
        <v/>
      </c>
      <c r="MC139" s="614" t="str">
        <f t="shared" si="312"/>
        <v/>
      </c>
      <c r="MD139" s="614" t="str">
        <f t="shared" si="313"/>
        <v/>
      </c>
      <c r="ME139" s="731">
        <f t="shared" si="327"/>
        <v>0</v>
      </c>
      <c r="MF139" s="731">
        <f t="shared" si="328"/>
        <v>0</v>
      </c>
      <c r="MG139" s="731">
        <f t="shared" si="329"/>
        <v>0</v>
      </c>
      <c r="MH139" s="731">
        <f t="shared" si="330"/>
        <v>0</v>
      </c>
      <c r="MI139" s="731">
        <f t="shared" si="331"/>
        <v>0</v>
      </c>
      <c r="MJ139" s="731">
        <f t="shared" si="332"/>
        <v>0</v>
      </c>
      <c r="MK139" s="731">
        <f t="shared" si="333"/>
        <v>0</v>
      </c>
      <c r="ML139" s="731">
        <f t="shared" si="334"/>
        <v>0</v>
      </c>
      <c r="MM139" s="731">
        <f t="shared" si="335"/>
        <v>0</v>
      </c>
      <c r="MN139" s="731">
        <f t="shared" si="336"/>
        <v>0</v>
      </c>
      <c r="MO139" s="731">
        <f t="shared" si="337"/>
        <v>0</v>
      </c>
      <c r="MP139" s="731">
        <f t="shared" si="338"/>
        <v>0</v>
      </c>
      <c r="MQ139" s="731">
        <f t="shared" si="339"/>
        <v>0</v>
      </c>
      <c r="MR139" s="731">
        <f t="shared" si="340"/>
        <v>0</v>
      </c>
      <c r="MS139" s="731">
        <f t="shared" si="341"/>
        <v>0</v>
      </c>
    </row>
    <row r="140" spans="1:357" s="614" customFormat="1" ht="12" customHeight="1" x14ac:dyDescent="0.2">
      <c r="A140" s="647" t="str">
        <f t="shared" si="1"/>
        <v/>
      </c>
      <c r="B140" s="828">
        <f>'Rent Schedule and Summary'!B35</f>
        <v>70</v>
      </c>
      <c r="C140" s="824">
        <f>'Rent Schedule and Summary'!C35</f>
        <v>0</v>
      </c>
      <c r="D140" s="825">
        <f>'Rent Schedule and Summary'!D35</f>
        <v>0</v>
      </c>
      <c r="E140" s="826">
        <f>'Rent Schedule and Summary'!E35</f>
        <v>0</v>
      </c>
      <c r="F140" s="826">
        <f>'Rent Schedule and Summary'!F35</f>
        <v>0</v>
      </c>
      <c r="G140" s="826">
        <f>'Rent Schedule and Summary'!G35</f>
        <v>0</v>
      </c>
      <c r="H140" s="826">
        <f>'Rent Schedule and Summary'!H35</f>
        <v>0</v>
      </c>
      <c r="I140" s="826">
        <f>'Rent Schedule and Summary'!I35</f>
        <v>0</v>
      </c>
      <c r="J140" s="827">
        <f>'Rent Schedule and Summary'!J35</f>
        <v>0</v>
      </c>
      <c r="K140" s="736">
        <f t="shared" si="346"/>
        <v>0</v>
      </c>
      <c r="L140" s="736">
        <f t="shared" si="347"/>
        <v>0</v>
      </c>
      <c r="M140" s="779">
        <f>'Rent Schedule and Summary'!M35</f>
        <v>0</v>
      </c>
      <c r="N140" s="779">
        <f>'Rent Schedule and Summary'!N35</f>
        <v>0</v>
      </c>
      <c r="O140" s="779">
        <f>'Rent Schedule and Summary'!O35</f>
        <v>0</v>
      </c>
      <c r="P140" s="723">
        <f>'Rent Schedule and Summary'!P35</f>
        <v>0</v>
      </c>
      <c r="Q140" s="737">
        <f t="shared" si="4"/>
        <v>0</v>
      </c>
      <c r="R140" s="738"/>
      <c r="S140" s="737"/>
      <c r="T140" s="738"/>
      <c r="U140" s="661"/>
      <c r="V140" s="661"/>
      <c r="W140" s="614" t="str">
        <f t="shared" si="5"/>
        <v/>
      </c>
      <c r="X140" s="614" t="str">
        <f t="shared" si="6"/>
        <v/>
      </c>
      <c r="Y140" s="614" t="str">
        <f t="shared" si="7"/>
        <v/>
      </c>
      <c r="Z140" s="614" t="str">
        <f t="shared" si="8"/>
        <v/>
      </c>
      <c r="AA140" s="614" t="str">
        <f t="shared" si="9"/>
        <v/>
      </c>
      <c r="AB140" s="614" t="str">
        <f t="shared" si="10"/>
        <v/>
      </c>
      <c r="AC140" s="614" t="str">
        <f t="shared" si="11"/>
        <v/>
      </c>
      <c r="AD140" s="614" t="str">
        <f t="shared" si="12"/>
        <v/>
      </c>
      <c r="AE140" s="614" t="str">
        <f t="shared" si="13"/>
        <v/>
      </c>
      <c r="AF140" s="614" t="str">
        <f t="shared" si="14"/>
        <v/>
      </c>
      <c r="AG140" s="614" t="str">
        <f t="shared" si="15"/>
        <v/>
      </c>
      <c r="AH140" s="614" t="str">
        <f t="shared" si="16"/>
        <v/>
      </c>
      <c r="AI140" s="614" t="str">
        <f t="shared" si="17"/>
        <v/>
      </c>
      <c r="AJ140" s="614" t="str">
        <f t="shared" si="18"/>
        <v/>
      </c>
      <c r="AK140" s="614" t="str">
        <f t="shared" si="19"/>
        <v/>
      </c>
      <c r="AL140" s="614" t="str">
        <f t="shared" si="20"/>
        <v/>
      </c>
      <c r="AM140" s="614" t="str">
        <f t="shared" si="21"/>
        <v/>
      </c>
      <c r="AN140" s="614" t="str">
        <f t="shared" si="22"/>
        <v/>
      </c>
      <c r="AO140" s="614" t="str">
        <f t="shared" si="23"/>
        <v/>
      </c>
      <c r="AP140" s="614" t="str">
        <f t="shared" si="24"/>
        <v/>
      </c>
      <c r="AQ140" s="614" t="str">
        <f t="shared" si="25"/>
        <v/>
      </c>
      <c r="AR140" s="614" t="str">
        <f t="shared" si="26"/>
        <v/>
      </c>
      <c r="AS140" s="614" t="str">
        <f t="shared" si="27"/>
        <v/>
      </c>
      <c r="AT140" s="614" t="str">
        <f t="shared" si="28"/>
        <v/>
      </c>
      <c r="AU140" s="614" t="str">
        <f t="shared" si="29"/>
        <v/>
      </c>
      <c r="AV140" s="614" t="str">
        <f t="shared" si="30"/>
        <v/>
      </c>
      <c r="AW140" s="614" t="str">
        <f t="shared" si="31"/>
        <v/>
      </c>
      <c r="AX140" s="614" t="str">
        <f t="shared" si="32"/>
        <v/>
      </c>
      <c r="AY140" s="614" t="str">
        <f t="shared" si="33"/>
        <v/>
      </c>
      <c r="AZ140" s="614" t="str">
        <f t="shared" si="34"/>
        <v/>
      </c>
      <c r="BA140" s="614" t="str">
        <f t="shared" si="35"/>
        <v/>
      </c>
      <c r="BB140" s="614" t="str">
        <f t="shared" si="36"/>
        <v/>
      </c>
      <c r="BC140" s="614" t="str">
        <f t="shared" si="37"/>
        <v/>
      </c>
      <c r="BD140" s="614" t="str">
        <f t="shared" si="38"/>
        <v/>
      </c>
      <c r="BE140" s="614" t="str">
        <f t="shared" si="39"/>
        <v/>
      </c>
      <c r="BF140" s="614" t="str">
        <f t="shared" si="40"/>
        <v/>
      </c>
      <c r="BG140" s="614" t="str">
        <f t="shared" si="41"/>
        <v/>
      </c>
      <c r="BH140" s="614" t="str">
        <f t="shared" si="42"/>
        <v/>
      </c>
      <c r="BI140" s="614" t="str">
        <f t="shared" si="43"/>
        <v/>
      </c>
      <c r="BJ140" s="614" t="str">
        <f t="shared" si="44"/>
        <v/>
      </c>
      <c r="BK140" s="614" t="str">
        <f t="shared" si="45"/>
        <v/>
      </c>
      <c r="BL140" s="614" t="str">
        <f t="shared" si="46"/>
        <v/>
      </c>
      <c r="BM140" s="614" t="str">
        <f t="shared" si="47"/>
        <v/>
      </c>
      <c r="BN140" s="614" t="str">
        <f t="shared" si="48"/>
        <v/>
      </c>
      <c r="BO140" s="614" t="str">
        <f t="shared" si="49"/>
        <v/>
      </c>
      <c r="BP140" s="614" t="str">
        <f t="shared" si="50"/>
        <v/>
      </c>
      <c r="BQ140" s="614" t="str">
        <f t="shared" si="51"/>
        <v/>
      </c>
      <c r="BR140" s="614" t="str">
        <f t="shared" si="52"/>
        <v/>
      </c>
      <c r="BS140" s="614" t="str">
        <f t="shared" si="53"/>
        <v/>
      </c>
      <c r="BT140" s="614" t="str">
        <f t="shared" si="54"/>
        <v/>
      </c>
      <c r="BU140" s="614" t="str">
        <f t="shared" si="55"/>
        <v/>
      </c>
      <c r="BV140" s="614" t="str">
        <f t="shared" si="56"/>
        <v/>
      </c>
      <c r="BW140" s="614" t="str">
        <f t="shared" si="57"/>
        <v/>
      </c>
      <c r="BX140" s="614" t="str">
        <f t="shared" si="58"/>
        <v/>
      </c>
      <c r="BY140" s="614" t="str">
        <f t="shared" si="59"/>
        <v/>
      </c>
      <c r="BZ140" s="614" t="str">
        <f t="shared" si="60"/>
        <v/>
      </c>
      <c r="CA140" s="614" t="str">
        <f t="shared" si="61"/>
        <v/>
      </c>
      <c r="CB140" s="614" t="str">
        <f t="shared" si="62"/>
        <v/>
      </c>
      <c r="CC140" s="614" t="str">
        <f t="shared" si="63"/>
        <v/>
      </c>
      <c r="CD140" s="614" t="str">
        <f t="shared" si="64"/>
        <v/>
      </c>
      <c r="CE140" s="614" t="str">
        <f t="shared" si="65"/>
        <v/>
      </c>
      <c r="CF140" s="614" t="str">
        <f t="shared" si="66"/>
        <v/>
      </c>
      <c r="CG140" s="614" t="str">
        <f t="shared" si="67"/>
        <v/>
      </c>
      <c r="CH140" s="614" t="str">
        <f t="shared" si="68"/>
        <v/>
      </c>
      <c r="CI140" s="614" t="str">
        <f t="shared" si="69"/>
        <v/>
      </c>
      <c r="CJ140" s="614" t="str">
        <f t="shared" si="70"/>
        <v/>
      </c>
      <c r="CK140" s="614" t="str">
        <f t="shared" si="71"/>
        <v/>
      </c>
      <c r="CL140" s="614" t="str">
        <f t="shared" si="72"/>
        <v/>
      </c>
      <c r="CM140" s="614" t="str">
        <f t="shared" si="73"/>
        <v/>
      </c>
      <c r="CN140" s="614" t="str">
        <f t="shared" si="74"/>
        <v/>
      </c>
      <c r="CO140" s="614" t="str">
        <f t="shared" si="75"/>
        <v/>
      </c>
      <c r="CP140" s="614" t="str">
        <f t="shared" si="76"/>
        <v/>
      </c>
      <c r="CQ140" s="614" t="str">
        <f t="shared" si="77"/>
        <v/>
      </c>
      <c r="CR140" s="614" t="str">
        <f t="shared" si="78"/>
        <v/>
      </c>
      <c r="CS140" s="614" t="str">
        <f t="shared" si="79"/>
        <v/>
      </c>
      <c r="CT140" s="614" t="str">
        <f t="shared" si="80"/>
        <v/>
      </c>
      <c r="CU140" s="614" t="str">
        <f t="shared" si="81"/>
        <v/>
      </c>
      <c r="CV140" s="614" t="str">
        <f t="shared" si="82"/>
        <v/>
      </c>
      <c r="CW140" s="614" t="str">
        <f t="shared" si="83"/>
        <v/>
      </c>
      <c r="CX140" s="614" t="str">
        <f t="shared" si="84"/>
        <v/>
      </c>
      <c r="CY140" s="614" t="str">
        <f t="shared" si="85"/>
        <v/>
      </c>
      <c r="CZ140" s="614" t="str">
        <f t="shared" si="86"/>
        <v/>
      </c>
      <c r="DA140" s="614" t="str">
        <f t="shared" si="87"/>
        <v/>
      </c>
      <c r="DB140" s="614" t="str">
        <f t="shared" si="88"/>
        <v/>
      </c>
      <c r="DC140" s="614" t="str">
        <f t="shared" si="89"/>
        <v/>
      </c>
      <c r="DD140" s="614" t="str">
        <f t="shared" si="90"/>
        <v/>
      </c>
      <c r="DE140" s="614" t="str">
        <f t="shared" si="91"/>
        <v/>
      </c>
      <c r="DF140" s="614" t="str">
        <f t="shared" si="92"/>
        <v/>
      </c>
      <c r="DG140" s="614" t="str">
        <f t="shared" si="93"/>
        <v/>
      </c>
      <c r="DH140" s="614" t="str">
        <f t="shared" si="94"/>
        <v/>
      </c>
      <c r="DI140" s="614" t="str">
        <f t="shared" si="95"/>
        <v/>
      </c>
      <c r="DJ140" s="614" t="str">
        <f t="shared" si="96"/>
        <v/>
      </c>
      <c r="DK140" s="614" t="str">
        <f t="shared" si="97"/>
        <v/>
      </c>
      <c r="DL140" s="614" t="str">
        <f t="shared" si="98"/>
        <v/>
      </c>
      <c r="DM140" s="614" t="str">
        <f t="shared" si="99"/>
        <v/>
      </c>
      <c r="DN140" s="614" t="str">
        <f t="shared" si="100"/>
        <v/>
      </c>
      <c r="DO140" s="614" t="str">
        <f t="shared" si="101"/>
        <v/>
      </c>
      <c r="DP140" s="614" t="str">
        <f t="shared" si="102"/>
        <v/>
      </c>
      <c r="DQ140" s="614" t="str">
        <f t="shared" si="103"/>
        <v/>
      </c>
      <c r="DR140" s="614" t="str">
        <f t="shared" si="104"/>
        <v/>
      </c>
      <c r="DS140" s="614" t="str">
        <f t="shared" si="105"/>
        <v/>
      </c>
      <c r="DT140" s="614" t="str">
        <f t="shared" si="106"/>
        <v/>
      </c>
      <c r="DU140" s="614" t="str">
        <f t="shared" si="107"/>
        <v/>
      </c>
      <c r="DV140" s="614" t="str">
        <f t="shared" si="108"/>
        <v/>
      </c>
      <c r="DW140" s="614" t="str">
        <f t="shared" si="109"/>
        <v/>
      </c>
      <c r="DX140" s="614" t="str">
        <f t="shared" si="110"/>
        <v/>
      </c>
      <c r="DY140" s="614" t="str">
        <f t="shared" si="111"/>
        <v/>
      </c>
      <c r="DZ140" s="614" t="str">
        <f t="shared" si="112"/>
        <v/>
      </c>
      <c r="EA140" s="614" t="str">
        <f t="shared" si="113"/>
        <v/>
      </c>
      <c r="EB140" s="614" t="str">
        <f t="shared" si="114"/>
        <v/>
      </c>
      <c r="EC140" s="614" t="str">
        <f t="shared" si="115"/>
        <v/>
      </c>
      <c r="ED140" s="614" t="str">
        <f t="shared" si="116"/>
        <v/>
      </c>
      <c r="EE140" s="614" t="str">
        <f t="shared" si="117"/>
        <v/>
      </c>
      <c r="EF140" s="614" t="str">
        <f t="shared" si="118"/>
        <v/>
      </c>
      <c r="EG140" s="614" t="str">
        <f t="shared" si="316"/>
        <v/>
      </c>
      <c r="EH140" s="614" t="str">
        <f t="shared" si="119"/>
        <v/>
      </c>
      <c r="EI140" s="614" t="str">
        <f t="shared" si="120"/>
        <v/>
      </c>
      <c r="EJ140" s="614" t="str">
        <f t="shared" si="121"/>
        <v/>
      </c>
      <c r="EK140" s="614" t="str">
        <f t="shared" si="122"/>
        <v/>
      </c>
      <c r="EL140" s="614" t="str">
        <f t="shared" si="123"/>
        <v/>
      </c>
      <c r="EM140" s="614" t="str">
        <f t="shared" si="124"/>
        <v/>
      </c>
      <c r="EN140" s="614" t="str">
        <f t="shared" si="125"/>
        <v/>
      </c>
      <c r="EO140" s="614" t="str">
        <f t="shared" si="126"/>
        <v/>
      </c>
      <c r="EP140" s="614" t="str">
        <f t="shared" si="127"/>
        <v/>
      </c>
      <c r="EQ140" s="614" t="str">
        <f t="shared" si="128"/>
        <v/>
      </c>
      <c r="ER140" s="614" t="str">
        <f t="shared" si="129"/>
        <v/>
      </c>
      <c r="ES140" s="614" t="str">
        <f t="shared" si="130"/>
        <v/>
      </c>
      <c r="ET140" s="614" t="str">
        <f t="shared" si="131"/>
        <v/>
      </c>
      <c r="EU140" s="614" t="str">
        <f t="shared" si="132"/>
        <v/>
      </c>
      <c r="EV140" s="614" t="str">
        <f t="shared" si="133"/>
        <v/>
      </c>
      <c r="EW140" s="614" t="str">
        <f t="shared" si="317"/>
        <v/>
      </c>
      <c r="EX140" s="614" t="str">
        <f t="shared" si="318"/>
        <v/>
      </c>
      <c r="EY140" s="614" t="str">
        <f t="shared" si="319"/>
        <v/>
      </c>
      <c r="EZ140" s="614" t="str">
        <f t="shared" si="320"/>
        <v/>
      </c>
      <c r="FA140" s="614" t="str">
        <f t="shared" si="321"/>
        <v/>
      </c>
      <c r="FB140" s="614" t="str">
        <f t="shared" si="134"/>
        <v/>
      </c>
      <c r="FC140" s="614" t="str">
        <f t="shared" si="135"/>
        <v/>
      </c>
      <c r="FD140" s="614" t="str">
        <f t="shared" si="136"/>
        <v/>
      </c>
      <c r="FE140" s="614" t="str">
        <f t="shared" si="137"/>
        <v/>
      </c>
      <c r="FF140" s="614" t="str">
        <f t="shared" si="138"/>
        <v/>
      </c>
      <c r="FG140" s="614" t="str">
        <f t="shared" si="322"/>
        <v/>
      </c>
      <c r="FH140" s="614" t="str">
        <f t="shared" si="323"/>
        <v/>
      </c>
      <c r="FI140" s="614" t="str">
        <f t="shared" si="324"/>
        <v/>
      </c>
      <c r="FJ140" s="614" t="str">
        <f t="shared" si="325"/>
        <v/>
      </c>
      <c r="FK140" s="614" t="str">
        <f t="shared" si="326"/>
        <v/>
      </c>
      <c r="FL140" s="614" t="str">
        <f t="shared" si="139"/>
        <v/>
      </c>
      <c r="FM140" s="614" t="str">
        <f t="shared" si="140"/>
        <v/>
      </c>
      <c r="FN140" s="614" t="str">
        <f t="shared" si="141"/>
        <v/>
      </c>
      <c r="FO140" s="614" t="str">
        <f t="shared" si="142"/>
        <v/>
      </c>
      <c r="FP140" s="614" t="str">
        <f t="shared" si="143"/>
        <v/>
      </c>
      <c r="FQ140" s="614" t="str">
        <f t="shared" si="144"/>
        <v/>
      </c>
      <c r="FR140" s="614" t="str">
        <f t="shared" si="145"/>
        <v/>
      </c>
      <c r="FS140" s="614" t="str">
        <f t="shared" si="146"/>
        <v/>
      </c>
      <c r="FT140" s="614" t="str">
        <f t="shared" si="147"/>
        <v/>
      </c>
      <c r="FU140" s="614" t="str">
        <f t="shared" si="148"/>
        <v/>
      </c>
      <c r="FV140" s="614" t="str">
        <f t="shared" si="149"/>
        <v/>
      </c>
      <c r="FW140" s="614" t="str">
        <f t="shared" si="150"/>
        <v/>
      </c>
      <c r="FX140" s="614" t="str">
        <f t="shared" si="151"/>
        <v/>
      </c>
      <c r="FY140" s="614" t="str">
        <f t="shared" si="152"/>
        <v/>
      </c>
      <c r="FZ140" s="614" t="str">
        <f t="shared" si="153"/>
        <v/>
      </c>
      <c r="GA140" s="614" t="str">
        <f t="shared" si="154"/>
        <v/>
      </c>
      <c r="GB140" s="614" t="str">
        <f t="shared" si="155"/>
        <v/>
      </c>
      <c r="GC140" s="614" t="str">
        <f t="shared" si="156"/>
        <v/>
      </c>
      <c r="GD140" s="614" t="str">
        <f t="shared" si="157"/>
        <v/>
      </c>
      <c r="GE140" s="614" t="str">
        <f t="shared" si="158"/>
        <v/>
      </c>
      <c r="GF140" s="614" t="str">
        <f t="shared" si="159"/>
        <v/>
      </c>
      <c r="GG140" s="614" t="str">
        <f t="shared" si="160"/>
        <v/>
      </c>
      <c r="GH140" s="614" t="str">
        <f t="shared" si="161"/>
        <v/>
      </c>
      <c r="GI140" s="614" t="str">
        <f t="shared" si="162"/>
        <v/>
      </c>
      <c r="GJ140" s="614" t="str">
        <f t="shared" si="163"/>
        <v/>
      </c>
      <c r="GK140" s="614" t="str">
        <f t="shared" si="164"/>
        <v/>
      </c>
      <c r="GL140" s="614" t="str">
        <f t="shared" si="165"/>
        <v/>
      </c>
      <c r="GM140" s="614" t="str">
        <f t="shared" si="166"/>
        <v/>
      </c>
      <c r="GN140" s="614" t="str">
        <f t="shared" si="167"/>
        <v/>
      </c>
      <c r="GO140" s="614" t="str">
        <f t="shared" si="168"/>
        <v/>
      </c>
      <c r="GP140" s="614" t="str">
        <f t="shared" si="169"/>
        <v/>
      </c>
      <c r="GQ140" s="614" t="str">
        <f t="shared" si="170"/>
        <v/>
      </c>
      <c r="GR140" s="614" t="str">
        <f t="shared" si="171"/>
        <v/>
      </c>
      <c r="GS140" s="614" t="str">
        <f t="shared" si="172"/>
        <v/>
      </c>
      <c r="GT140" s="614" t="str">
        <f t="shared" si="173"/>
        <v/>
      </c>
      <c r="GU140" s="614" t="str">
        <f t="shared" si="174"/>
        <v/>
      </c>
      <c r="GV140" s="614" t="str">
        <f t="shared" si="175"/>
        <v/>
      </c>
      <c r="GW140" s="614" t="str">
        <f t="shared" si="176"/>
        <v/>
      </c>
      <c r="GX140" s="614" t="str">
        <f t="shared" si="177"/>
        <v/>
      </c>
      <c r="GY140" s="614" t="str">
        <f t="shared" si="178"/>
        <v/>
      </c>
      <c r="GZ140" s="614" t="str">
        <f t="shared" si="179"/>
        <v/>
      </c>
      <c r="HA140" s="614" t="str">
        <f t="shared" si="180"/>
        <v/>
      </c>
      <c r="HB140" s="614" t="str">
        <f t="shared" si="181"/>
        <v/>
      </c>
      <c r="HC140" s="614" t="str">
        <f t="shared" si="182"/>
        <v/>
      </c>
      <c r="HD140" s="614" t="str">
        <f t="shared" si="183"/>
        <v/>
      </c>
      <c r="HE140" s="614" t="str">
        <f t="shared" si="184"/>
        <v/>
      </c>
      <c r="HF140" s="614" t="str">
        <f t="shared" si="185"/>
        <v/>
      </c>
      <c r="HG140" s="614" t="str">
        <f t="shared" si="186"/>
        <v/>
      </c>
      <c r="HH140" s="614" t="str">
        <f t="shared" si="187"/>
        <v/>
      </c>
      <c r="HI140" s="614" t="str">
        <f t="shared" si="188"/>
        <v/>
      </c>
      <c r="HJ140" s="614" t="str">
        <f t="shared" si="189"/>
        <v/>
      </c>
      <c r="HK140" s="614" t="str">
        <f t="shared" si="190"/>
        <v/>
      </c>
      <c r="HL140" s="614" t="str">
        <f t="shared" si="191"/>
        <v/>
      </c>
      <c r="HM140" s="614" t="str">
        <f t="shared" si="192"/>
        <v/>
      </c>
      <c r="HN140" s="614" t="str">
        <f t="shared" si="193"/>
        <v/>
      </c>
      <c r="HO140" s="614" t="str">
        <f t="shared" si="194"/>
        <v/>
      </c>
      <c r="HP140" s="614" t="str">
        <f t="shared" si="195"/>
        <v/>
      </c>
      <c r="HQ140" s="614" t="str">
        <f t="shared" si="196"/>
        <v/>
      </c>
      <c r="HR140" s="614" t="str">
        <f t="shared" si="197"/>
        <v/>
      </c>
      <c r="HS140" s="614" t="str">
        <f t="shared" si="198"/>
        <v/>
      </c>
      <c r="HT140" s="614" t="str">
        <f t="shared" si="199"/>
        <v/>
      </c>
      <c r="HU140" s="614" t="str">
        <f t="shared" si="200"/>
        <v/>
      </c>
      <c r="HV140" s="614" t="str">
        <f t="shared" si="201"/>
        <v/>
      </c>
      <c r="HW140" s="614" t="str">
        <f t="shared" si="202"/>
        <v/>
      </c>
      <c r="HX140" s="614" t="str">
        <f t="shared" si="203"/>
        <v/>
      </c>
      <c r="HY140" s="739" t="str">
        <f t="shared" si="204"/>
        <v/>
      </c>
      <c r="HZ140" s="739" t="str">
        <f t="shared" si="205"/>
        <v/>
      </c>
      <c r="IA140" s="739" t="str">
        <f t="shared" si="206"/>
        <v/>
      </c>
      <c r="IB140" s="739" t="str">
        <f t="shared" si="207"/>
        <v/>
      </c>
      <c r="IC140" s="739" t="str">
        <f t="shared" si="208"/>
        <v/>
      </c>
      <c r="ID140" s="739" t="str">
        <f t="shared" si="209"/>
        <v/>
      </c>
      <c r="IE140" s="739" t="str">
        <f t="shared" si="210"/>
        <v/>
      </c>
      <c r="IF140" s="739" t="str">
        <f t="shared" si="211"/>
        <v/>
      </c>
      <c r="IG140" s="739" t="str">
        <f t="shared" si="212"/>
        <v/>
      </c>
      <c r="IH140" s="739" t="str">
        <f t="shared" si="213"/>
        <v/>
      </c>
      <c r="II140" s="739" t="str">
        <f t="shared" si="214"/>
        <v/>
      </c>
      <c r="IJ140" s="739" t="str">
        <f t="shared" si="215"/>
        <v/>
      </c>
      <c r="IK140" s="739" t="str">
        <f t="shared" si="216"/>
        <v/>
      </c>
      <c r="IL140" s="739" t="str">
        <f t="shared" si="217"/>
        <v/>
      </c>
      <c r="IM140" s="739" t="str">
        <f t="shared" si="218"/>
        <v/>
      </c>
      <c r="IN140" s="739" t="str">
        <f t="shared" si="219"/>
        <v/>
      </c>
      <c r="IO140" s="739" t="str">
        <f t="shared" si="220"/>
        <v/>
      </c>
      <c r="IP140" s="739" t="str">
        <f t="shared" si="221"/>
        <v/>
      </c>
      <c r="IQ140" s="739" t="str">
        <f t="shared" si="222"/>
        <v/>
      </c>
      <c r="IR140" s="739" t="str">
        <f t="shared" si="223"/>
        <v/>
      </c>
      <c r="IS140" s="739" t="str">
        <f t="shared" si="224"/>
        <v/>
      </c>
      <c r="IT140" s="739" t="str">
        <f t="shared" si="225"/>
        <v/>
      </c>
      <c r="IU140" s="739" t="str">
        <f t="shared" si="226"/>
        <v/>
      </c>
      <c r="IV140" s="739" t="str">
        <f t="shared" si="227"/>
        <v/>
      </c>
      <c r="IW140" s="739" t="str">
        <f t="shared" si="228"/>
        <v/>
      </c>
      <c r="IX140" s="739" t="str">
        <f t="shared" si="229"/>
        <v/>
      </c>
      <c r="IY140" s="739" t="str">
        <f t="shared" si="230"/>
        <v/>
      </c>
      <c r="IZ140" s="739" t="str">
        <f t="shared" si="231"/>
        <v/>
      </c>
      <c r="JA140" s="739" t="str">
        <f t="shared" si="232"/>
        <v/>
      </c>
      <c r="JB140" s="739" t="str">
        <f t="shared" si="233"/>
        <v/>
      </c>
      <c r="JC140" s="739" t="str">
        <f t="shared" si="234"/>
        <v/>
      </c>
      <c r="JD140" s="739" t="str">
        <f t="shared" si="235"/>
        <v/>
      </c>
      <c r="JE140" s="739" t="str">
        <f t="shared" si="236"/>
        <v/>
      </c>
      <c r="JF140" s="739" t="str">
        <f t="shared" si="237"/>
        <v/>
      </c>
      <c r="JG140" s="739" t="str">
        <f t="shared" si="238"/>
        <v/>
      </c>
      <c r="JH140" s="739" t="str">
        <f t="shared" si="239"/>
        <v/>
      </c>
      <c r="JI140" s="739" t="str">
        <f t="shared" si="240"/>
        <v/>
      </c>
      <c r="JJ140" s="739" t="str">
        <f t="shared" si="241"/>
        <v/>
      </c>
      <c r="JK140" s="739" t="str">
        <f t="shared" si="242"/>
        <v/>
      </c>
      <c r="JL140" s="739" t="str">
        <f t="shared" si="243"/>
        <v/>
      </c>
      <c r="JM140" s="739" t="str">
        <f t="shared" si="244"/>
        <v/>
      </c>
      <c r="JN140" s="739" t="str">
        <f t="shared" si="245"/>
        <v/>
      </c>
      <c r="JO140" s="739" t="str">
        <f t="shared" si="246"/>
        <v/>
      </c>
      <c r="JP140" s="739" t="str">
        <f t="shared" si="247"/>
        <v/>
      </c>
      <c r="JQ140" s="739" t="str">
        <f t="shared" si="248"/>
        <v/>
      </c>
      <c r="JR140" s="739" t="str">
        <f t="shared" si="249"/>
        <v/>
      </c>
      <c r="JS140" s="739" t="str">
        <f t="shared" si="250"/>
        <v/>
      </c>
      <c r="JT140" s="739" t="str">
        <f t="shared" si="251"/>
        <v/>
      </c>
      <c r="JU140" s="739" t="str">
        <f t="shared" si="252"/>
        <v/>
      </c>
      <c r="JV140" s="739" t="str">
        <f t="shared" si="253"/>
        <v/>
      </c>
      <c r="JW140" s="739" t="str">
        <f t="shared" si="254"/>
        <v/>
      </c>
      <c r="JX140" s="739" t="str">
        <f t="shared" si="255"/>
        <v/>
      </c>
      <c r="JY140" s="739" t="str">
        <f t="shared" si="256"/>
        <v/>
      </c>
      <c r="JZ140" s="739" t="str">
        <f t="shared" si="257"/>
        <v/>
      </c>
      <c r="KA140" s="739" t="str">
        <f t="shared" si="258"/>
        <v/>
      </c>
      <c r="KB140" s="739" t="str">
        <f t="shared" si="259"/>
        <v/>
      </c>
      <c r="KC140" s="739" t="str">
        <f t="shared" si="260"/>
        <v/>
      </c>
      <c r="KD140" s="739" t="str">
        <f t="shared" si="261"/>
        <v/>
      </c>
      <c r="KE140" s="739" t="str">
        <f t="shared" si="262"/>
        <v/>
      </c>
      <c r="KF140" s="739" t="str">
        <f t="shared" si="263"/>
        <v/>
      </c>
      <c r="KG140" s="739" t="str">
        <f t="shared" si="264"/>
        <v/>
      </c>
      <c r="KH140" s="739" t="str">
        <f t="shared" si="265"/>
        <v/>
      </c>
      <c r="KI140" s="739" t="str">
        <f t="shared" si="266"/>
        <v/>
      </c>
      <c r="KJ140" s="739" t="str">
        <f t="shared" si="267"/>
        <v/>
      </c>
      <c r="KK140" s="739" t="str">
        <f t="shared" si="268"/>
        <v/>
      </c>
      <c r="KL140" s="739" t="str">
        <f t="shared" si="269"/>
        <v/>
      </c>
      <c r="KM140" s="739" t="str">
        <f t="shared" si="270"/>
        <v/>
      </c>
      <c r="KN140" s="739" t="str">
        <f t="shared" si="271"/>
        <v/>
      </c>
      <c r="KO140" s="739" t="str">
        <f t="shared" si="272"/>
        <v/>
      </c>
      <c r="KP140" s="739" t="str">
        <f t="shared" si="273"/>
        <v/>
      </c>
      <c r="KQ140" s="739" t="str">
        <f t="shared" si="274"/>
        <v/>
      </c>
      <c r="KR140" s="739" t="str">
        <f t="shared" si="275"/>
        <v/>
      </c>
      <c r="KS140" s="739" t="str">
        <f t="shared" si="276"/>
        <v/>
      </c>
      <c r="KT140" s="739" t="str">
        <f t="shared" si="277"/>
        <v/>
      </c>
      <c r="KU140" s="739" t="str">
        <f t="shared" si="278"/>
        <v/>
      </c>
      <c r="KV140" s="739" t="str">
        <f t="shared" si="279"/>
        <v/>
      </c>
      <c r="KW140" s="739" t="str">
        <f t="shared" si="280"/>
        <v/>
      </c>
      <c r="KX140" s="739" t="str">
        <f t="shared" si="281"/>
        <v/>
      </c>
      <c r="KY140" s="739" t="str">
        <f t="shared" si="282"/>
        <v/>
      </c>
      <c r="KZ140" s="739" t="str">
        <f t="shared" si="283"/>
        <v/>
      </c>
      <c r="LA140" s="739" t="str">
        <f t="shared" si="284"/>
        <v/>
      </c>
      <c r="LB140" s="739" t="str">
        <f t="shared" si="285"/>
        <v/>
      </c>
      <c r="LC140" s="739" t="str">
        <f t="shared" si="286"/>
        <v/>
      </c>
      <c r="LD140" s="739" t="str">
        <f t="shared" si="287"/>
        <v/>
      </c>
      <c r="LE140" s="739" t="str">
        <f t="shared" si="288"/>
        <v/>
      </c>
      <c r="LF140" s="740" t="str">
        <f t="shared" si="289"/>
        <v/>
      </c>
      <c r="LG140" s="740" t="str">
        <f t="shared" si="290"/>
        <v/>
      </c>
      <c r="LH140" s="740" t="str">
        <f t="shared" si="291"/>
        <v/>
      </c>
      <c r="LI140" s="740" t="str">
        <f t="shared" si="292"/>
        <v/>
      </c>
      <c r="LJ140" s="740" t="str">
        <f t="shared" si="293"/>
        <v/>
      </c>
      <c r="LK140" s="614" t="str">
        <f t="shared" si="294"/>
        <v/>
      </c>
      <c r="LL140" s="614" t="str">
        <f t="shared" si="295"/>
        <v/>
      </c>
      <c r="LM140" s="614" t="str">
        <f t="shared" si="296"/>
        <v/>
      </c>
      <c r="LN140" s="614" t="str">
        <f t="shared" si="297"/>
        <v/>
      </c>
      <c r="LO140" s="614" t="str">
        <f t="shared" si="298"/>
        <v/>
      </c>
      <c r="LP140" s="614" t="str">
        <f t="shared" si="299"/>
        <v/>
      </c>
      <c r="LQ140" s="614" t="str">
        <f t="shared" si="300"/>
        <v/>
      </c>
      <c r="LR140" s="614" t="str">
        <f t="shared" si="301"/>
        <v/>
      </c>
      <c r="LS140" s="614" t="str">
        <f t="shared" si="302"/>
        <v/>
      </c>
      <c r="LT140" s="614" t="str">
        <f t="shared" si="303"/>
        <v/>
      </c>
      <c r="LU140" s="614" t="str">
        <f t="shared" si="304"/>
        <v/>
      </c>
      <c r="LV140" s="614" t="str">
        <f t="shared" si="305"/>
        <v/>
      </c>
      <c r="LW140" s="614" t="str">
        <f t="shared" si="306"/>
        <v/>
      </c>
      <c r="LX140" s="614" t="str">
        <f t="shared" si="307"/>
        <v/>
      </c>
      <c r="LY140" s="614" t="str">
        <f t="shared" si="308"/>
        <v/>
      </c>
      <c r="LZ140" s="614" t="str">
        <f t="shared" si="309"/>
        <v/>
      </c>
      <c r="MA140" s="614" t="str">
        <f t="shared" si="310"/>
        <v/>
      </c>
      <c r="MB140" s="614" t="str">
        <f t="shared" si="311"/>
        <v/>
      </c>
      <c r="MC140" s="614" t="str">
        <f t="shared" si="312"/>
        <v/>
      </c>
      <c r="MD140" s="614" t="str">
        <f t="shared" si="313"/>
        <v/>
      </c>
      <c r="ME140" s="731">
        <f t="shared" si="327"/>
        <v>0</v>
      </c>
      <c r="MF140" s="731">
        <f t="shared" si="328"/>
        <v>0</v>
      </c>
      <c r="MG140" s="731">
        <f t="shared" si="329"/>
        <v>0</v>
      </c>
      <c r="MH140" s="731">
        <f t="shared" si="330"/>
        <v>0</v>
      </c>
      <c r="MI140" s="731">
        <f t="shared" si="331"/>
        <v>0</v>
      </c>
      <c r="MJ140" s="731">
        <f t="shared" si="332"/>
        <v>0</v>
      </c>
      <c r="MK140" s="731">
        <f t="shared" si="333"/>
        <v>0</v>
      </c>
      <c r="ML140" s="731">
        <f t="shared" si="334"/>
        <v>0</v>
      </c>
      <c r="MM140" s="731">
        <f t="shared" si="335"/>
        <v>0</v>
      </c>
      <c r="MN140" s="731">
        <f t="shared" si="336"/>
        <v>0</v>
      </c>
      <c r="MO140" s="731">
        <f t="shared" si="337"/>
        <v>0</v>
      </c>
      <c r="MP140" s="731">
        <f t="shared" si="338"/>
        <v>0</v>
      </c>
      <c r="MQ140" s="731">
        <f t="shared" si="339"/>
        <v>0</v>
      </c>
      <c r="MR140" s="731">
        <f t="shared" si="340"/>
        <v>0</v>
      </c>
      <c r="MS140" s="731">
        <f t="shared" si="341"/>
        <v>0</v>
      </c>
    </row>
    <row r="141" spans="1:357" s="614" customFormat="1" ht="12" customHeight="1" x14ac:dyDescent="0.2">
      <c r="A141" s="647" t="str">
        <f t="shared" si="1"/>
        <v/>
      </c>
      <c r="B141" s="828">
        <f>'Rent Schedule and Summary'!B36</f>
        <v>70</v>
      </c>
      <c r="C141" s="824">
        <f>'Rent Schedule and Summary'!C36</f>
        <v>0</v>
      </c>
      <c r="D141" s="825">
        <f>'Rent Schedule and Summary'!D36</f>
        <v>0</v>
      </c>
      <c r="E141" s="826">
        <f>'Rent Schedule and Summary'!E36</f>
        <v>0</v>
      </c>
      <c r="F141" s="826">
        <f>'Rent Schedule and Summary'!F36</f>
        <v>0</v>
      </c>
      <c r="G141" s="826">
        <f>'Rent Schedule and Summary'!G36</f>
        <v>0</v>
      </c>
      <c r="H141" s="826">
        <f>'Rent Schedule and Summary'!H36</f>
        <v>0</v>
      </c>
      <c r="I141" s="826">
        <f>'Rent Schedule and Summary'!I36</f>
        <v>0</v>
      </c>
      <c r="J141" s="827">
        <f>'Rent Schedule and Summary'!J36</f>
        <v>0</v>
      </c>
      <c r="K141" s="736">
        <f t="shared" si="346"/>
        <v>0</v>
      </c>
      <c r="L141" s="736">
        <f t="shared" si="347"/>
        <v>0</v>
      </c>
      <c r="M141" s="779">
        <f>'Rent Schedule and Summary'!M36</f>
        <v>0</v>
      </c>
      <c r="N141" s="779">
        <f>'Rent Schedule and Summary'!N36</f>
        <v>0</v>
      </c>
      <c r="O141" s="779">
        <f>'Rent Schedule and Summary'!O36</f>
        <v>0</v>
      </c>
      <c r="P141" s="723">
        <f>'Rent Schedule and Summary'!P36</f>
        <v>0</v>
      </c>
      <c r="Q141" s="737">
        <f t="shared" si="4"/>
        <v>0</v>
      </c>
      <c r="R141" s="738"/>
      <c r="S141" s="737"/>
      <c r="T141" s="738"/>
      <c r="U141" s="661"/>
      <c r="V141" s="661"/>
      <c r="W141" s="614" t="str">
        <f t="shared" si="5"/>
        <v/>
      </c>
      <c r="X141" s="614" t="str">
        <f t="shared" si="6"/>
        <v/>
      </c>
      <c r="Y141" s="614" t="str">
        <f t="shared" si="7"/>
        <v/>
      </c>
      <c r="Z141" s="614" t="str">
        <f t="shared" si="8"/>
        <v/>
      </c>
      <c r="AA141" s="614" t="str">
        <f t="shared" si="9"/>
        <v/>
      </c>
      <c r="AB141" s="614" t="str">
        <f t="shared" si="10"/>
        <v/>
      </c>
      <c r="AC141" s="614" t="str">
        <f t="shared" si="11"/>
        <v/>
      </c>
      <c r="AD141" s="614" t="str">
        <f t="shared" si="12"/>
        <v/>
      </c>
      <c r="AE141" s="614" t="str">
        <f t="shared" si="13"/>
        <v/>
      </c>
      <c r="AF141" s="614" t="str">
        <f t="shared" si="14"/>
        <v/>
      </c>
      <c r="AG141" s="614" t="str">
        <f t="shared" si="15"/>
        <v/>
      </c>
      <c r="AH141" s="614" t="str">
        <f t="shared" si="16"/>
        <v/>
      </c>
      <c r="AI141" s="614" t="str">
        <f t="shared" si="17"/>
        <v/>
      </c>
      <c r="AJ141" s="614" t="str">
        <f t="shared" si="18"/>
        <v/>
      </c>
      <c r="AK141" s="614" t="str">
        <f t="shared" si="19"/>
        <v/>
      </c>
      <c r="AL141" s="614" t="str">
        <f t="shared" si="20"/>
        <v/>
      </c>
      <c r="AM141" s="614" t="str">
        <f t="shared" si="21"/>
        <v/>
      </c>
      <c r="AN141" s="614" t="str">
        <f t="shared" si="22"/>
        <v/>
      </c>
      <c r="AO141" s="614" t="str">
        <f t="shared" si="23"/>
        <v/>
      </c>
      <c r="AP141" s="614" t="str">
        <f t="shared" si="24"/>
        <v/>
      </c>
      <c r="AQ141" s="614" t="str">
        <f t="shared" si="25"/>
        <v/>
      </c>
      <c r="AR141" s="614" t="str">
        <f t="shared" si="26"/>
        <v/>
      </c>
      <c r="AS141" s="614" t="str">
        <f t="shared" si="27"/>
        <v/>
      </c>
      <c r="AT141" s="614" t="str">
        <f t="shared" si="28"/>
        <v/>
      </c>
      <c r="AU141" s="614" t="str">
        <f t="shared" si="29"/>
        <v/>
      </c>
      <c r="AV141" s="614" t="str">
        <f t="shared" si="30"/>
        <v/>
      </c>
      <c r="AW141" s="614" t="str">
        <f t="shared" si="31"/>
        <v/>
      </c>
      <c r="AX141" s="614" t="str">
        <f t="shared" si="32"/>
        <v/>
      </c>
      <c r="AY141" s="614" t="str">
        <f t="shared" si="33"/>
        <v/>
      </c>
      <c r="AZ141" s="614" t="str">
        <f t="shared" si="34"/>
        <v/>
      </c>
      <c r="BA141" s="614" t="str">
        <f t="shared" si="35"/>
        <v/>
      </c>
      <c r="BB141" s="614" t="str">
        <f t="shared" si="36"/>
        <v/>
      </c>
      <c r="BC141" s="614" t="str">
        <f t="shared" si="37"/>
        <v/>
      </c>
      <c r="BD141" s="614" t="str">
        <f t="shared" si="38"/>
        <v/>
      </c>
      <c r="BE141" s="614" t="str">
        <f t="shared" si="39"/>
        <v/>
      </c>
      <c r="BF141" s="614" t="str">
        <f t="shared" si="40"/>
        <v/>
      </c>
      <c r="BG141" s="614" t="str">
        <f t="shared" si="41"/>
        <v/>
      </c>
      <c r="BH141" s="614" t="str">
        <f t="shared" si="42"/>
        <v/>
      </c>
      <c r="BI141" s="614" t="str">
        <f t="shared" si="43"/>
        <v/>
      </c>
      <c r="BJ141" s="614" t="str">
        <f t="shared" si="44"/>
        <v/>
      </c>
      <c r="BK141" s="614" t="str">
        <f t="shared" si="45"/>
        <v/>
      </c>
      <c r="BL141" s="614" t="str">
        <f t="shared" si="46"/>
        <v/>
      </c>
      <c r="BM141" s="614" t="str">
        <f t="shared" si="47"/>
        <v/>
      </c>
      <c r="BN141" s="614" t="str">
        <f t="shared" si="48"/>
        <v/>
      </c>
      <c r="BO141" s="614" t="str">
        <f t="shared" si="49"/>
        <v/>
      </c>
      <c r="BP141" s="614" t="str">
        <f t="shared" si="50"/>
        <v/>
      </c>
      <c r="BQ141" s="614" t="str">
        <f t="shared" si="51"/>
        <v/>
      </c>
      <c r="BR141" s="614" t="str">
        <f t="shared" si="52"/>
        <v/>
      </c>
      <c r="BS141" s="614" t="str">
        <f t="shared" si="53"/>
        <v/>
      </c>
      <c r="BT141" s="614" t="str">
        <f t="shared" si="54"/>
        <v/>
      </c>
      <c r="BU141" s="614" t="str">
        <f t="shared" si="55"/>
        <v/>
      </c>
      <c r="BV141" s="614" t="str">
        <f t="shared" si="56"/>
        <v/>
      </c>
      <c r="BW141" s="614" t="str">
        <f t="shared" si="57"/>
        <v/>
      </c>
      <c r="BX141" s="614" t="str">
        <f t="shared" si="58"/>
        <v/>
      </c>
      <c r="BY141" s="614" t="str">
        <f t="shared" si="59"/>
        <v/>
      </c>
      <c r="BZ141" s="614" t="str">
        <f t="shared" si="60"/>
        <v/>
      </c>
      <c r="CA141" s="614" t="str">
        <f t="shared" si="61"/>
        <v/>
      </c>
      <c r="CB141" s="614" t="str">
        <f t="shared" si="62"/>
        <v/>
      </c>
      <c r="CC141" s="614" t="str">
        <f t="shared" si="63"/>
        <v/>
      </c>
      <c r="CD141" s="614" t="str">
        <f t="shared" si="64"/>
        <v/>
      </c>
      <c r="CE141" s="614" t="str">
        <f t="shared" si="65"/>
        <v/>
      </c>
      <c r="CF141" s="614" t="str">
        <f t="shared" si="66"/>
        <v/>
      </c>
      <c r="CG141" s="614" t="str">
        <f t="shared" si="67"/>
        <v/>
      </c>
      <c r="CH141" s="614" t="str">
        <f t="shared" si="68"/>
        <v/>
      </c>
      <c r="CI141" s="614" t="str">
        <f t="shared" si="69"/>
        <v/>
      </c>
      <c r="CJ141" s="614" t="str">
        <f t="shared" si="70"/>
        <v/>
      </c>
      <c r="CK141" s="614" t="str">
        <f t="shared" si="71"/>
        <v/>
      </c>
      <c r="CL141" s="614" t="str">
        <f t="shared" si="72"/>
        <v/>
      </c>
      <c r="CM141" s="614" t="str">
        <f t="shared" si="73"/>
        <v/>
      </c>
      <c r="CN141" s="614" t="str">
        <f t="shared" si="74"/>
        <v/>
      </c>
      <c r="CO141" s="614" t="str">
        <f t="shared" si="75"/>
        <v/>
      </c>
      <c r="CP141" s="614" t="str">
        <f t="shared" si="76"/>
        <v/>
      </c>
      <c r="CQ141" s="614" t="str">
        <f t="shared" si="77"/>
        <v/>
      </c>
      <c r="CR141" s="614" t="str">
        <f t="shared" si="78"/>
        <v/>
      </c>
      <c r="CS141" s="614" t="str">
        <f t="shared" si="79"/>
        <v/>
      </c>
      <c r="CT141" s="614" t="str">
        <f t="shared" si="80"/>
        <v/>
      </c>
      <c r="CU141" s="614" t="str">
        <f t="shared" si="81"/>
        <v/>
      </c>
      <c r="CV141" s="614" t="str">
        <f t="shared" si="82"/>
        <v/>
      </c>
      <c r="CW141" s="614" t="str">
        <f t="shared" si="83"/>
        <v/>
      </c>
      <c r="CX141" s="614" t="str">
        <f t="shared" si="84"/>
        <v/>
      </c>
      <c r="CY141" s="614" t="str">
        <f t="shared" si="85"/>
        <v/>
      </c>
      <c r="CZ141" s="614" t="str">
        <f t="shared" si="86"/>
        <v/>
      </c>
      <c r="DA141" s="614" t="str">
        <f t="shared" si="87"/>
        <v/>
      </c>
      <c r="DB141" s="614" t="str">
        <f t="shared" si="88"/>
        <v/>
      </c>
      <c r="DC141" s="614" t="str">
        <f t="shared" si="89"/>
        <v/>
      </c>
      <c r="DD141" s="614" t="str">
        <f t="shared" si="90"/>
        <v/>
      </c>
      <c r="DE141" s="614" t="str">
        <f t="shared" si="91"/>
        <v/>
      </c>
      <c r="DF141" s="614" t="str">
        <f t="shared" si="92"/>
        <v/>
      </c>
      <c r="DG141" s="614" t="str">
        <f t="shared" si="93"/>
        <v/>
      </c>
      <c r="DH141" s="614" t="str">
        <f t="shared" si="94"/>
        <v/>
      </c>
      <c r="DI141" s="614" t="str">
        <f t="shared" si="95"/>
        <v/>
      </c>
      <c r="DJ141" s="614" t="str">
        <f t="shared" si="96"/>
        <v/>
      </c>
      <c r="DK141" s="614" t="str">
        <f t="shared" si="97"/>
        <v/>
      </c>
      <c r="DL141" s="614" t="str">
        <f t="shared" si="98"/>
        <v/>
      </c>
      <c r="DM141" s="614" t="str">
        <f t="shared" si="99"/>
        <v/>
      </c>
      <c r="DN141" s="614" t="str">
        <f t="shared" si="100"/>
        <v/>
      </c>
      <c r="DO141" s="614" t="str">
        <f t="shared" si="101"/>
        <v/>
      </c>
      <c r="DP141" s="614" t="str">
        <f t="shared" si="102"/>
        <v/>
      </c>
      <c r="DQ141" s="614" t="str">
        <f t="shared" si="103"/>
        <v/>
      </c>
      <c r="DR141" s="614" t="str">
        <f t="shared" si="104"/>
        <v/>
      </c>
      <c r="DS141" s="614" t="str">
        <f t="shared" si="105"/>
        <v/>
      </c>
      <c r="DT141" s="614" t="str">
        <f t="shared" si="106"/>
        <v/>
      </c>
      <c r="DU141" s="614" t="str">
        <f t="shared" si="107"/>
        <v/>
      </c>
      <c r="DV141" s="614" t="str">
        <f t="shared" si="108"/>
        <v/>
      </c>
      <c r="DW141" s="614" t="str">
        <f t="shared" si="109"/>
        <v/>
      </c>
      <c r="DX141" s="614" t="str">
        <f t="shared" si="110"/>
        <v/>
      </c>
      <c r="DY141" s="614" t="str">
        <f t="shared" si="111"/>
        <v/>
      </c>
      <c r="DZ141" s="614" t="str">
        <f t="shared" si="112"/>
        <v/>
      </c>
      <c r="EA141" s="614" t="str">
        <f t="shared" si="113"/>
        <v/>
      </c>
      <c r="EB141" s="614" t="str">
        <f t="shared" si="114"/>
        <v/>
      </c>
      <c r="EC141" s="614" t="str">
        <f t="shared" si="115"/>
        <v/>
      </c>
      <c r="ED141" s="614" t="str">
        <f t="shared" si="116"/>
        <v/>
      </c>
      <c r="EE141" s="614" t="str">
        <f t="shared" si="117"/>
        <v/>
      </c>
      <c r="EF141" s="614" t="str">
        <f t="shared" si="118"/>
        <v/>
      </c>
      <c r="EG141" s="614" t="str">
        <f t="shared" si="316"/>
        <v/>
      </c>
      <c r="EH141" s="614" t="str">
        <f t="shared" si="119"/>
        <v/>
      </c>
      <c r="EI141" s="614" t="str">
        <f t="shared" si="120"/>
        <v/>
      </c>
      <c r="EJ141" s="614" t="str">
        <f t="shared" si="121"/>
        <v/>
      </c>
      <c r="EK141" s="614" t="str">
        <f t="shared" si="122"/>
        <v/>
      </c>
      <c r="EL141" s="614" t="str">
        <f t="shared" si="123"/>
        <v/>
      </c>
      <c r="EM141" s="614" t="str">
        <f t="shared" si="124"/>
        <v/>
      </c>
      <c r="EN141" s="614" t="str">
        <f t="shared" si="125"/>
        <v/>
      </c>
      <c r="EO141" s="614" t="str">
        <f t="shared" si="126"/>
        <v/>
      </c>
      <c r="EP141" s="614" t="str">
        <f t="shared" si="127"/>
        <v/>
      </c>
      <c r="EQ141" s="614" t="str">
        <f t="shared" si="128"/>
        <v/>
      </c>
      <c r="ER141" s="614" t="str">
        <f t="shared" si="129"/>
        <v/>
      </c>
      <c r="ES141" s="614" t="str">
        <f t="shared" si="130"/>
        <v/>
      </c>
      <c r="ET141" s="614" t="str">
        <f t="shared" si="131"/>
        <v/>
      </c>
      <c r="EU141" s="614" t="str">
        <f t="shared" si="132"/>
        <v/>
      </c>
      <c r="EV141" s="614" t="str">
        <f t="shared" si="133"/>
        <v/>
      </c>
      <c r="EW141" s="614" t="str">
        <f t="shared" si="317"/>
        <v/>
      </c>
      <c r="EX141" s="614" t="str">
        <f t="shared" si="318"/>
        <v/>
      </c>
      <c r="EY141" s="614" t="str">
        <f t="shared" si="319"/>
        <v/>
      </c>
      <c r="EZ141" s="614" t="str">
        <f t="shared" si="320"/>
        <v/>
      </c>
      <c r="FA141" s="614" t="str">
        <f t="shared" si="321"/>
        <v/>
      </c>
      <c r="FB141" s="614" t="str">
        <f t="shared" si="134"/>
        <v/>
      </c>
      <c r="FC141" s="614" t="str">
        <f t="shared" si="135"/>
        <v/>
      </c>
      <c r="FD141" s="614" t="str">
        <f t="shared" si="136"/>
        <v/>
      </c>
      <c r="FE141" s="614" t="str">
        <f t="shared" si="137"/>
        <v/>
      </c>
      <c r="FF141" s="614" t="str">
        <f t="shared" si="138"/>
        <v/>
      </c>
      <c r="FG141" s="614" t="str">
        <f t="shared" si="322"/>
        <v/>
      </c>
      <c r="FH141" s="614" t="str">
        <f t="shared" si="323"/>
        <v/>
      </c>
      <c r="FI141" s="614" t="str">
        <f t="shared" si="324"/>
        <v/>
      </c>
      <c r="FJ141" s="614" t="str">
        <f t="shared" si="325"/>
        <v/>
      </c>
      <c r="FK141" s="614" t="str">
        <f t="shared" si="326"/>
        <v/>
      </c>
      <c r="FL141" s="614" t="str">
        <f t="shared" si="139"/>
        <v/>
      </c>
      <c r="FM141" s="614" t="str">
        <f t="shared" si="140"/>
        <v/>
      </c>
      <c r="FN141" s="614" t="str">
        <f t="shared" si="141"/>
        <v/>
      </c>
      <c r="FO141" s="614" t="str">
        <f t="shared" si="142"/>
        <v/>
      </c>
      <c r="FP141" s="614" t="str">
        <f t="shared" si="143"/>
        <v/>
      </c>
      <c r="FQ141" s="614" t="str">
        <f t="shared" si="144"/>
        <v/>
      </c>
      <c r="FR141" s="614" t="str">
        <f t="shared" si="145"/>
        <v/>
      </c>
      <c r="FS141" s="614" t="str">
        <f t="shared" si="146"/>
        <v/>
      </c>
      <c r="FT141" s="614" t="str">
        <f t="shared" si="147"/>
        <v/>
      </c>
      <c r="FU141" s="614" t="str">
        <f t="shared" si="148"/>
        <v/>
      </c>
      <c r="FV141" s="614" t="str">
        <f t="shared" si="149"/>
        <v/>
      </c>
      <c r="FW141" s="614" t="str">
        <f t="shared" si="150"/>
        <v/>
      </c>
      <c r="FX141" s="614" t="str">
        <f t="shared" si="151"/>
        <v/>
      </c>
      <c r="FY141" s="614" t="str">
        <f t="shared" si="152"/>
        <v/>
      </c>
      <c r="FZ141" s="614" t="str">
        <f t="shared" si="153"/>
        <v/>
      </c>
      <c r="GA141" s="614" t="str">
        <f t="shared" si="154"/>
        <v/>
      </c>
      <c r="GB141" s="614" t="str">
        <f t="shared" si="155"/>
        <v/>
      </c>
      <c r="GC141" s="614" t="str">
        <f t="shared" si="156"/>
        <v/>
      </c>
      <c r="GD141" s="614" t="str">
        <f t="shared" si="157"/>
        <v/>
      </c>
      <c r="GE141" s="614" t="str">
        <f t="shared" si="158"/>
        <v/>
      </c>
      <c r="GF141" s="614" t="str">
        <f t="shared" si="159"/>
        <v/>
      </c>
      <c r="GG141" s="614" t="str">
        <f t="shared" si="160"/>
        <v/>
      </c>
      <c r="GH141" s="614" t="str">
        <f t="shared" si="161"/>
        <v/>
      </c>
      <c r="GI141" s="614" t="str">
        <f t="shared" si="162"/>
        <v/>
      </c>
      <c r="GJ141" s="614" t="str">
        <f t="shared" si="163"/>
        <v/>
      </c>
      <c r="GK141" s="614" t="str">
        <f t="shared" si="164"/>
        <v/>
      </c>
      <c r="GL141" s="614" t="str">
        <f t="shared" si="165"/>
        <v/>
      </c>
      <c r="GM141" s="614" t="str">
        <f t="shared" si="166"/>
        <v/>
      </c>
      <c r="GN141" s="614" t="str">
        <f t="shared" si="167"/>
        <v/>
      </c>
      <c r="GO141" s="614" t="str">
        <f t="shared" si="168"/>
        <v/>
      </c>
      <c r="GP141" s="614" t="str">
        <f t="shared" si="169"/>
        <v/>
      </c>
      <c r="GQ141" s="614" t="str">
        <f t="shared" si="170"/>
        <v/>
      </c>
      <c r="GR141" s="614" t="str">
        <f t="shared" si="171"/>
        <v/>
      </c>
      <c r="GS141" s="614" t="str">
        <f t="shared" si="172"/>
        <v/>
      </c>
      <c r="GT141" s="614" t="str">
        <f t="shared" si="173"/>
        <v/>
      </c>
      <c r="GU141" s="614" t="str">
        <f t="shared" si="174"/>
        <v/>
      </c>
      <c r="GV141" s="614" t="str">
        <f t="shared" si="175"/>
        <v/>
      </c>
      <c r="GW141" s="614" t="str">
        <f t="shared" si="176"/>
        <v/>
      </c>
      <c r="GX141" s="614" t="str">
        <f t="shared" si="177"/>
        <v/>
      </c>
      <c r="GY141" s="614" t="str">
        <f t="shared" si="178"/>
        <v/>
      </c>
      <c r="GZ141" s="614" t="str">
        <f t="shared" si="179"/>
        <v/>
      </c>
      <c r="HA141" s="614" t="str">
        <f t="shared" si="180"/>
        <v/>
      </c>
      <c r="HB141" s="614" t="str">
        <f t="shared" si="181"/>
        <v/>
      </c>
      <c r="HC141" s="614" t="str">
        <f t="shared" si="182"/>
        <v/>
      </c>
      <c r="HD141" s="614" t="str">
        <f t="shared" si="183"/>
        <v/>
      </c>
      <c r="HE141" s="614" t="str">
        <f t="shared" si="184"/>
        <v/>
      </c>
      <c r="HF141" s="614" t="str">
        <f t="shared" si="185"/>
        <v/>
      </c>
      <c r="HG141" s="614" t="str">
        <f t="shared" si="186"/>
        <v/>
      </c>
      <c r="HH141" s="614" t="str">
        <f t="shared" si="187"/>
        <v/>
      </c>
      <c r="HI141" s="614" t="str">
        <f t="shared" si="188"/>
        <v/>
      </c>
      <c r="HJ141" s="614" t="str">
        <f t="shared" si="189"/>
        <v/>
      </c>
      <c r="HK141" s="614" t="str">
        <f t="shared" si="190"/>
        <v/>
      </c>
      <c r="HL141" s="614" t="str">
        <f t="shared" si="191"/>
        <v/>
      </c>
      <c r="HM141" s="614" t="str">
        <f t="shared" si="192"/>
        <v/>
      </c>
      <c r="HN141" s="614" t="str">
        <f t="shared" si="193"/>
        <v/>
      </c>
      <c r="HO141" s="614" t="str">
        <f t="shared" si="194"/>
        <v/>
      </c>
      <c r="HP141" s="614" t="str">
        <f t="shared" si="195"/>
        <v/>
      </c>
      <c r="HQ141" s="614" t="str">
        <f t="shared" si="196"/>
        <v/>
      </c>
      <c r="HR141" s="614" t="str">
        <f t="shared" si="197"/>
        <v/>
      </c>
      <c r="HS141" s="614" t="str">
        <f t="shared" si="198"/>
        <v/>
      </c>
      <c r="HT141" s="614" t="str">
        <f t="shared" si="199"/>
        <v/>
      </c>
      <c r="HU141" s="614" t="str">
        <f t="shared" si="200"/>
        <v/>
      </c>
      <c r="HV141" s="614" t="str">
        <f t="shared" si="201"/>
        <v/>
      </c>
      <c r="HW141" s="614" t="str">
        <f t="shared" si="202"/>
        <v/>
      </c>
      <c r="HX141" s="614" t="str">
        <f t="shared" si="203"/>
        <v/>
      </c>
      <c r="HY141" s="739" t="str">
        <f t="shared" si="204"/>
        <v/>
      </c>
      <c r="HZ141" s="739" t="str">
        <f t="shared" si="205"/>
        <v/>
      </c>
      <c r="IA141" s="739" t="str">
        <f t="shared" si="206"/>
        <v/>
      </c>
      <c r="IB141" s="739" t="str">
        <f t="shared" si="207"/>
        <v/>
      </c>
      <c r="IC141" s="739" t="str">
        <f t="shared" si="208"/>
        <v/>
      </c>
      <c r="ID141" s="739" t="str">
        <f t="shared" si="209"/>
        <v/>
      </c>
      <c r="IE141" s="739" t="str">
        <f t="shared" si="210"/>
        <v/>
      </c>
      <c r="IF141" s="739" t="str">
        <f t="shared" si="211"/>
        <v/>
      </c>
      <c r="IG141" s="739" t="str">
        <f t="shared" si="212"/>
        <v/>
      </c>
      <c r="IH141" s="739" t="str">
        <f t="shared" si="213"/>
        <v/>
      </c>
      <c r="II141" s="739" t="str">
        <f t="shared" si="214"/>
        <v/>
      </c>
      <c r="IJ141" s="739" t="str">
        <f t="shared" si="215"/>
        <v/>
      </c>
      <c r="IK141" s="739" t="str">
        <f t="shared" si="216"/>
        <v/>
      </c>
      <c r="IL141" s="739" t="str">
        <f t="shared" si="217"/>
        <v/>
      </c>
      <c r="IM141" s="739" t="str">
        <f t="shared" si="218"/>
        <v/>
      </c>
      <c r="IN141" s="739" t="str">
        <f t="shared" si="219"/>
        <v/>
      </c>
      <c r="IO141" s="739" t="str">
        <f t="shared" si="220"/>
        <v/>
      </c>
      <c r="IP141" s="739" t="str">
        <f t="shared" si="221"/>
        <v/>
      </c>
      <c r="IQ141" s="739" t="str">
        <f t="shared" si="222"/>
        <v/>
      </c>
      <c r="IR141" s="739" t="str">
        <f t="shared" si="223"/>
        <v/>
      </c>
      <c r="IS141" s="739" t="str">
        <f t="shared" si="224"/>
        <v/>
      </c>
      <c r="IT141" s="739" t="str">
        <f t="shared" si="225"/>
        <v/>
      </c>
      <c r="IU141" s="739" t="str">
        <f t="shared" si="226"/>
        <v/>
      </c>
      <c r="IV141" s="739" t="str">
        <f t="shared" si="227"/>
        <v/>
      </c>
      <c r="IW141" s="739" t="str">
        <f t="shared" si="228"/>
        <v/>
      </c>
      <c r="IX141" s="739" t="str">
        <f t="shared" si="229"/>
        <v/>
      </c>
      <c r="IY141" s="739" t="str">
        <f t="shared" si="230"/>
        <v/>
      </c>
      <c r="IZ141" s="739" t="str">
        <f t="shared" si="231"/>
        <v/>
      </c>
      <c r="JA141" s="739" t="str">
        <f t="shared" si="232"/>
        <v/>
      </c>
      <c r="JB141" s="739" t="str">
        <f t="shared" si="233"/>
        <v/>
      </c>
      <c r="JC141" s="739" t="str">
        <f t="shared" si="234"/>
        <v/>
      </c>
      <c r="JD141" s="739" t="str">
        <f t="shared" si="235"/>
        <v/>
      </c>
      <c r="JE141" s="739" t="str">
        <f t="shared" si="236"/>
        <v/>
      </c>
      <c r="JF141" s="739" t="str">
        <f t="shared" si="237"/>
        <v/>
      </c>
      <c r="JG141" s="739" t="str">
        <f t="shared" si="238"/>
        <v/>
      </c>
      <c r="JH141" s="739" t="str">
        <f t="shared" si="239"/>
        <v/>
      </c>
      <c r="JI141" s="739" t="str">
        <f t="shared" si="240"/>
        <v/>
      </c>
      <c r="JJ141" s="739" t="str">
        <f t="shared" si="241"/>
        <v/>
      </c>
      <c r="JK141" s="739" t="str">
        <f t="shared" si="242"/>
        <v/>
      </c>
      <c r="JL141" s="739" t="str">
        <f t="shared" si="243"/>
        <v/>
      </c>
      <c r="JM141" s="739" t="str">
        <f t="shared" si="244"/>
        <v/>
      </c>
      <c r="JN141" s="739" t="str">
        <f t="shared" si="245"/>
        <v/>
      </c>
      <c r="JO141" s="739" t="str">
        <f t="shared" si="246"/>
        <v/>
      </c>
      <c r="JP141" s="739" t="str">
        <f t="shared" si="247"/>
        <v/>
      </c>
      <c r="JQ141" s="739" t="str">
        <f t="shared" si="248"/>
        <v/>
      </c>
      <c r="JR141" s="739" t="str">
        <f t="shared" si="249"/>
        <v/>
      </c>
      <c r="JS141" s="739" t="str">
        <f t="shared" si="250"/>
        <v/>
      </c>
      <c r="JT141" s="739" t="str">
        <f t="shared" si="251"/>
        <v/>
      </c>
      <c r="JU141" s="739" t="str">
        <f t="shared" si="252"/>
        <v/>
      </c>
      <c r="JV141" s="739" t="str">
        <f t="shared" si="253"/>
        <v/>
      </c>
      <c r="JW141" s="739" t="str">
        <f t="shared" si="254"/>
        <v/>
      </c>
      <c r="JX141" s="739" t="str">
        <f t="shared" si="255"/>
        <v/>
      </c>
      <c r="JY141" s="739" t="str">
        <f t="shared" si="256"/>
        <v/>
      </c>
      <c r="JZ141" s="739" t="str">
        <f t="shared" si="257"/>
        <v/>
      </c>
      <c r="KA141" s="739" t="str">
        <f t="shared" si="258"/>
        <v/>
      </c>
      <c r="KB141" s="739" t="str">
        <f t="shared" si="259"/>
        <v/>
      </c>
      <c r="KC141" s="739" t="str">
        <f t="shared" si="260"/>
        <v/>
      </c>
      <c r="KD141" s="739" t="str">
        <f t="shared" si="261"/>
        <v/>
      </c>
      <c r="KE141" s="739" t="str">
        <f t="shared" si="262"/>
        <v/>
      </c>
      <c r="KF141" s="739" t="str">
        <f t="shared" si="263"/>
        <v/>
      </c>
      <c r="KG141" s="739" t="str">
        <f t="shared" si="264"/>
        <v/>
      </c>
      <c r="KH141" s="739" t="str">
        <f t="shared" si="265"/>
        <v/>
      </c>
      <c r="KI141" s="739" t="str">
        <f t="shared" si="266"/>
        <v/>
      </c>
      <c r="KJ141" s="739" t="str">
        <f t="shared" si="267"/>
        <v/>
      </c>
      <c r="KK141" s="739" t="str">
        <f t="shared" si="268"/>
        <v/>
      </c>
      <c r="KL141" s="739" t="str">
        <f t="shared" si="269"/>
        <v/>
      </c>
      <c r="KM141" s="739" t="str">
        <f t="shared" si="270"/>
        <v/>
      </c>
      <c r="KN141" s="739" t="str">
        <f t="shared" si="271"/>
        <v/>
      </c>
      <c r="KO141" s="739" t="str">
        <f t="shared" si="272"/>
        <v/>
      </c>
      <c r="KP141" s="739" t="str">
        <f t="shared" si="273"/>
        <v/>
      </c>
      <c r="KQ141" s="739" t="str">
        <f t="shared" si="274"/>
        <v/>
      </c>
      <c r="KR141" s="739" t="str">
        <f t="shared" si="275"/>
        <v/>
      </c>
      <c r="KS141" s="739" t="str">
        <f t="shared" si="276"/>
        <v/>
      </c>
      <c r="KT141" s="739" t="str">
        <f t="shared" si="277"/>
        <v/>
      </c>
      <c r="KU141" s="739" t="str">
        <f t="shared" si="278"/>
        <v/>
      </c>
      <c r="KV141" s="739" t="str">
        <f t="shared" si="279"/>
        <v/>
      </c>
      <c r="KW141" s="739" t="str">
        <f t="shared" si="280"/>
        <v/>
      </c>
      <c r="KX141" s="739" t="str">
        <f t="shared" si="281"/>
        <v/>
      </c>
      <c r="KY141" s="739" t="str">
        <f t="shared" si="282"/>
        <v/>
      </c>
      <c r="KZ141" s="739" t="str">
        <f t="shared" si="283"/>
        <v/>
      </c>
      <c r="LA141" s="739" t="str">
        <f t="shared" si="284"/>
        <v/>
      </c>
      <c r="LB141" s="739" t="str">
        <f t="shared" si="285"/>
        <v/>
      </c>
      <c r="LC141" s="739" t="str">
        <f t="shared" si="286"/>
        <v/>
      </c>
      <c r="LD141" s="739" t="str">
        <f t="shared" si="287"/>
        <v/>
      </c>
      <c r="LE141" s="739" t="str">
        <f t="shared" si="288"/>
        <v/>
      </c>
      <c r="LF141" s="740" t="str">
        <f t="shared" si="289"/>
        <v/>
      </c>
      <c r="LG141" s="740" t="str">
        <f t="shared" si="290"/>
        <v/>
      </c>
      <c r="LH141" s="740" t="str">
        <f t="shared" si="291"/>
        <v/>
      </c>
      <c r="LI141" s="740" t="str">
        <f t="shared" si="292"/>
        <v/>
      </c>
      <c r="LJ141" s="740" t="str">
        <f t="shared" si="293"/>
        <v/>
      </c>
      <c r="LK141" s="614" t="str">
        <f t="shared" si="294"/>
        <v/>
      </c>
      <c r="LL141" s="614" t="str">
        <f t="shared" si="295"/>
        <v/>
      </c>
      <c r="LM141" s="614" t="str">
        <f t="shared" si="296"/>
        <v/>
      </c>
      <c r="LN141" s="614" t="str">
        <f t="shared" si="297"/>
        <v/>
      </c>
      <c r="LO141" s="614" t="str">
        <f t="shared" si="298"/>
        <v/>
      </c>
      <c r="LP141" s="614" t="str">
        <f t="shared" si="299"/>
        <v/>
      </c>
      <c r="LQ141" s="614" t="str">
        <f t="shared" si="300"/>
        <v/>
      </c>
      <c r="LR141" s="614" t="str">
        <f t="shared" si="301"/>
        <v/>
      </c>
      <c r="LS141" s="614" t="str">
        <f t="shared" si="302"/>
        <v/>
      </c>
      <c r="LT141" s="614" t="str">
        <f t="shared" si="303"/>
        <v/>
      </c>
      <c r="LU141" s="614" t="str">
        <f t="shared" si="304"/>
        <v/>
      </c>
      <c r="LV141" s="614" t="str">
        <f t="shared" si="305"/>
        <v/>
      </c>
      <c r="LW141" s="614" t="str">
        <f t="shared" si="306"/>
        <v/>
      </c>
      <c r="LX141" s="614" t="str">
        <f t="shared" si="307"/>
        <v/>
      </c>
      <c r="LY141" s="614" t="str">
        <f t="shared" si="308"/>
        <v/>
      </c>
      <c r="LZ141" s="614" t="str">
        <f t="shared" si="309"/>
        <v/>
      </c>
      <c r="MA141" s="614" t="str">
        <f t="shared" si="310"/>
        <v/>
      </c>
      <c r="MB141" s="614" t="str">
        <f t="shared" si="311"/>
        <v/>
      </c>
      <c r="MC141" s="614" t="str">
        <f t="shared" si="312"/>
        <v/>
      </c>
      <c r="MD141" s="614" t="str">
        <f t="shared" si="313"/>
        <v/>
      </c>
      <c r="ME141" s="731">
        <f t="shared" si="327"/>
        <v>0</v>
      </c>
      <c r="MF141" s="731">
        <f t="shared" si="328"/>
        <v>0</v>
      </c>
      <c r="MG141" s="731">
        <f t="shared" si="329"/>
        <v>0</v>
      </c>
      <c r="MH141" s="731">
        <f t="shared" si="330"/>
        <v>0</v>
      </c>
      <c r="MI141" s="731">
        <f t="shared" si="331"/>
        <v>0</v>
      </c>
      <c r="MJ141" s="731">
        <f t="shared" si="332"/>
        <v>0</v>
      </c>
      <c r="MK141" s="731">
        <f t="shared" si="333"/>
        <v>0</v>
      </c>
      <c r="ML141" s="731">
        <f t="shared" si="334"/>
        <v>0</v>
      </c>
      <c r="MM141" s="731">
        <f t="shared" si="335"/>
        <v>0</v>
      </c>
      <c r="MN141" s="731">
        <f t="shared" si="336"/>
        <v>0</v>
      </c>
      <c r="MO141" s="731">
        <f t="shared" si="337"/>
        <v>0</v>
      </c>
      <c r="MP141" s="731">
        <f t="shared" si="338"/>
        <v>0</v>
      </c>
      <c r="MQ141" s="731">
        <f t="shared" si="339"/>
        <v>0</v>
      </c>
      <c r="MR141" s="731">
        <f t="shared" si="340"/>
        <v>0</v>
      </c>
      <c r="MS141" s="731">
        <f t="shared" si="341"/>
        <v>0</v>
      </c>
    </row>
    <row r="142" spans="1:357" s="614" customFormat="1" ht="12" customHeight="1" x14ac:dyDescent="0.2">
      <c r="A142" s="647" t="str">
        <f t="shared" si="1"/>
        <v/>
      </c>
      <c r="B142" s="828">
        <f>'Rent Schedule and Summary'!B37</f>
        <v>80</v>
      </c>
      <c r="C142" s="824">
        <f>'Rent Schedule and Summary'!C37</f>
        <v>0</v>
      </c>
      <c r="D142" s="825">
        <f>'Rent Schedule and Summary'!D37</f>
        <v>0</v>
      </c>
      <c r="E142" s="826">
        <f>'Rent Schedule and Summary'!E37</f>
        <v>0</v>
      </c>
      <c r="F142" s="826">
        <f>'Rent Schedule and Summary'!F37</f>
        <v>0</v>
      </c>
      <c r="G142" s="826">
        <f>'Rent Schedule and Summary'!G37</f>
        <v>0</v>
      </c>
      <c r="H142" s="826">
        <f>'Rent Schedule and Summary'!H37</f>
        <v>0</v>
      </c>
      <c r="I142" s="826">
        <f>'Rent Schedule and Summary'!I37</f>
        <v>0</v>
      </c>
      <c r="J142" s="827">
        <f>'Rent Schedule and Summary'!J37</f>
        <v>0</v>
      </c>
      <c r="K142" s="736">
        <f t="shared" si="346"/>
        <v>0</v>
      </c>
      <c r="L142" s="736">
        <f t="shared" si="347"/>
        <v>0</v>
      </c>
      <c r="M142" s="779">
        <f>'Rent Schedule and Summary'!M37</f>
        <v>0</v>
      </c>
      <c r="N142" s="779">
        <f>'Rent Schedule and Summary'!N37</f>
        <v>0</v>
      </c>
      <c r="O142" s="779">
        <f>'Rent Schedule and Summary'!O37</f>
        <v>0</v>
      </c>
      <c r="P142" s="723">
        <f>'Rent Schedule and Summary'!P37</f>
        <v>0</v>
      </c>
      <c r="Q142" s="737">
        <f t="shared" si="4"/>
        <v>0</v>
      </c>
      <c r="R142" s="738"/>
      <c r="S142" s="737"/>
      <c r="T142" s="738"/>
      <c r="U142" s="661"/>
      <c r="V142" s="661"/>
      <c r="W142" s="614" t="str">
        <f t="shared" si="5"/>
        <v/>
      </c>
      <c r="X142" s="614" t="str">
        <f t="shared" si="6"/>
        <v/>
      </c>
      <c r="Y142" s="614" t="str">
        <f t="shared" si="7"/>
        <v/>
      </c>
      <c r="Z142" s="614" t="str">
        <f t="shared" si="8"/>
        <v/>
      </c>
      <c r="AA142" s="614" t="str">
        <f t="shared" si="9"/>
        <v/>
      </c>
      <c r="AB142" s="614" t="str">
        <f t="shared" si="10"/>
        <v/>
      </c>
      <c r="AC142" s="614" t="str">
        <f t="shared" si="11"/>
        <v/>
      </c>
      <c r="AD142" s="614" t="str">
        <f t="shared" si="12"/>
        <v/>
      </c>
      <c r="AE142" s="614" t="str">
        <f t="shared" si="13"/>
        <v/>
      </c>
      <c r="AF142" s="614" t="str">
        <f t="shared" si="14"/>
        <v/>
      </c>
      <c r="AG142" s="614" t="str">
        <f t="shared" si="15"/>
        <v/>
      </c>
      <c r="AH142" s="614" t="str">
        <f t="shared" si="16"/>
        <v/>
      </c>
      <c r="AI142" s="614" t="str">
        <f t="shared" si="17"/>
        <v/>
      </c>
      <c r="AJ142" s="614" t="str">
        <f t="shared" si="18"/>
        <v/>
      </c>
      <c r="AK142" s="614" t="str">
        <f t="shared" si="19"/>
        <v/>
      </c>
      <c r="AL142" s="614" t="str">
        <f t="shared" si="20"/>
        <v/>
      </c>
      <c r="AM142" s="614" t="str">
        <f t="shared" si="21"/>
        <v/>
      </c>
      <c r="AN142" s="614" t="str">
        <f t="shared" si="22"/>
        <v/>
      </c>
      <c r="AO142" s="614" t="str">
        <f t="shared" si="23"/>
        <v/>
      </c>
      <c r="AP142" s="614" t="str">
        <f t="shared" si="24"/>
        <v/>
      </c>
      <c r="AQ142" s="614" t="str">
        <f t="shared" si="25"/>
        <v/>
      </c>
      <c r="AR142" s="614" t="str">
        <f t="shared" si="26"/>
        <v/>
      </c>
      <c r="AS142" s="614" t="str">
        <f t="shared" si="27"/>
        <v/>
      </c>
      <c r="AT142" s="614" t="str">
        <f t="shared" si="28"/>
        <v/>
      </c>
      <c r="AU142" s="614" t="str">
        <f t="shared" si="29"/>
        <v/>
      </c>
      <c r="AV142" s="614" t="str">
        <f t="shared" si="30"/>
        <v/>
      </c>
      <c r="AW142" s="614" t="str">
        <f t="shared" si="31"/>
        <v/>
      </c>
      <c r="AX142" s="614" t="str">
        <f t="shared" si="32"/>
        <v/>
      </c>
      <c r="AY142" s="614" t="str">
        <f t="shared" si="33"/>
        <v/>
      </c>
      <c r="AZ142" s="614" t="str">
        <f t="shared" si="34"/>
        <v/>
      </c>
      <c r="BA142" s="614" t="str">
        <f t="shared" si="35"/>
        <v/>
      </c>
      <c r="BB142" s="614" t="str">
        <f t="shared" si="36"/>
        <v/>
      </c>
      <c r="BC142" s="614" t="str">
        <f t="shared" si="37"/>
        <v/>
      </c>
      <c r="BD142" s="614" t="str">
        <f t="shared" si="38"/>
        <v/>
      </c>
      <c r="BE142" s="614" t="str">
        <f t="shared" si="39"/>
        <v/>
      </c>
      <c r="BF142" s="614" t="str">
        <f t="shared" si="40"/>
        <v/>
      </c>
      <c r="BG142" s="614" t="str">
        <f t="shared" si="41"/>
        <v/>
      </c>
      <c r="BH142" s="614" t="str">
        <f t="shared" si="42"/>
        <v/>
      </c>
      <c r="BI142" s="614" t="str">
        <f t="shared" si="43"/>
        <v/>
      </c>
      <c r="BJ142" s="614" t="str">
        <f t="shared" si="44"/>
        <v/>
      </c>
      <c r="BK142" s="614" t="str">
        <f t="shared" si="45"/>
        <v/>
      </c>
      <c r="BL142" s="614" t="str">
        <f t="shared" si="46"/>
        <v/>
      </c>
      <c r="BM142" s="614" t="str">
        <f t="shared" si="47"/>
        <v/>
      </c>
      <c r="BN142" s="614" t="str">
        <f t="shared" si="48"/>
        <v/>
      </c>
      <c r="BO142" s="614" t="str">
        <f t="shared" si="49"/>
        <v/>
      </c>
      <c r="BP142" s="614" t="str">
        <f t="shared" si="50"/>
        <v/>
      </c>
      <c r="BQ142" s="614" t="str">
        <f t="shared" si="51"/>
        <v/>
      </c>
      <c r="BR142" s="614" t="str">
        <f t="shared" si="52"/>
        <v/>
      </c>
      <c r="BS142" s="614" t="str">
        <f t="shared" si="53"/>
        <v/>
      </c>
      <c r="BT142" s="614" t="str">
        <f t="shared" si="54"/>
        <v/>
      </c>
      <c r="BU142" s="614" t="str">
        <f t="shared" si="55"/>
        <v/>
      </c>
      <c r="BV142" s="614" t="str">
        <f t="shared" si="56"/>
        <v/>
      </c>
      <c r="BW142" s="614" t="str">
        <f t="shared" si="57"/>
        <v/>
      </c>
      <c r="BX142" s="614" t="str">
        <f t="shared" si="58"/>
        <v/>
      </c>
      <c r="BY142" s="614" t="str">
        <f t="shared" si="59"/>
        <v/>
      </c>
      <c r="BZ142" s="614" t="str">
        <f t="shared" si="60"/>
        <v/>
      </c>
      <c r="CA142" s="614" t="str">
        <f t="shared" si="61"/>
        <v/>
      </c>
      <c r="CB142" s="614" t="str">
        <f t="shared" si="62"/>
        <v/>
      </c>
      <c r="CC142" s="614" t="str">
        <f t="shared" si="63"/>
        <v/>
      </c>
      <c r="CD142" s="614" t="str">
        <f t="shared" si="64"/>
        <v/>
      </c>
      <c r="CE142" s="614" t="str">
        <f t="shared" si="65"/>
        <v/>
      </c>
      <c r="CF142" s="614" t="str">
        <f t="shared" si="66"/>
        <v/>
      </c>
      <c r="CG142" s="614" t="str">
        <f t="shared" si="67"/>
        <v/>
      </c>
      <c r="CH142" s="614" t="str">
        <f t="shared" si="68"/>
        <v/>
      </c>
      <c r="CI142" s="614" t="str">
        <f t="shared" si="69"/>
        <v/>
      </c>
      <c r="CJ142" s="614" t="str">
        <f t="shared" si="70"/>
        <v/>
      </c>
      <c r="CK142" s="614" t="str">
        <f t="shared" si="71"/>
        <v/>
      </c>
      <c r="CL142" s="614" t="str">
        <f t="shared" si="72"/>
        <v/>
      </c>
      <c r="CM142" s="614" t="str">
        <f t="shared" si="73"/>
        <v/>
      </c>
      <c r="CN142" s="614" t="str">
        <f t="shared" si="74"/>
        <v/>
      </c>
      <c r="CO142" s="614" t="str">
        <f t="shared" si="75"/>
        <v/>
      </c>
      <c r="CP142" s="614" t="str">
        <f t="shared" si="76"/>
        <v/>
      </c>
      <c r="CQ142" s="614" t="str">
        <f t="shared" si="77"/>
        <v/>
      </c>
      <c r="CR142" s="614" t="str">
        <f t="shared" si="78"/>
        <v/>
      </c>
      <c r="CS142" s="614" t="str">
        <f t="shared" si="79"/>
        <v/>
      </c>
      <c r="CT142" s="614" t="str">
        <f t="shared" si="80"/>
        <v/>
      </c>
      <c r="CU142" s="614" t="str">
        <f t="shared" si="81"/>
        <v/>
      </c>
      <c r="CV142" s="614" t="str">
        <f t="shared" si="82"/>
        <v/>
      </c>
      <c r="CW142" s="614" t="str">
        <f t="shared" si="83"/>
        <v/>
      </c>
      <c r="CX142" s="614" t="str">
        <f t="shared" si="84"/>
        <v/>
      </c>
      <c r="CY142" s="614" t="str">
        <f t="shared" si="85"/>
        <v/>
      </c>
      <c r="CZ142" s="614" t="str">
        <f t="shared" si="86"/>
        <v/>
      </c>
      <c r="DA142" s="614" t="str">
        <f t="shared" si="87"/>
        <v/>
      </c>
      <c r="DB142" s="614" t="str">
        <f t="shared" si="88"/>
        <v/>
      </c>
      <c r="DC142" s="614" t="str">
        <f t="shared" si="89"/>
        <v/>
      </c>
      <c r="DD142" s="614" t="str">
        <f t="shared" si="90"/>
        <v/>
      </c>
      <c r="DE142" s="614" t="str">
        <f t="shared" si="91"/>
        <v/>
      </c>
      <c r="DF142" s="614" t="str">
        <f t="shared" si="92"/>
        <v/>
      </c>
      <c r="DG142" s="614" t="str">
        <f t="shared" si="93"/>
        <v/>
      </c>
      <c r="DH142" s="614" t="str">
        <f t="shared" si="94"/>
        <v/>
      </c>
      <c r="DI142" s="614" t="str">
        <f t="shared" si="95"/>
        <v/>
      </c>
      <c r="DJ142" s="614" t="str">
        <f t="shared" si="96"/>
        <v/>
      </c>
      <c r="DK142" s="614" t="str">
        <f t="shared" si="97"/>
        <v/>
      </c>
      <c r="DL142" s="614" t="str">
        <f t="shared" si="98"/>
        <v/>
      </c>
      <c r="DM142" s="614" t="str">
        <f t="shared" si="99"/>
        <v/>
      </c>
      <c r="DN142" s="614" t="str">
        <f t="shared" si="100"/>
        <v/>
      </c>
      <c r="DO142" s="614" t="str">
        <f t="shared" si="101"/>
        <v/>
      </c>
      <c r="DP142" s="614" t="str">
        <f t="shared" si="102"/>
        <v/>
      </c>
      <c r="DQ142" s="614" t="str">
        <f t="shared" si="103"/>
        <v/>
      </c>
      <c r="DR142" s="614" t="str">
        <f t="shared" si="104"/>
        <v/>
      </c>
      <c r="DS142" s="614" t="str">
        <f t="shared" si="105"/>
        <v/>
      </c>
      <c r="DT142" s="614" t="str">
        <f t="shared" si="106"/>
        <v/>
      </c>
      <c r="DU142" s="614" t="str">
        <f t="shared" si="107"/>
        <v/>
      </c>
      <c r="DV142" s="614" t="str">
        <f t="shared" si="108"/>
        <v/>
      </c>
      <c r="DW142" s="614" t="str">
        <f t="shared" si="109"/>
        <v/>
      </c>
      <c r="DX142" s="614" t="str">
        <f t="shared" si="110"/>
        <v/>
      </c>
      <c r="DY142" s="614" t="str">
        <f t="shared" si="111"/>
        <v/>
      </c>
      <c r="DZ142" s="614" t="str">
        <f t="shared" si="112"/>
        <v/>
      </c>
      <c r="EA142" s="614" t="str">
        <f t="shared" si="113"/>
        <v/>
      </c>
      <c r="EB142" s="614" t="str">
        <f t="shared" si="114"/>
        <v/>
      </c>
      <c r="EC142" s="614" t="str">
        <f t="shared" si="115"/>
        <v/>
      </c>
      <c r="ED142" s="614" t="str">
        <f t="shared" si="116"/>
        <v/>
      </c>
      <c r="EE142" s="614" t="str">
        <f t="shared" si="117"/>
        <v/>
      </c>
      <c r="EF142" s="614" t="str">
        <f t="shared" si="118"/>
        <v/>
      </c>
      <c r="EG142" s="614" t="str">
        <f t="shared" si="316"/>
        <v/>
      </c>
      <c r="EH142" s="614" t="str">
        <f t="shared" si="119"/>
        <v/>
      </c>
      <c r="EI142" s="614" t="str">
        <f t="shared" si="120"/>
        <v/>
      </c>
      <c r="EJ142" s="614" t="str">
        <f t="shared" si="121"/>
        <v/>
      </c>
      <c r="EK142" s="614" t="str">
        <f t="shared" si="122"/>
        <v/>
      </c>
      <c r="EL142" s="614" t="str">
        <f t="shared" si="123"/>
        <v/>
      </c>
      <c r="EM142" s="614" t="str">
        <f t="shared" si="124"/>
        <v/>
      </c>
      <c r="EN142" s="614" t="str">
        <f t="shared" si="125"/>
        <v/>
      </c>
      <c r="EO142" s="614" t="str">
        <f t="shared" si="126"/>
        <v/>
      </c>
      <c r="EP142" s="614" t="str">
        <f t="shared" si="127"/>
        <v/>
      </c>
      <c r="EQ142" s="614" t="str">
        <f t="shared" si="128"/>
        <v/>
      </c>
      <c r="ER142" s="614" t="str">
        <f t="shared" si="129"/>
        <v/>
      </c>
      <c r="ES142" s="614" t="str">
        <f t="shared" si="130"/>
        <v/>
      </c>
      <c r="ET142" s="614" t="str">
        <f t="shared" si="131"/>
        <v/>
      </c>
      <c r="EU142" s="614" t="str">
        <f t="shared" si="132"/>
        <v/>
      </c>
      <c r="EV142" s="614" t="str">
        <f t="shared" si="133"/>
        <v/>
      </c>
      <c r="EW142" s="614" t="str">
        <f t="shared" si="317"/>
        <v/>
      </c>
      <c r="EX142" s="614" t="str">
        <f t="shared" si="318"/>
        <v/>
      </c>
      <c r="EY142" s="614" t="str">
        <f t="shared" si="319"/>
        <v/>
      </c>
      <c r="EZ142" s="614" t="str">
        <f t="shared" si="320"/>
        <v/>
      </c>
      <c r="FA142" s="614" t="str">
        <f t="shared" si="321"/>
        <v/>
      </c>
      <c r="FB142" s="614" t="str">
        <f t="shared" si="134"/>
        <v/>
      </c>
      <c r="FC142" s="614" t="str">
        <f t="shared" si="135"/>
        <v/>
      </c>
      <c r="FD142" s="614" t="str">
        <f t="shared" si="136"/>
        <v/>
      </c>
      <c r="FE142" s="614" t="str">
        <f t="shared" si="137"/>
        <v/>
      </c>
      <c r="FF142" s="614" t="str">
        <f t="shared" si="138"/>
        <v/>
      </c>
      <c r="FG142" s="614" t="str">
        <f t="shared" si="322"/>
        <v/>
      </c>
      <c r="FH142" s="614" t="str">
        <f t="shared" si="323"/>
        <v/>
      </c>
      <c r="FI142" s="614" t="str">
        <f t="shared" si="324"/>
        <v/>
      </c>
      <c r="FJ142" s="614" t="str">
        <f t="shared" si="325"/>
        <v/>
      </c>
      <c r="FK142" s="614" t="str">
        <f t="shared" si="326"/>
        <v/>
      </c>
      <c r="FL142" s="614" t="str">
        <f t="shared" si="139"/>
        <v/>
      </c>
      <c r="FM142" s="614" t="str">
        <f t="shared" si="140"/>
        <v/>
      </c>
      <c r="FN142" s="614" t="str">
        <f t="shared" si="141"/>
        <v/>
      </c>
      <c r="FO142" s="614" t="str">
        <f t="shared" si="142"/>
        <v/>
      </c>
      <c r="FP142" s="614" t="str">
        <f t="shared" si="143"/>
        <v/>
      </c>
      <c r="FQ142" s="614" t="str">
        <f t="shared" si="144"/>
        <v/>
      </c>
      <c r="FR142" s="614" t="str">
        <f t="shared" si="145"/>
        <v/>
      </c>
      <c r="FS142" s="614" t="str">
        <f t="shared" si="146"/>
        <v/>
      </c>
      <c r="FT142" s="614" t="str">
        <f t="shared" si="147"/>
        <v/>
      </c>
      <c r="FU142" s="614" t="str">
        <f t="shared" si="148"/>
        <v/>
      </c>
      <c r="FV142" s="614" t="str">
        <f t="shared" si="149"/>
        <v/>
      </c>
      <c r="FW142" s="614" t="str">
        <f t="shared" si="150"/>
        <v/>
      </c>
      <c r="FX142" s="614" t="str">
        <f t="shared" si="151"/>
        <v/>
      </c>
      <c r="FY142" s="614" t="str">
        <f t="shared" si="152"/>
        <v/>
      </c>
      <c r="FZ142" s="614" t="str">
        <f t="shared" si="153"/>
        <v/>
      </c>
      <c r="GA142" s="614" t="str">
        <f t="shared" si="154"/>
        <v/>
      </c>
      <c r="GB142" s="614" t="str">
        <f t="shared" si="155"/>
        <v/>
      </c>
      <c r="GC142" s="614" t="str">
        <f t="shared" si="156"/>
        <v/>
      </c>
      <c r="GD142" s="614" t="str">
        <f t="shared" si="157"/>
        <v/>
      </c>
      <c r="GE142" s="614" t="str">
        <f t="shared" si="158"/>
        <v/>
      </c>
      <c r="GF142" s="614" t="str">
        <f t="shared" si="159"/>
        <v/>
      </c>
      <c r="GG142" s="614" t="str">
        <f t="shared" si="160"/>
        <v/>
      </c>
      <c r="GH142" s="614" t="str">
        <f t="shared" si="161"/>
        <v/>
      </c>
      <c r="GI142" s="614" t="str">
        <f t="shared" si="162"/>
        <v/>
      </c>
      <c r="GJ142" s="614" t="str">
        <f t="shared" si="163"/>
        <v/>
      </c>
      <c r="GK142" s="614" t="str">
        <f t="shared" si="164"/>
        <v/>
      </c>
      <c r="GL142" s="614" t="str">
        <f t="shared" si="165"/>
        <v/>
      </c>
      <c r="GM142" s="614" t="str">
        <f t="shared" si="166"/>
        <v/>
      </c>
      <c r="GN142" s="614" t="str">
        <f t="shared" si="167"/>
        <v/>
      </c>
      <c r="GO142" s="614" t="str">
        <f t="shared" si="168"/>
        <v/>
      </c>
      <c r="GP142" s="614" t="str">
        <f t="shared" si="169"/>
        <v/>
      </c>
      <c r="GQ142" s="614" t="str">
        <f t="shared" si="170"/>
        <v/>
      </c>
      <c r="GR142" s="614" t="str">
        <f t="shared" si="171"/>
        <v/>
      </c>
      <c r="GS142" s="614" t="str">
        <f t="shared" si="172"/>
        <v/>
      </c>
      <c r="GT142" s="614" t="str">
        <f t="shared" si="173"/>
        <v/>
      </c>
      <c r="GU142" s="614" t="str">
        <f t="shared" si="174"/>
        <v/>
      </c>
      <c r="GV142" s="614" t="str">
        <f t="shared" si="175"/>
        <v/>
      </c>
      <c r="GW142" s="614" t="str">
        <f t="shared" si="176"/>
        <v/>
      </c>
      <c r="GX142" s="614" t="str">
        <f t="shared" si="177"/>
        <v/>
      </c>
      <c r="GY142" s="614" t="str">
        <f t="shared" si="178"/>
        <v/>
      </c>
      <c r="GZ142" s="614" t="str">
        <f t="shared" si="179"/>
        <v/>
      </c>
      <c r="HA142" s="614" t="str">
        <f t="shared" si="180"/>
        <v/>
      </c>
      <c r="HB142" s="614" t="str">
        <f t="shared" si="181"/>
        <v/>
      </c>
      <c r="HC142" s="614" t="str">
        <f t="shared" si="182"/>
        <v/>
      </c>
      <c r="HD142" s="614" t="str">
        <f t="shared" si="183"/>
        <v/>
      </c>
      <c r="HE142" s="614" t="str">
        <f t="shared" si="184"/>
        <v/>
      </c>
      <c r="HF142" s="614" t="str">
        <f t="shared" si="185"/>
        <v/>
      </c>
      <c r="HG142" s="614" t="str">
        <f t="shared" si="186"/>
        <v/>
      </c>
      <c r="HH142" s="614" t="str">
        <f t="shared" si="187"/>
        <v/>
      </c>
      <c r="HI142" s="614" t="str">
        <f t="shared" si="188"/>
        <v/>
      </c>
      <c r="HJ142" s="614" t="str">
        <f t="shared" si="189"/>
        <v/>
      </c>
      <c r="HK142" s="614" t="str">
        <f t="shared" si="190"/>
        <v/>
      </c>
      <c r="HL142" s="614" t="str">
        <f t="shared" si="191"/>
        <v/>
      </c>
      <c r="HM142" s="614" t="str">
        <f t="shared" si="192"/>
        <v/>
      </c>
      <c r="HN142" s="614" t="str">
        <f t="shared" si="193"/>
        <v/>
      </c>
      <c r="HO142" s="614" t="str">
        <f t="shared" si="194"/>
        <v/>
      </c>
      <c r="HP142" s="614" t="str">
        <f t="shared" si="195"/>
        <v/>
      </c>
      <c r="HQ142" s="614" t="str">
        <f t="shared" si="196"/>
        <v/>
      </c>
      <c r="HR142" s="614" t="str">
        <f t="shared" si="197"/>
        <v/>
      </c>
      <c r="HS142" s="614" t="str">
        <f t="shared" si="198"/>
        <v/>
      </c>
      <c r="HT142" s="614" t="str">
        <f t="shared" si="199"/>
        <v/>
      </c>
      <c r="HU142" s="614" t="str">
        <f t="shared" si="200"/>
        <v/>
      </c>
      <c r="HV142" s="614" t="str">
        <f t="shared" si="201"/>
        <v/>
      </c>
      <c r="HW142" s="614" t="str">
        <f t="shared" si="202"/>
        <v/>
      </c>
      <c r="HX142" s="614" t="str">
        <f t="shared" si="203"/>
        <v/>
      </c>
      <c r="HY142" s="739" t="str">
        <f t="shared" si="204"/>
        <v/>
      </c>
      <c r="HZ142" s="739" t="str">
        <f t="shared" si="205"/>
        <v/>
      </c>
      <c r="IA142" s="739" t="str">
        <f t="shared" si="206"/>
        <v/>
      </c>
      <c r="IB142" s="739" t="str">
        <f t="shared" si="207"/>
        <v/>
      </c>
      <c r="IC142" s="739" t="str">
        <f t="shared" si="208"/>
        <v/>
      </c>
      <c r="ID142" s="739" t="str">
        <f t="shared" si="209"/>
        <v/>
      </c>
      <c r="IE142" s="739" t="str">
        <f t="shared" si="210"/>
        <v/>
      </c>
      <c r="IF142" s="739" t="str">
        <f t="shared" si="211"/>
        <v/>
      </c>
      <c r="IG142" s="739" t="str">
        <f t="shared" si="212"/>
        <v/>
      </c>
      <c r="IH142" s="739" t="str">
        <f t="shared" si="213"/>
        <v/>
      </c>
      <c r="II142" s="739" t="str">
        <f t="shared" si="214"/>
        <v/>
      </c>
      <c r="IJ142" s="739" t="str">
        <f t="shared" si="215"/>
        <v/>
      </c>
      <c r="IK142" s="739" t="str">
        <f t="shared" si="216"/>
        <v/>
      </c>
      <c r="IL142" s="739" t="str">
        <f t="shared" si="217"/>
        <v/>
      </c>
      <c r="IM142" s="739" t="str">
        <f t="shared" si="218"/>
        <v/>
      </c>
      <c r="IN142" s="739" t="str">
        <f t="shared" si="219"/>
        <v/>
      </c>
      <c r="IO142" s="739" t="str">
        <f t="shared" si="220"/>
        <v/>
      </c>
      <c r="IP142" s="739" t="str">
        <f t="shared" si="221"/>
        <v/>
      </c>
      <c r="IQ142" s="739" t="str">
        <f t="shared" si="222"/>
        <v/>
      </c>
      <c r="IR142" s="739" t="str">
        <f t="shared" si="223"/>
        <v/>
      </c>
      <c r="IS142" s="739" t="str">
        <f t="shared" si="224"/>
        <v/>
      </c>
      <c r="IT142" s="739" t="str">
        <f t="shared" si="225"/>
        <v/>
      </c>
      <c r="IU142" s="739" t="str">
        <f t="shared" si="226"/>
        <v/>
      </c>
      <c r="IV142" s="739" t="str">
        <f t="shared" si="227"/>
        <v/>
      </c>
      <c r="IW142" s="739" t="str">
        <f t="shared" si="228"/>
        <v/>
      </c>
      <c r="IX142" s="739" t="str">
        <f t="shared" si="229"/>
        <v/>
      </c>
      <c r="IY142" s="739" t="str">
        <f t="shared" si="230"/>
        <v/>
      </c>
      <c r="IZ142" s="739" t="str">
        <f t="shared" si="231"/>
        <v/>
      </c>
      <c r="JA142" s="739" t="str">
        <f t="shared" si="232"/>
        <v/>
      </c>
      <c r="JB142" s="739" t="str">
        <f t="shared" si="233"/>
        <v/>
      </c>
      <c r="JC142" s="739" t="str">
        <f t="shared" si="234"/>
        <v/>
      </c>
      <c r="JD142" s="739" t="str">
        <f t="shared" si="235"/>
        <v/>
      </c>
      <c r="JE142" s="739" t="str">
        <f t="shared" si="236"/>
        <v/>
      </c>
      <c r="JF142" s="739" t="str">
        <f t="shared" si="237"/>
        <v/>
      </c>
      <c r="JG142" s="739" t="str">
        <f t="shared" si="238"/>
        <v/>
      </c>
      <c r="JH142" s="739" t="str">
        <f t="shared" si="239"/>
        <v/>
      </c>
      <c r="JI142" s="739" t="str">
        <f t="shared" si="240"/>
        <v/>
      </c>
      <c r="JJ142" s="739" t="str">
        <f t="shared" si="241"/>
        <v/>
      </c>
      <c r="JK142" s="739" t="str">
        <f t="shared" si="242"/>
        <v/>
      </c>
      <c r="JL142" s="739" t="str">
        <f t="shared" si="243"/>
        <v/>
      </c>
      <c r="JM142" s="739" t="str">
        <f t="shared" si="244"/>
        <v/>
      </c>
      <c r="JN142" s="739" t="str">
        <f t="shared" si="245"/>
        <v/>
      </c>
      <c r="JO142" s="739" t="str">
        <f t="shared" si="246"/>
        <v/>
      </c>
      <c r="JP142" s="739" t="str">
        <f t="shared" si="247"/>
        <v/>
      </c>
      <c r="JQ142" s="739" t="str">
        <f t="shared" si="248"/>
        <v/>
      </c>
      <c r="JR142" s="739" t="str">
        <f t="shared" si="249"/>
        <v/>
      </c>
      <c r="JS142" s="739" t="str">
        <f t="shared" si="250"/>
        <v/>
      </c>
      <c r="JT142" s="739" t="str">
        <f t="shared" si="251"/>
        <v/>
      </c>
      <c r="JU142" s="739" t="str">
        <f t="shared" si="252"/>
        <v/>
      </c>
      <c r="JV142" s="739" t="str">
        <f t="shared" si="253"/>
        <v/>
      </c>
      <c r="JW142" s="739" t="str">
        <f t="shared" si="254"/>
        <v/>
      </c>
      <c r="JX142" s="739" t="str">
        <f t="shared" si="255"/>
        <v/>
      </c>
      <c r="JY142" s="739" t="str">
        <f t="shared" si="256"/>
        <v/>
      </c>
      <c r="JZ142" s="739" t="str">
        <f t="shared" si="257"/>
        <v/>
      </c>
      <c r="KA142" s="739" t="str">
        <f t="shared" si="258"/>
        <v/>
      </c>
      <c r="KB142" s="739" t="str">
        <f t="shared" si="259"/>
        <v/>
      </c>
      <c r="KC142" s="739" t="str">
        <f t="shared" si="260"/>
        <v/>
      </c>
      <c r="KD142" s="739" t="str">
        <f t="shared" si="261"/>
        <v/>
      </c>
      <c r="KE142" s="739" t="str">
        <f t="shared" si="262"/>
        <v/>
      </c>
      <c r="KF142" s="739" t="str">
        <f t="shared" si="263"/>
        <v/>
      </c>
      <c r="KG142" s="739" t="str">
        <f t="shared" si="264"/>
        <v/>
      </c>
      <c r="KH142" s="739" t="str">
        <f t="shared" si="265"/>
        <v/>
      </c>
      <c r="KI142" s="739" t="str">
        <f t="shared" si="266"/>
        <v/>
      </c>
      <c r="KJ142" s="739" t="str">
        <f t="shared" si="267"/>
        <v/>
      </c>
      <c r="KK142" s="739" t="str">
        <f t="shared" si="268"/>
        <v/>
      </c>
      <c r="KL142" s="739" t="str">
        <f t="shared" si="269"/>
        <v/>
      </c>
      <c r="KM142" s="739" t="str">
        <f t="shared" si="270"/>
        <v/>
      </c>
      <c r="KN142" s="739" t="str">
        <f t="shared" si="271"/>
        <v/>
      </c>
      <c r="KO142" s="739" t="str">
        <f t="shared" si="272"/>
        <v/>
      </c>
      <c r="KP142" s="739" t="str">
        <f t="shared" si="273"/>
        <v/>
      </c>
      <c r="KQ142" s="739" t="str">
        <f t="shared" si="274"/>
        <v/>
      </c>
      <c r="KR142" s="739" t="str">
        <f t="shared" si="275"/>
        <v/>
      </c>
      <c r="KS142" s="739" t="str">
        <f t="shared" si="276"/>
        <v/>
      </c>
      <c r="KT142" s="739" t="str">
        <f t="shared" si="277"/>
        <v/>
      </c>
      <c r="KU142" s="739" t="str">
        <f t="shared" si="278"/>
        <v/>
      </c>
      <c r="KV142" s="739" t="str">
        <f t="shared" si="279"/>
        <v/>
      </c>
      <c r="KW142" s="739" t="str">
        <f t="shared" si="280"/>
        <v/>
      </c>
      <c r="KX142" s="739" t="str">
        <f t="shared" si="281"/>
        <v/>
      </c>
      <c r="KY142" s="739" t="str">
        <f t="shared" si="282"/>
        <v/>
      </c>
      <c r="KZ142" s="739" t="str">
        <f t="shared" si="283"/>
        <v/>
      </c>
      <c r="LA142" s="739" t="str">
        <f t="shared" si="284"/>
        <v/>
      </c>
      <c r="LB142" s="739" t="str">
        <f t="shared" si="285"/>
        <v/>
      </c>
      <c r="LC142" s="739" t="str">
        <f t="shared" si="286"/>
        <v/>
      </c>
      <c r="LD142" s="739" t="str">
        <f t="shared" si="287"/>
        <v/>
      </c>
      <c r="LE142" s="739" t="str">
        <f t="shared" si="288"/>
        <v/>
      </c>
      <c r="LF142" s="740" t="str">
        <f t="shared" si="289"/>
        <v/>
      </c>
      <c r="LG142" s="740" t="str">
        <f t="shared" si="290"/>
        <v/>
      </c>
      <c r="LH142" s="740" t="str">
        <f t="shared" si="291"/>
        <v/>
      </c>
      <c r="LI142" s="740" t="str">
        <f t="shared" si="292"/>
        <v/>
      </c>
      <c r="LJ142" s="740" t="str">
        <f t="shared" si="293"/>
        <v/>
      </c>
      <c r="LK142" s="614" t="str">
        <f t="shared" si="294"/>
        <v/>
      </c>
      <c r="LL142" s="614" t="str">
        <f t="shared" si="295"/>
        <v/>
      </c>
      <c r="LM142" s="614" t="str">
        <f t="shared" si="296"/>
        <v/>
      </c>
      <c r="LN142" s="614" t="str">
        <f t="shared" si="297"/>
        <v/>
      </c>
      <c r="LO142" s="614" t="str">
        <f t="shared" si="298"/>
        <v/>
      </c>
      <c r="LP142" s="614" t="str">
        <f t="shared" si="299"/>
        <v/>
      </c>
      <c r="LQ142" s="614" t="str">
        <f t="shared" si="300"/>
        <v/>
      </c>
      <c r="LR142" s="614" t="str">
        <f t="shared" si="301"/>
        <v/>
      </c>
      <c r="LS142" s="614" t="str">
        <f t="shared" si="302"/>
        <v/>
      </c>
      <c r="LT142" s="614" t="str">
        <f t="shared" si="303"/>
        <v/>
      </c>
      <c r="LU142" s="614" t="str">
        <f t="shared" si="304"/>
        <v/>
      </c>
      <c r="LV142" s="614" t="str">
        <f t="shared" si="305"/>
        <v/>
      </c>
      <c r="LW142" s="614" t="str">
        <f t="shared" si="306"/>
        <v/>
      </c>
      <c r="LX142" s="614" t="str">
        <f t="shared" si="307"/>
        <v/>
      </c>
      <c r="LY142" s="614" t="str">
        <f t="shared" si="308"/>
        <v/>
      </c>
      <c r="LZ142" s="614" t="str">
        <f t="shared" si="309"/>
        <v/>
      </c>
      <c r="MA142" s="614" t="str">
        <f t="shared" si="310"/>
        <v/>
      </c>
      <c r="MB142" s="614" t="str">
        <f t="shared" si="311"/>
        <v/>
      </c>
      <c r="MC142" s="614" t="str">
        <f t="shared" si="312"/>
        <v/>
      </c>
      <c r="MD142" s="614" t="str">
        <f t="shared" si="313"/>
        <v/>
      </c>
      <c r="ME142" s="731">
        <f t="shared" si="327"/>
        <v>0</v>
      </c>
      <c r="MF142" s="731">
        <f t="shared" si="328"/>
        <v>0</v>
      </c>
      <c r="MG142" s="731">
        <f t="shared" si="329"/>
        <v>0</v>
      </c>
      <c r="MH142" s="731">
        <f t="shared" si="330"/>
        <v>0</v>
      </c>
      <c r="MI142" s="731">
        <f t="shared" si="331"/>
        <v>0</v>
      </c>
      <c r="MJ142" s="731">
        <f t="shared" si="332"/>
        <v>0</v>
      </c>
      <c r="MK142" s="731">
        <f t="shared" si="333"/>
        <v>0</v>
      </c>
      <c r="ML142" s="731">
        <f t="shared" si="334"/>
        <v>0</v>
      </c>
      <c r="MM142" s="731">
        <f t="shared" si="335"/>
        <v>0</v>
      </c>
      <c r="MN142" s="731">
        <f t="shared" si="336"/>
        <v>0</v>
      </c>
      <c r="MO142" s="731">
        <f t="shared" si="337"/>
        <v>0</v>
      </c>
      <c r="MP142" s="731">
        <f t="shared" si="338"/>
        <v>0</v>
      </c>
      <c r="MQ142" s="731">
        <f t="shared" si="339"/>
        <v>0</v>
      </c>
      <c r="MR142" s="731">
        <f t="shared" si="340"/>
        <v>0</v>
      </c>
      <c r="MS142" s="731">
        <f t="shared" si="341"/>
        <v>0</v>
      </c>
    </row>
    <row r="143" spans="1:357" s="614" customFormat="1" ht="12" customHeight="1" x14ac:dyDescent="0.2">
      <c r="A143" s="647" t="str">
        <f t="shared" si="1"/>
        <v/>
      </c>
      <c r="B143" s="828">
        <f>'Rent Schedule and Summary'!B38</f>
        <v>80</v>
      </c>
      <c r="C143" s="824">
        <f>'Rent Schedule and Summary'!C38</f>
        <v>0</v>
      </c>
      <c r="D143" s="825">
        <f>'Rent Schedule and Summary'!D38</f>
        <v>0</v>
      </c>
      <c r="E143" s="826">
        <f>'Rent Schedule and Summary'!E38</f>
        <v>0</v>
      </c>
      <c r="F143" s="826">
        <f>'Rent Schedule and Summary'!F38</f>
        <v>0</v>
      </c>
      <c r="G143" s="826">
        <f>'Rent Schedule and Summary'!G38</f>
        <v>0</v>
      </c>
      <c r="H143" s="826">
        <f>'Rent Schedule and Summary'!H38</f>
        <v>0</v>
      </c>
      <c r="I143" s="826">
        <f>'Rent Schedule and Summary'!I38</f>
        <v>0</v>
      </c>
      <c r="J143" s="827">
        <f>'Rent Schedule and Summary'!J38</f>
        <v>0</v>
      </c>
      <c r="K143" s="736">
        <f t="shared" si="346"/>
        <v>0</v>
      </c>
      <c r="L143" s="736">
        <f t="shared" si="347"/>
        <v>0</v>
      </c>
      <c r="M143" s="779">
        <f>'Rent Schedule and Summary'!M38</f>
        <v>0</v>
      </c>
      <c r="N143" s="779">
        <f>'Rent Schedule and Summary'!N38</f>
        <v>0</v>
      </c>
      <c r="O143" s="779">
        <f>'Rent Schedule and Summary'!O38</f>
        <v>0</v>
      </c>
      <c r="P143" s="723">
        <f>'Rent Schedule and Summary'!P38</f>
        <v>0</v>
      </c>
      <c r="Q143" s="737">
        <f t="shared" si="4"/>
        <v>0</v>
      </c>
      <c r="R143" s="738"/>
      <c r="S143" s="737"/>
      <c r="T143" s="738"/>
      <c r="U143" s="661"/>
      <c r="V143" s="661"/>
      <c r="W143" s="614" t="str">
        <f t="shared" si="5"/>
        <v/>
      </c>
      <c r="X143" s="614" t="str">
        <f t="shared" si="6"/>
        <v/>
      </c>
      <c r="Y143" s="614" t="str">
        <f t="shared" si="7"/>
        <v/>
      </c>
      <c r="Z143" s="614" t="str">
        <f t="shared" si="8"/>
        <v/>
      </c>
      <c r="AA143" s="614" t="str">
        <f t="shared" si="9"/>
        <v/>
      </c>
      <c r="AB143" s="614" t="str">
        <f t="shared" si="10"/>
        <v/>
      </c>
      <c r="AC143" s="614" t="str">
        <f t="shared" si="11"/>
        <v/>
      </c>
      <c r="AD143" s="614" t="str">
        <f t="shared" si="12"/>
        <v/>
      </c>
      <c r="AE143" s="614" t="str">
        <f t="shared" si="13"/>
        <v/>
      </c>
      <c r="AF143" s="614" t="str">
        <f t="shared" si="14"/>
        <v/>
      </c>
      <c r="AG143" s="614" t="str">
        <f t="shared" si="15"/>
        <v/>
      </c>
      <c r="AH143" s="614" t="str">
        <f t="shared" si="16"/>
        <v/>
      </c>
      <c r="AI143" s="614" t="str">
        <f t="shared" si="17"/>
        <v/>
      </c>
      <c r="AJ143" s="614" t="str">
        <f t="shared" si="18"/>
        <v/>
      </c>
      <c r="AK143" s="614" t="str">
        <f t="shared" si="19"/>
        <v/>
      </c>
      <c r="AL143" s="614" t="str">
        <f t="shared" si="20"/>
        <v/>
      </c>
      <c r="AM143" s="614" t="str">
        <f t="shared" si="21"/>
        <v/>
      </c>
      <c r="AN143" s="614" t="str">
        <f t="shared" si="22"/>
        <v/>
      </c>
      <c r="AO143" s="614" t="str">
        <f t="shared" si="23"/>
        <v/>
      </c>
      <c r="AP143" s="614" t="str">
        <f t="shared" si="24"/>
        <v/>
      </c>
      <c r="AQ143" s="614" t="str">
        <f t="shared" si="25"/>
        <v/>
      </c>
      <c r="AR143" s="614" t="str">
        <f t="shared" si="26"/>
        <v/>
      </c>
      <c r="AS143" s="614" t="str">
        <f t="shared" si="27"/>
        <v/>
      </c>
      <c r="AT143" s="614" t="str">
        <f t="shared" si="28"/>
        <v/>
      </c>
      <c r="AU143" s="614" t="str">
        <f t="shared" si="29"/>
        <v/>
      </c>
      <c r="AV143" s="614" t="str">
        <f t="shared" si="30"/>
        <v/>
      </c>
      <c r="AW143" s="614" t="str">
        <f t="shared" si="31"/>
        <v/>
      </c>
      <c r="AX143" s="614" t="str">
        <f t="shared" si="32"/>
        <v/>
      </c>
      <c r="AY143" s="614" t="str">
        <f t="shared" si="33"/>
        <v/>
      </c>
      <c r="AZ143" s="614" t="str">
        <f t="shared" si="34"/>
        <v/>
      </c>
      <c r="BA143" s="614" t="str">
        <f t="shared" si="35"/>
        <v/>
      </c>
      <c r="BB143" s="614" t="str">
        <f t="shared" si="36"/>
        <v/>
      </c>
      <c r="BC143" s="614" t="str">
        <f t="shared" si="37"/>
        <v/>
      </c>
      <c r="BD143" s="614" t="str">
        <f t="shared" si="38"/>
        <v/>
      </c>
      <c r="BE143" s="614" t="str">
        <f t="shared" si="39"/>
        <v/>
      </c>
      <c r="BF143" s="614" t="str">
        <f t="shared" si="40"/>
        <v/>
      </c>
      <c r="BG143" s="614" t="str">
        <f t="shared" si="41"/>
        <v/>
      </c>
      <c r="BH143" s="614" t="str">
        <f t="shared" si="42"/>
        <v/>
      </c>
      <c r="BI143" s="614" t="str">
        <f t="shared" si="43"/>
        <v/>
      </c>
      <c r="BJ143" s="614" t="str">
        <f t="shared" si="44"/>
        <v/>
      </c>
      <c r="BK143" s="614" t="str">
        <f t="shared" si="45"/>
        <v/>
      </c>
      <c r="BL143" s="614" t="str">
        <f t="shared" si="46"/>
        <v/>
      </c>
      <c r="BM143" s="614" t="str">
        <f t="shared" si="47"/>
        <v/>
      </c>
      <c r="BN143" s="614" t="str">
        <f t="shared" si="48"/>
        <v/>
      </c>
      <c r="BO143" s="614" t="str">
        <f t="shared" si="49"/>
        <v/>
      </c>
      <c r="BP143" s="614" t="str">
        <f t="shared" si="50"/>
        <v/>
      </c>
      <c r="BQ143" s="614" t="str">
        <f t="shared" si="51"/>
        <v/>
      </c>
      <c r="BR143" s="614" t="str">
        <f t="shared" si="52"/>
        <v/>
      </c>
      <c r="BS143" s="614" t="str">
        <f t="shared" si="53"/>
        <v/>
      </c>
      <c r="BT143" s="614" t="str">
        <f t="shared" si="54"/>
        <v/>
      </c>
      <c r="BU143" s="614" t="str">
        <f t="shared" si="55"/>
        <v/>
      </c>
      <c r="BV143" s="614" t="str">
        <f t="shared" si="56"/>
        <v/>
      </c>
      <c r="BW143" s="614" t="str">
        <f t="shared" si="57"/>
        <v/>
      </c>
      <c r="BX143" s="614" t="str">
        <f t="shared" si="58"/>
        <v/>
      </c>
      <c r="BY143" s="614" t="str">
        <f t="shared" si="59"/>
        <v/>
      </c>
      <c r="BZ143" s="614" t="str">
        <f t="shared" si="60"/>
        <v/>
      </c>
      <c r="CA143" s="614" t="str">
        <f t="shared" si="61"/>
        <v/>
      </c>
      <c r="CB143" s="614" t="str">
        <f t="shared" si="62"/>
        <v/>
      </c>
      <c r="CC143" s="614" t="str">
        <f t="shared" si="63"/>
        <v/>
      </c>
      <c r="CD143" s="614" t="str">
        <f t="shared" si="64"/>
        <v/>
      </c>
      <c r="CE143" s="614" t="str">
        <f t="shared" si="65"/>
        <v/>
      </c>
      <c r="CF143" s="614" t="str">
        <f t="shared" si="66"/>
        <v/>
      </c>
      <c r="CG143" s="614" t="str">
        <f t="shared" si="67"/>
        <v/>
      </c>
      <c r="CH143" s="614" t="str">
        <f t="shared" si="68"/>
        <v/>
      </c>
      <c r="CI143" s="614" t="str">
        <f t="shared" si="69"/>
        <v/>
      </c>
      <c r="CJ143" s="614" t="str">
        <f t="shared" si="70"/>
        <v/>
      </c>
      <c r="CK143" s="614" t="str">
        <f t="shared" si="71"/>
        <v/>
      </c>
      <c r="CL143" s="614" t="str">
        <f t="shared" si="72"/>
        <v/>
      </c>
      <c r="CM143" s="614" t="str">
        <f t="shared" si="73"/>
        <v/>
      </c>
      <c r="CN143" s="614" t="str">
        <f t="shared" si="74"/>
        <v/>
      </c>
      <c r="CO143" s="614" t="str">
        <f t="shared" si="75"/>
        <v/>
      </c>
      <c r="CP143" s="614" t="str">
        <f t="shared" si="76"/>
        <v/>
      </c>
      <c r="CQ143" s="614" t="str">
        <f t="shared" si="77"/>
        <v/>
      </c>
      <c r="CR143" s="614" t="str">
        <f t="shared" si="78"/>
        <v/>
      </c>
      <c r="CS143" s="614" t="str">
        <f t="shared" si="79"/>
        <v/>
      </c>
      <c r="CT143" s="614" t="str">
        <f t="shared" si="80"/>
        <v/>
      </c>
      <c r="CU143" s="614" t="str">
        <f t="shared" si="81"/>
        <v/>
      </c>
      <c r="CV143" s="614" t="str">
        <f t="shared" si="82"/>
        <v/>
      </c>
      <c r="CW143" s="614" t="str">
        <f t="shared" si="83"/>
        <v/>
      </c>
      <c r="CX143" s="614" t="str">
        <f t="shared" si="84"/>
        <v/>
      </c>
      <c r="CY143" s="614" t="str">
        <f t="shared" si="85"/>
        <v/>
      </c>
      <c r="CZ143" s="614" t="str">
        <f t="shared" si="86"/>
        <v/>
      </c>
      <c r="DA143" s="614" t="str">
        <f t="shared" si="87"/>
        <v/>
      </c>
      <c r="DB143" s="614" t="str">
        <f t="shared" si="88"/>
        <v/>
      </c>
      <c r="DC143" s="614" t="str">
        <f t="shared" si="89"/>
        <v/>
      </c>
      <c r="DD143" s="614" t="str">
        <f t="shared" si="90"/>
        <v/>
      </c>
      <c r="DE143" s="614" t="str">
        <f t="shared" si="91"/>
        <v/>
      </c>
      <c r="DF143" s="614" t="str">
        <f t="shared" si="92"/>
        <v/>
      </c>
      <c r="DG143" s="614" t="str">
        <f t="shared" si="93"/>
        <v/>
      </c>
      <c r="DH143" s="614" t="str">
        <f t="shared" si="94"/>
        <v/>
      </c>
      <c r="DI143" s="614" t="str">
        <f t="shared" si="95"/>
        <v/>
      </c>
      <c r="DJ143" s="614" t="str">
        <f t="shared" si="96"/>
        <v/>
      </c>
      <c r="DK143" s="614" t="str">
        <f t="shared" si="97"/>
        <v/>
      </c>
      <c r="DL143" s="614" t="str">
        <f t="shared" si="98"/>
        <v/>
      </c>
      <c r="DM143" s="614" t="str">
        <f t="shared" si="99"/>
        <v/>
      </c>
      <c r="DN143" s="614" t="str">
        <f t="shared" si="100"/>
        <v/>
      </c>
      <c r="DO143" s="614" t="str">
        <f t="shared" si="101"/>
        <v/>
      </c>
      <c r="DP143" s="614" t="str">
        <f t="shared" si="102"/>
        <v/>
      </c>
      <c r="DQ143" s="614" t="str">
        <f t="shared" si="103"/>
        <v/>
      </c>
      <c r="DR143" s="614" t="str">
        <f t="shared" si="104"/>
        <v/>
      </c>
      <c r="DS143" s="614" t="str">
        <f t="shared" si="105"/>
        <v/>
      </c>
      <c r="DT143" s="614" t="str">
        <f t="shared" si="106"/>
        <v/>
      </c>
      <c r="DU143" s="614" t="str">
        <f t="shared" si="107"/>
        <v/>
      </c>
      <c r="DV143" s="614" t="str">
        <f t="shared" si="108"/>
        <v/>
      </c>
      <c r="DW143" s="614" t="str">
        <f t="shared" si="109"/>
        <v/>
      </c>
      <c r="DX143" s="614" t="str">
        <f t="shared" si="110"/>
        <v/>
      </c>
      <c r="DY143" s="614" t="str">
        <f t="shared" si="111"/>
        <v/>
      </c>
      <c r="DZ143" s="614" t="str">
        <f t="shared" si="112"/>
        <v/>
      </c>
      <c r="EA143" s="614" t="str">
        <f t="shared" si="113"/>
        <v/>
      </c>
      <c r="EB143" s="614" t="str">
        <f t="shared" si="114"/>
        <v/>
      </c>
      <c r="EC143" s="614" t="str">
        <f t="shared" si="115"/>
        <v/>
      </c>
      <c r="ED143" s="614" t="str">
        <f t="shared" si="116"/>
        <v/>
      </c>
      <c r="EE143" s="614" t="str">
        <f t="shared" si="117"/>
        <v/>
      </c>
      <c r="EF143" s="614" t="str">
        <f t="shared" si="118"/>
        <v/>
      </c>
      <c r="EG143" s="614" t="str">
        <f t="shared" si="316"/>
        <v/>
      </c>
      <c r="EH143" s="614" t="str">
        <f t="shared" si="119"/>
        <v/>
      </c>
      <c r="EI143" s="614" t="str">
        <f t="shared" si="120"/>
        <v/>
      </c>
      <c r="EJ143" s="614" t="str">
        <f t="shared" si="121"/>
        <v/>
      </c>
      <c r="EK143" s="614" t="str">
        <f t="shared" si="122"/>
        <v/>
      </c>
      <c r="EL143" s="614" t="str">
        <f t="shared" si="123"/>
        <v/>
      </c>
      <c r="EM143" s="614" t="str">
        <f t="shared" si="124"/>
        <v/>
      </c>
      <c r="EN143" s="614" t="str">
        <f t="shared" si="125"/>
        <v/>
      </c>
      <c r="EO143" s="614" t="str">
        <f t="shared" si="126"/>
        <v/>
      </c>
      <c r="EP143" s="614" t="str">
        <f t="shared" si="127"/>
        <v/>
      </c>
      <c r="EQ143" s="614" t="str">
        <f t="shared" si="128"/>
        <v/>
      </c>
      <c r="ER143" s="614" t="str">
        <f t="shared" si="129"/>
        <v/>
      </c>
      <c r="ES143" s="614" t="str">
        <f t="shared" si="130"/>
        <v/>
      </c>
      <c r="ET143" s="614" t="str">
        <f t="shared" si="131"/>
        <v/>
      </c>
      <c r="EU143" s="614" t="str">
        <f t="shared" si="132"/>
        <v/>
      </c>
      <c r="EV143" s="614" t="str">
        <f t="shared" si="133"/>
        <v/>
      </c>
      <c r="EW143" s="614" t="str">
        <f t="shared" si="317"/>
        <v/>
      </c>
      <c r="EX143" s="614" t="str">
        <f t="shared" si="318"/>
        <v/>
      </c>
      <c r="EY143" s="614" t="str">
        <f t="shared" si="319"/>
        <v/>
      </c>
      <c r="EZ143" s="614" t="str">
        <f t="shared" si="320"/>
        <v/>
      </c>
      <c r="FA143" s="614" t="str">
        <f t="shared" si="321"/>
        <v/>
      </c>
      <c r="FB143" s="614" t="str">
        <f t="shared" si="134"/>
        <v/>
      </c>
      <c r="FC143" s="614" t="str">
        <f t="shared" si="135"/>
        <v/>
      </c>
      <c r="FD143" s="614" t="str">
        <f t="shared" si="136"/>
        <v/>
      </c>
      <c r="FE143" s="614" t="str">
        <f t="shared" si="137"/>
        <v/>
      </c>
      <c r="FF143" s="614" t="str">
        <f t="shared" si="138"/>
        <v/>
      </c>
      <c r="FG143" s="614" t="str">
        <f t="shared" si="322"/>
        <v/>
      </c>
      <c r="FH143" s="614" t="str">
        <f t="shared" si="323"/>
        <v/>
      </c>
      <c r="FI143" s="614" t="str">
        <f t="shared" si="324"/>
        <v/>
      </c>
      <c r="FJ143" s="614" t="str">
        <f t="shared" si="325"/>
        <v/>
      </c>
      <c r="FK143" s="614" t="str">
        <f t="shared" si="326"/>
        <v/>
      </c>
      <c r="FL143" s="614" t="str">
        <f t="shared" si="139"/>
        <v/>
      </c>
      <c r="FM143" s="614" t="str">
        <f t="shared" si="140"/>
        <v/>
      </c>
      <c r="FN143" s="614" t="str">
        <f t="shared" si="141"/>
        <v/>
      </c>
      <c r="FO143" s="614" t="str">
        <f t="shared" si="142"/>
        <v/>
      </c>
      <c r="FP143" s="614" t="str">
        <f t="shared" si="143"/>
        <v/>
      </c>
      <c r="FQ143" s="614" t="str">
        <f t="shared" si="144"/>
        <v/>
      </c>
      <c r="FR143" s="614" t="str">
        <f t="shared" si="145"/>
        <v/>
      </c>
      <c r="FS143" s="614" t="str">
        <f t="shared" si="146"/>
        <v/>
      </c>
      <c r="FT143" s="614" t="str">
        <f t="shared" si="147"/>
        <v/>
      </c>
      <c r="FU143" s="614" t="str">
        <f t="shared" si="148"/>
        <v/>
      </c>
      <c r="FV143" s="614" t="str">
        <f t="shared" si="149"/>
        <v/>
      </c>
      <c r="FW143" s="614" t="str">
        <f t="shared" si="150"/>
        <v/>
      </c>
      <c r="FX143" s="614" t="str">
        <f t="shared" si="151"/>
        <v/>
      </c>
      <c r="FY143" s="614" t="str">
        <f t="shared" si="152"/>
        <v/>
      </c>
      <c r="FZ143" s="614" t="str">
        <f t="shared" si="153"/>
        <v/>
      </c>
      <c r="GA143" s="614" t="str">
        <f t="shared" si="154"/>
        <v/>
      </c>
      <c r="GB143" s="614" t="str">
        <f t="shared" si="155"/>
        <v/>
      </c>
      <c r="GC143" s="614" t="str">
        <f t="shared" si="156"/>
        <v/>
      </c>
      <c r="GD143" s="614" t="str">
        <f t="shared" si="157"/>
        <v/>
      </c>
      <c r="GE143" s="614" t="str">
        <f t="shared" si="158"/>
        <v/>
      </c>
      <c r="GF143" s="614" t="str">
        <f t="shared" si="159"/>
        <v/>
      </c>
      <c r="GG143" s="614" t="str">
        <f t="shared" si="160"/>
        <v/>
      </c>
      <c r="GH143" s="614" t="str">
        <f t="shared" si="161"/>
        <v/>
      </c>
      <c r="GI143" s="614" t="str">
        <f t="shared" si="162"/>
        <v/>
      </c>
      <c r="GJ143" s="614" t="str">
        <f t="shared" si="163"/>
        <v/>
      </c>
      <c r="GK143" s="614" t="str">
        <f t="shared" si="164"/>
        <v/>
      </c>
      <c r="GL143" s="614" t="str">
        <f t="shared" si="165"/>
        <v/>
      </c>
      <c r="GM143" s="614" t="str">
        <f t="shared" si="166"/>
        <v/>
      </c>
      <c r="GN143" s="614" t="str">
        <f t="shared" si="167"/>
        <v/>
      </c>
      <c r="GO143" s="614" t="str">
        <f t="shared" si="168"/>
        <v/>
      </c>
      <c r="GP143" s="614" t="str">
        <f t="shared" si="169"/>
        <v/>
      </c>
      <c r="GQ143" s="614" t="str">
        <f t="shared" si="170"/>
        <v/>
      </c>
      <c r="GR143" s="614" t="str">
        <f t="shared" si="171"/>
        <v/>
      </c>
      <c r="GS143" s="614" t="str">
        <f t="shared" si="172"/>
        <v/>
      </c>
      <c r="GT143" s="614" t="str">
        <f t="shared" si="173"/>
        <v/>
      </c>
      <c r="GU143" s="614" t="str">
        <f t="shared" si="174"/>
        <v/>
      </c>
      <c r="GV143" s="614" t="str">
        <f t="shared" si="175"/>
        <v/>
      </c>
      <c r="GW143" s="614" t="str">
        <f t="shared" si="176"/>
        <v/>
      </c>
      <c r="GX143" s="614" t="str">
        <f t="shared" si="177"/>
        <v/>
      </c>
      <c r="GY143" s="614" t="str">
        <f t="shared" si="178"/>
        <v/>
      </c>
      <c r="GZ143" s="614" t="str">
        <f t="shared" si="179"/>
        <v/>
      </c>
      <c r="HA143" s="614" t="str">
        <f t="shared" si="180"/>
        <v/>
      </c>
      <c r="HB143" s="614" t="str">
        <f t="shared" si="181"/>
        <v/>
      </c>
      <c r="HC143" s="614" t="str">
        <f t="shared" si="182"/>
        <v/>
      </c>
      <c r="HD143" s="614" t="str">
        <f t="shared" si="183"/>
        <v/>
      </c>
      <c r="HE143" s="614" t="str">
        <f t="shared" si="184"/>
        <v/>
      </c>
      <c r="HF143" s="614" t="str">
        <f t="shared" si="185"/>
        <v/>
      </c>
      <c r="HG143" s="614" t="str">
        <f t="shared" si="186"/>
        <v/>
      </c>
      <c r="HH143" s="614" t="str">
        <f t="shared" si="187"/>
        <v/>
      </c>
      <c r="HI143" s="614" t="str">
        <f t="shared" si="188"/>
        <v/>
      </c>
      <c r="HJ143" s="614" t="str">
        <f t="shared" si="189"/>
        <v/>
      </c>
      <c r="HK143" s="614" t="str">
        <f t="shared" si="190"/>
        <v/>
      </c>
      <c r="HL143" s="614" t="str">
        <f t="shared" si="191"/>
        <v/>
      </c>
      <c r="HM143" s="614" t="str">
        <f t="shared" si="192"/>
        <v/>
      </c>
      <c r="HN143" s="614" t="str">
        <f t="shared" si="193"/>
        <v/>
      </c>
      <c r="HO143" s="614" t="str">
        <f t="shared" si="194"/>
        <v/>
      </c>
      <c r="HP143" s="614" t="str">
        <f t="shared" si="195"/>
        <v/>
      </c>
      <c r="HQ143" s="614" t="str">
        <f t="shared" si="196"/>
        <v/>
      </c>
      <c r="HR143" s="614" t="str">
        <f t="shared" si="197"/>
        <v/>
      </c>
      <c r="HS143" s="614" t="str">
        <f t="shared" si="198"/>
        <v/>
      </c>
      <c r="HT143" s="614" t="str">
        <f t="shared" si="199"/>
        <v/>
      </c>
      <c r="HU143" s="614" t="str">
        <f t="shared" si="200"/>
        <v/>
      </c>
      <c r="HV143" s="614" t="str">
        <f t="shared" si="201"/>
        <v/>
      </c>
      <c r="HW143" s="614" t="str">
        <f t="shared" si="202"/>
        <v/>
      </c>
      <c r="HX143" s="614" t="str">
        <f t="shared" si="203"/>
        <v/>
      </c>
      <c r="HY143" s="739" t="str">
        <f t="shared" si="204"/>
        <v/>
      </c>
      <c r="HZ143" s="739" t="str">
        <f t="shared" si="205"/>
        <v/>
      </c>
      <c r="IA143" s="739" t="str">
        <f t="shared" si="206"/>
        <v/>
      </c>
      <c r="IB143" s="739" t="str">
        <f t="shared" si="207"/>
        <v/>
      </c>
      <c r="IC143" s="739" t="str">
        <f t="shared" si="208"/>
        <v/>
      </c>
      <c r="ID143" s="739" t="str">
        <f t="shared" si="209"/>
        <v/>
      </c>
      <c r="IE143" s="739" t="str">
        <f t="shared" si="210"/>
        <v/>
      </c>
      <c r="IF143" s="739" t="str">
        <f t="shared" si="211"/>
        <v/>
      </c>
      <c r="IG143" s="739" t="str">
        <f t="shared" si="212"/>
        <v/>
      </c>
      <c r="IH143" s="739" t="str">
        <f t="shared" si="213"/>
        <v/>
      </c>
      <c r="II143" s="739" t="str">
        <f t="shared" si="214"/>
        <v/>
      </c>
      <c r="IJ143" s="739" t="str">
        <f t="shared" si="215"/>
        <v/>
      </c>
      <c r="IK143" s="739" t="str">
        <f t="shared" si="216"/>
        <v/>
      </c>
      <c r="IL143" s="739" t="str">
        <f t="shared" si="217"/>
        <v/>
      </c>
      <c r="IM143" s="739" t="str">
        <f t="shared" si="218"/>
        <v/>
      </c>
      <c r="IN143" s="739" t="str">
        <f t="shared" si="219"/>
        <v/>
      </c>
      <c r="IO143" s="739" t="str">
        <f t="shared" si="220"/>
        <v/>
      </c>
      <c r="IP143" s="739" t="str">
        <f t="shared" si="221"/>
        <v/>
      </c>
      <c r="IQ143" s="739" t="str">
        <f t="shared" si="222"/>
        <v/>
      </c>
      <c r="IR143" s="739" t="str">
        <f t="shared" si="223"/>
        <v/>
      </c>
      <c r="IS143" s="739" t="str">
        <f t="shared" si="224"/>
        <v/>
      </c>
      <c r="IT143" s="739" t="str">
        <f t="shared" si="225"/>
        <v/>
      </c>
      <c r="IU143" s="739" t="str">
        <f t="shared" si="226"/>
        <v/>
      </c>
      <c r="IV143" s="739" t="str">
        <f t="shared" si="227"/>
        <v/>
      </c>
      <c r="IW143" s="739" t="str">
        <f t="shared" si="228"/>
        <v/>
      </c>
      <c r="IX143" s="739" t="str">
        <f t="shared" si="229"/>
        <v/>
      </c>
      <c r="IY143" s="739" t="str">
        <f t="shared" si="230"/>
        <v/>
      </c>
      <c r="IZ143" s="739" t="str">
        <f t="shared" si="231"/>
        <v/>
      </c>
      <c r="JA143" s="739" t="str">
        <f t="shared" si="232"/>
        <v/>
      </c>
      <c r="JB143" s="739" t="str">
        <f t="shared" si="233"/>
        <v/>
      </c>
      <c r="JC143" s="739" t="str">
        <f t="shared" si="234"/>
        <v/>
      </c>
      <c r="JD143" s="739" t="str">
        <f t="shared" si="235"/>
        <v/>
      </c>
      <c r="JE143" s="739" t="str">
        <f t="shared" si="236"/>
        <v/>
      </c>
      <c r="JF143" s="739" t="str">
        <f t="shared" si="237"/>
        <v/>
      </c>
      <c r="JG143" s="739" t="str">
        <f t="shared" si="238"/>
        <v/>
      </c>
      <c r="JH143" s="739" t="str">
        <f t="shared" si="239"/>
        <v/>
      </c>
      <c r="JI143" s="739" t="str">
        <f t="shared" si="240"/>
        <v/>
      </c>
      <c r="JJ143" s="739" t="str">
        <f t="shared" si="241"/>
        <v/>
      </c>
      <c r="JK143" s="739" t="str">
        <f t="shared" si="242"/>
        <v/>
      </c>
      <c r="JL143" s="739" t="str">
        <f t="shared" si="243"/>
        <v/>
      </c>
      <c r="JM143" s="739" t="str">
        <f t="shared" si="244"/>
        <v/>
      </c>
      <c r="JN143" s="739" t="str">
        <f t="shared" si="245"/>
        <v/>
      </c>
      <c r="JO143" s="739" t="str">
        <f t="shared" si="246"/>
        <v/>
      </c>
      <c r="JP143" s="739" t="str">
        <f t="shared" si="247"/>
        <v/>
      </c>
      <c r="JQ143" s="739" t="str">
        <f t="shared" si="248"/>
        <v/>
      </c>
      <c r="JR143" s="739" t="str">
        <f t="shared" si="249"/>
        <v/>
      </c>
      <c r="JS143" s="739" t="str">
        <f t="shared" si="250"/>
        <v/>
      </c>
      <c r="JT143" s="739" t="str">
        <f t="shared" si="251"/>
        <v/>
      </c>
      <c r="JU143" s="739" t="str">
        <f t="shared" si="252"/>
        <v/>
      </c>
      <c r="JV143" s="739" t="str">
        <f t="shared" si="253"/>
        <v/>
      </c>
      <c r="JW143" s="739" t="str">
        <f t="shared" si="254"/>
        <v/>
      </c>
      <c r="JX143" s="739" t="str">
        <f t="shared" si="255"/>
        <v/>
      </c>
      <c r="JY143" s="739" t="str">
        <f t="shared" si="256"/>
        <v/>
      </c>
      <c r="JZ143" s="739" t="str">
        <f t="shared" si="257"/>
        <v/>
      </c>
      <c r="KA143" s="739" t="str">
        <f t="shared" si="258"/>
        <v/>
      </c>
      <c r="KB143" s="739" t="str">
        <f t="shared" si="259"/>
        <v/>
      </c>
      <c r="KC143" s="739" t="str">
        <f t="shared" si="260"/>
        <v/>
      </c>
      <c r="KD143" s="739" t="str">
        <f t="shared" si="261"/>
        <v/>
      </c>
      <c r="KE143" s="739" t="str">
        <f t="shared" si="262"/>
        <v/>
      </c>
      <c r="KF143" s="739" t="str">
        <f t="shared" si="263"/>
        <v/>
      </c>
      <c r="KG143" s="739" t="str">
        <f t="shared" si="264"/>
        <v/>
      </c>
      <c r="KH143" s="739" t="str">
        <f t="shared" si="265"/>
        <v/>
      </c>
      <c r="KI143" s="739" t="str">
        <f t="shared" si="266"/>
        <v/>
      </c>
      <c r="KJ143" s="739" t="str">
        <f t="shared" si="267"/>
        <v/>
      </c>
      <c r="KK143" s="739" t="str">
        <f t="shared" si="268"/>
        <v/>
      </c>
      <c r="KL143" s="739" t="str">
        <f t="shared" si="269"/>
        <v/>
      </c>
      <c r="KM143" s="739" t="str">
        <f t="shared" si="270"/>
        <v/>
      </c>
      <c r="KN143" s="739" t="str">
        <f t="shared" si="271"/>
        <v/>
      </c>
      <c r="KO143" s="739" t="str">
        <f t="shared" si="272"/>
        <v/>
      </c>
      <c r="KP143" s="739" t="str">
        <f t="shared" si="273"/>
        <v/>
      </c>
      <c r="KQ143" s="739" t="str">
        <f t="shared" si="274"/>
        <v/>
      </c>
      <c r="KR143" s="739" t="str">
        <f t="shared" si="275"/>
        <v/>
      </c>
      <c r="KS143" s="739" t="str">
        <f t="shared" si="276"/>
        <v/>
      </c>
      <c r="KT143" s="739" t="str">
        <f t="shared" si="277"/>
        <v/>
      </c>
      <c r="KU143" s="739" t="str">
        <f t="shared" si="278"/>
        <v/>
      </c>
      <c r="KV143" s="739" t="str">
        <f t="shared" si="279"/>
        <v/>
      </c>
      <c r="KW143" s="739" t="str">
        <f t="shared" si="280"/>
        <v/>
      </c>
      <c r="KX143" s="739" t="str">
        <f t="shared" si="281"/>
        <v/>
      </c>
      <c r="KY143" s="739" t="str">
        <f t="shared" si="282"/>
        <v/>
      </c>
      <c r="KZ143" s="739" t="str">
        <f t="shared" si="283"/>
        <v/>
      </c>
      <c r="LA143" s="739" t="str">
        <f t="shared" si="284"/>
        <v/>
      </c>
      <c r="LB143" s="739" t="str">
        <f t="shared" si="285"/>
        <v/>
      </c>
      <c r="LC143" s="739" t="str">
        <f t="shared" si="286"/>
        <v/>
      </c>
      <c r="LD143" s="739" t="str">
        <f t="shared" si="287"/>
        <v/>
      </c>
      <c r="LE143" s="739" t="str">
        <f t="shared" si="288"/>
        <v/>
      </c>
      <c r="LF143" s="740" t="str">
        <f t="shared" si="289"/>
        <v/>
      </c>
      <c r="LG143" s="740" t="str">
        <f t="shared" si="290"/>
        <v/>
      </c>
      <c r="LH143" s="740" t="str">
        <f t="shared" si="291"/>
        <v/>
      </c>
      <c r="LI143" s="740" t="str">
        <f t="shared" si="292"/>
        <v/>
      </c>
      <c r="LJ143" s="740" t="str">
        <f t="shared" si="293"/>
        <v/>
      </c>
      <c r="LK143" s="614" t="str">
        <f t="shared" si="294"/>
        <v/>
      </c>
      <c r="LL143" s="614" t="str">
        <f t="shared" si="295"/>
        <v/>
      </c>
      <c r="LM143" s="614" t="str">
        <f t="shared" si="296"/>
        <v/>
      </c>
      <c r="LN143" s="614" t="str">
        <f t="shared" si="297"/>
        <v/>
      </c>
      <c r="LO143" s="614" t="str">
        <f t="shared" si="298"/>
        <v/>
      </c>
      <c r="LP143" s="614" t="str">
        <f t="shared" si="299"/>
        <v/>
      </c>
      <c r="LQ143" s="614" t="str">
        <f t="shared" si="300"/>
        <v/>
      </c>
      <c r="LR143" s="614" t="str">
        <f t="shared" si="301"/>
        <v/>
      </c>
      <c r="LS143" s="614" t="str">
        <f t="shared" si="302"/>
        <v/>
      </c>
      <c r="LT143" s="614" t="str">
        <f t="shared" si="303"/>
        <v/>
      </c>
      <c r="LU143" s="614" t="str">
        <f t="shared" si="304"/>
        <v/>
      </c>
      <c r="LV143" s="614" t="str">
        <f t="shared" si="305"/>
        <v/>
      </c>
      <c r="LW143" s="614" t="str">
        <f t="shared" si="306"/>
        <v/>
      </c>
      <c r="LX143" s="614" t="str">
        <f t="shared" si="307"/>
        <v/>
      </c>
      <c r="LY143" s="614" t="str">
        <f t="shared" si="308"/>
        <v/>
      </c>
      <c r="LZ143" s="614" t="str">
        <f t="shared" si="309"/>
        <v/>
      </c>
      <c r="MA143" s="614" t="str">
        <f t="shared" si="310"/>
        <v/>
      </c>
      <c r="MB143" s="614" t="str">
        <f t="shared" si="311"/>
        <v/>
      </c>
      <c r="MC143" s="614" t="str">
        <f t="shared" si="312"/>
        <v/>
      </c>
      <c r="MD143" s="614" t="str">
        <f t="shared" si="313"/>
        <v/>
      </c>
      <c r="ME143" s="731">
        <f t="shared" si="327"/>
        <v>0</v>
      </c>
      <c r="MF143" s="731">
        <f t="shared" si="328"/>
        <v>0</v>
      </c>
      <c r="MG143" s="731">
        <f t="shared" si="329"/>
        <v>0</v>
      </c>
      <c r="MH143" s="731">
        <f t="shared" si="330"/>
        <v>0</v>
      </c>
      <c r="MI143" s="731">
        <f t="shared" si="331"/>
        <v>0</v>
      </c>
      <c r="MJ143" s="731">
        <f t="shared" si="332"/>
        <v>0</v>
      </c>
      <c r="MK143" s="731">
        <f t="shared" si="333"/>
        <v>0</v>
      </c>
      <c r="ML143" s="731">
        <f t="shared" si="334"/>
        <v>0</v>
      </c>
      <c r="MM143" s="731">
        <f t="shared" si="335"/>
        <v>0</v>
      </c>
      <c r="MN143" s="731">
        <f t="shared" si="336"/>
        <v>0</v>
      </c>
      <c r="MO143" s="731">
        <f t="shared" si="337"/>
        <v>0</v>
      </c>
      <c r="MP143" s="731">
        <f t="shared" si="338"/>
        <v>0</v>
      </c>
      <c r="MQ143" s="731">
        <f t="shared" si="339"/>
        <v>0</v>
      </c>
      <c r="MR143" s="731">
        <f t="shared" si="340"/>
        <v>0</v>
      </c>
      <c r="MS143" s="731">
        <f t="shared" si="341"/>
        <v>0</v>
      </c>
    </row>
    <row r="144" spans="1:357" s="614" customFormat="1" ht="12" customHeight="1" x14ac:dyDescent="0.2">
      <c r="A144" s="647" t="str">
        <f t="shared" si="1"/>
        <v/>
      </c>
      <c r="B144" s="828">
        <f>'Rent Schedule and Summary'!B39</f>
        <v>0</v>
      </c>
      <c r="C144" s="824">
        <f>'Rent Schedule and Summary'!C39</f>
        <v>0</v>
      </c>
      <c r="D144" s="825">
        <f>'Rent Schedule and Summary'!D39</f>
        <v>0</v>
      </c>
      <c r="E144" s="826">
        <f>'Rent Schedule and Summary'!E39</f>
        <v>0</v>
      </c>
      <c r="F144" s="826">
        <f>'Rent Schedule and Summary'!F39</f>
        <v>0</v>
      </c>
      <c r="G144" s="826">
        <f>'Rent Schedule and Summary'!G39</f>
        <v>0</v>
      </c>
      <c r="H144" s="826">
        <f>'Rent Schedule and Summary'!H39</f>
        <v>0</v>
      </c>
      <c r="I144" s="826">
        <f>'Rent Schedule and Summary'!I39</f>
        <v>0</v>
      </c>
      <c r="J144" s="827">
        <f>'Rent Schedule and Summary'!J39</f>
        <v>0</v>
      </c>
      <c r="K144" s="736">
        <f t="shared" si="346"/>
        <v>0</v>
      </c>
      <c r="L144" s="736">
        <f t="shared" si="347"/>
        <v>0</v>
      </c>
      <c r="M144" s="779">
        <f>'Rent Schedule and Summary'!M39</f>
        <v>0</v>
      </c>
      <c r="N144" s="779">
        <f>'Rent Schedule and Summary'!N39</f>
        <v>0</v>
      </c>
      <c r="O144" s="779">
        <f>'Rent Schedule and Summary'!O39</f>
        <v>0</v>
      </c>
      <c r="P144" s="723">
        <f>'Rent Schedule and Summary'!P39</f>
        <v>0</v>
      </c>
      <c r="Q144" s="737">
        <f t="shared" si="4"/>
        <v>0</v>
      </c>
      <c r="R144" s="738"/>
      <c r="S144" s="737"/>
      <c r="T144" s="738"/>
      <c r="U144" s="661"/>
      <c r="V144" s="661"/>
      <c r="W144" s="614" t="str">
        <f t="shared" si="5"/>
        <v/>
      </c>
      <c r="X144" s="614" t="str">
        <f t="shared" si="6"/>
        <v/>
      </c>
      <c r="Y144" s="614" t="str">
        <f t="shared" si="7"/>
        <v/>
      </c>
      <c r="Z144" s="614" t="str">
        <f t="shared" si="8"/>
        <v/>
      </c>
      <c r="AA144" s="614" t="str">
        <f t="shared" si="9"/>
        <v/>
      </c>
      <c r="AB144" s="614" t="str">
        <f t="shared" si="10"/>
        <v/>
      </c>
      <c r="AC144" s="614" t="str">
        <f t="shared" si="11"/>
        <v/>
      </c>
      <c r="AD144" s="614" t="str">
        <f t="shared" si="12"/>
        <v/>
      </c>
      <c r="AE144" s="614" t="str">
        <f t="shared" si="13"/>
        <v/>
      </c>
      <c r="AF144" s="614" t="str">
        <f t="shared" si="14"/>
        <v/>
      </c>
      <c r="AG144" s="614" t="str">
        <f t="shared" si="15"/>
        <v/>
      </c>
      <c r="AH144" s="614" t="str">
        <f t="shared" si="16"/>
        <v/>
      </c>
      <c r="AI144" s="614" t="str">
        <f t="shared" si="17"/>
        <v/>
      </c>
      <c r="AJ144" s="614" t="str">
        <f t="shared" si="18"/>
        <v/>
      </c>
      <c r="AK144" s="614" t="str">
        <f t="shared" si="19"/>
        <v/>
      </c>
      <c r="AL144" s="614" t="str">
        <f t="shared" si="20"/>
        <v/>
      </c>
      <c r="AM144" s="614" t="str">
        <f t="shared" si="21"/>
        <v/>
      </c>
      <c r="AN144" s="614" t="str">
        <f t="shared" si="22"/>
        <v/>
      </c>
      <c r="AO144" s="614" t="str">
        <f t="shared" si="23"/>
        <v/>
      </c>
      <c r="AP144" s="614" t="str">
        <f t="shared" si="24"/>
        <v/>
      </c>
      <c r="AQ144" s="614" t="str">
        <f t="shared" si="25"/>
        <v/>
      </c>
      <c r="AR144" s="614" t="str">
        <f t="shared" si="26"/>
        <v/>
      </c>
      <c r="AS144" s="614" t="str">
        <f t="shared" si="27"/>
        <v/>
      </c>
      <c r="AT144" s="614" t="str">
        <f t="shared" si="28"/>
        <v/>
      </c>
      <c r="AU144" s="614" t="str">
        <f t="shared" si="29"/>
        <v/>
      </c>
      <c r="AV144" s="614" t="str">
        <f t="shared" si="30"/>
        <v/>
      </c>
      <c r="AW144" s="614" t="str">
        <f t="shared" si="31"/>
        <v/>
      </c>
      <c r="AX144" s="614" t="str">
        <f t="shared" si="32"/>
        <v/>
      </c>
      <c r="AY144" s="614" t="str">
        <f t="shared" si="33"/>
        <v/>
      </c>
      <c r="AZ144" s="614" t="str">
        <f t="shared" si="34"/>
        <v/>
      </c>
      <c r="BA144" s="614" t="str">
        <f t="shared" si="35"/>
        <v/>
      </c>
      <c r="BB144" s="614" t="str">
        <f t="shared" si="36"/>
        <v/>
      </c>
      <c r="BC144" s="614" t="str">
        <f t="shared" si="37"/>
        <v/>
      </c>
      <c r="BD144" s="614" t="str">
        <f t="shared" si="38"/>
        <v/>
      </c>
      <c r="BE144" s="614" t="str">
        <f t="shared" si="39"/>
        <v/>
      </c>
      <c r="BF144" s="614" t="str">
        <f t="shared" si="40"/>
        <v/>
      </c>
      <c r="BG144" s="614" t="str">
        <f t="shared" si="41"/>
        <v/>
      </c>
      <c r="BH144" s="614" t="str">
        <f t="shared" si="42"/>
        <v/>
      </c>
      <c r="BI144" s="614" t="str">
        <f t="shared" si="43"/>
        <v/>
      </c>
      <c r="BJ144" s="614" t="str">
        <f t="shared" si="44"/>
        <v/>
      </c>
      <c r="BK144" s="614" t="str">
        <f t="shared" si="45"/>
        <v/>
      </c>
      <c r="BL144" s="614" t="str">
        <f t="shared" si="46"/>
        <v/>
      </c>
      <c r="BM144" s="614" t="str">
        <f t="shared" si="47"/>
        <v/>
      </c>
      <c r="BN144" s="614" t="str">
        <f t="shared" si="48"/>
        <v/>
      </c>
      <c r="BO144" s="614" t="str">
        <f t="shared" si="49"/>
        <v/>
      </c>
      <c r="BP144" s="614" t="str">
        <f t="shared" si="50"/>
        <v/>
      </c>
      <c r="BQ144" s="614" t="str">
        <f t="shared" si="51"/>
        <v/>
      </c>
      <c r="BR144" s="614" t="str">
        <f t="shared" si="52"/>
        <v/>
      </c>
      <c r="BS144" s="614" t="str">
        <f t="shared" si="53"/>
        <v/>
      </c>
      <c r="BT144" s="614" t="str">
        <f t="shared" si="54"/>
        <v/>
      </c>
      <c r="BU144" s="614" t="str">
        <f t="shared" si="55"/>
        <v/>
      </c>
      <c r="BV144" s="614" t="str">
        <f t="shared" si="56"/>
        <v/>
      </c>
      <c r="BW144" s="614" t="str">
        <f t="shared" si="57"/>
        <v/>
      </c>
      <c r="BX144" s="614" t="str">
        <f t="shared" si="58"/>
        <v/>
      </c>
      <c r="BY144" s="614" t="str">
        <f t="shared" si="59"/>
        <v/>
      </c>
      <c r="BZ144" s="614" t="str">
        <f t="shared" si="60"/>
        <v/>
      </c>
      <c r="CA144" s="614" t="str">
        <f t="shared" si="61"/>
        <v/>
      </c>
      <c r="CB144" s="614" t="str">
        <f t="shared" si="62"/>
        <v/>
      </c>
      <c r="CC144" s="614" t="str">
        <f t="shared" si="63"/>
        <v/>
      </c>
      <c r="CD144" s="614" t="str">
        <f t="shared" si="64"/>
        <v/>
      </c>
      <c r="CE144" s="614" t="str">
        <f t="shared" si="65"/>
        <v/>
      </c>
      <c r="CF144" s="614" t="str">
        <f t="shared" si="66"/>
        <v/>
      </c>
      <c r="CG144" s="614" t="str">
        <f t="shared" si="67"/>
        <v/>
      </c>
      <c r="CH144" s="614" t="str">
        <f t="shared" si="68"/>
        <v/>
      </c>
      <c r="CI144" s="614" t="str">
        <f t="shared" si="69"/>
        <v/>
      </c>
      <c r="CJ144" s="614" t="str">
        <f t="shared" si="70"/>
        <v/>
      </c>
      <c r="CK144" s="614" t="str">
        <f t="shared" si="71"/>
        <v/>
      </c>
      <c r="CL144" s="614" t="str">
        <f t="shared" si="72"/>
        <v/>
      </c>
      <c r="CM144" s="614" t="str">
        <f t="shared" si="73"/>
        <v/>
      </c>
      <c r="CN144" s="614" t="str">
        <f t="shared" si="74"/>
        <v/>
      </c>
      <c r="CO144" s="614" t="str">
        <f t="shared" si="75"/>
        <v/>
      </c>
      <c r="CP144" s="614" t="str">
        <f t="shared" si="76"/>
        <v/>
      </c>
      <c r="CQ144" s="614" t="str">
        <f t="shared" si="77"/>
        <v/>
      </c>
      <c r="CR144" s="614" t="str">
        <f t="shared" si="78"/>
        <v/>
      </c>
      <c r="CS144" s="614" t="str">
        <f t="shared" si="79"/>
        <v/>
      </c>
      <c r="CT144" s="614" t="str">
        <f t="shared" si="80"/>
        <v/>
      </c>
      <c r="CU144" s="614" t="str">
        <f t="shared" si="81"/>
        <v/>
      </c>
      <c r="CV144" s="614" t="str">
        <f t="shared" si="82"/>
        <v/>
      </c>
      <c r="CW144" s="614" t="str">
        <f t="shared" si="83"/>
        <v/>
      </c>
      <c r="CX144" s="614" t="str">
        <f t="shared" si="84"/>
        <v/>
      </c>
      <c r="CY144" s="614" t="str">
        <f t="shared" si="85"/>
        <v/>
      </c>
      <c r="CZ144" s="614" t="str">
        <f t="shared" si="86"/>
        <v/>
      </c>
      <c r="DA144" s="614" t="str">
        <f t="shared" si="87"/>
        <v/>
      </c>
      <c r="DB144" s="614" t="str">
        <f t="shared" si="88"/>
        <v/>
      </c>
      <c r="DC144" s="614" t="str">
        <f t="shared" si="89"/>
        <v/>
      </c>
      <c r="DD144" s="614" t="str">
        <f t="shared" si="90"/>
        <v/>
      </c>
      <c r="DE144" s="614" t="str">
        <f t="shared" si="91"/>
        <v/>
      </c>
      <c r="DF144" s="614" t="str">
        <f t="shared" si="92"/>
        <v/>
      </c>
      <c r="DG144" s="614" t="str">
        <f t="shared" si="93"/>
        <v/>
      </c>
      <c r="DH144" s="614" t="str">
        <f t="shared" si="94"/>
        <v/>
      </c>
      <c r="DI144" s="614" t="str">
        <f t="shared" si="95"/>
        <v/>
      </c>
      <c r="DJ144" s="614" t="str">
        <f t="shared" si="96"/>
        <v/>
      </c>
      <c r="DK144" s="614" t="str">
        <f t="shared" si="97"/>
        <v/>
      </c>
      <c r="DL144" s="614" t="str">
        <f t="shared" si="98"/>
        <v/>
      </c>
      <c r="DM144" s="614" t="str">
        <f t="shared" si="99"/>
        <v/>
      </c>
      <c r="DN144" s="614" t="str">
        <f t="shared" si="100"/>
        <v/>
      </c>
      <c r="DO144" s="614" t="str">
        <f t="shared" si="101"/>
        <v/>
      </c>
      <c r="DP144" s="614" t="str">
        <f t="shared" si="102"/>
        <v/>
      </c>
      <c r="DQ144" s="614" t="str">
        <f t="shared" si="103"/>
        <v/>
      </c>
      <c r="DR144" s="614" t="str">
        <f t="shared" si="104"/>
        <v/>
      </c>
      <c r="DS144" s="614" t="str">
        <f t="shared" si="105"/>
        <v/>
      </c>
      <c r="DT144" s="614" t="str">
        <f t="shared" si="106"/>
        <v/>
      </c>
      <c r="DU144" s="614" t="str">
        <f t="shared" si="107"/>
        <v/>
      </c>
      <c r="DV144" s="614" t="str">
        <f t="shared" si="108"/>
        <v/>
      </c>
      <c r="DW144" s="614" t="str">
        <f t="shared" si="109"/>
        <v/>
      </c>
      <c r="DX144" s="614" t="str">
        <f t="shared" si="110"/>
        <v/>
      </c>
      <c r="DY144" s="614" t="str">
        <f t="shared" si="111"/>
        <v/>
      </c>
      <c r="DZ144" s="614" t="str">
        <f t="shared" si="112"/>
        <v/>
      </c>
      <c r="EA144" s="614" t="str">
        <f t="shared" si="113"/>
        <v/>
      </c>
      <c r="EB144" s="614" t="str">
        <f t="shared" si="114"/>
        <v/>
      </c>
      <c r="EC144" s="614" t="str">
        <f t="shared" si="115"/>
        <v/>
      </c>
      <c r="ED144" s="614" t="str">
        <f t="shared" si="116"/>
        <v/>
      </c>
      <c r="EE144" s="614" t="str">
        <f t="shared" si="117"/>
        <v/>
      </c>
      <c r="EF144" s="614" t="str">
        <f t="shared" si="118"/>
        <v/>
      </c>
      <c r="EG144" s="614" t="str">
        <f t="shared" si="316"/>
        <v/>
      </c>
      <c r="EH144" s="614" t="str">
        <f t="shared" si="119"/>
        <v/>
      </c>
      <c r="EI144" s="614" t="str">
        <f t="shared" si="120"/>
        <v/>
      </c>
      <c r="EJ144" s="614" t="str">
        <f t="shared" si="121"/>
        <v/>
      </c>
      <c r="EK144" s="614" t="str">
        <f t="shared" si="122"/>
        <v/>
      </c>
      <c r="EL144" s="614" t="str">
        <f t="shared" si="123"/>
        <v/>
      </c>
      <c r="EM144" s="614" t="str">
        <f t="shared" si="124"/>
        <v/>
      </c>
      <c r="EN144" s="614" t="str">
        <f t="shared" si="125"/>
        <v/>
      </c>
      <c r="EO144" s="614" t="str">
        <f t="shared" si="126"/>
        <v/>
      </c>
      <c r="EP144" s="614" t="str">
        <f t="shared" si="127"/>
        <v/>
      </c>
      <c r="EQ144" s="614" t="str">
        <f t="shared" si="128"/>
        <v/>
      </c>
      <c r="ER144" s="614" t="str">
        <f t="shared" si="129"/>
        <v/>
      </c>
      <c r="ES144" s="614" t="str">
        <f t="shared" si="130"/>
        <v/>
      </c>
      <c r="ET144" s="614" t="str">
        <f t="shared" si="131"/>
        <v/>
      </c>
      <c r="EU144" s="614" t="str">
        <f t="shared" si="132"/>
        <v/>
      </c>
      <c r="EV144" s="614" t="str">
        <f t="shared" si="133"/>
        <v/>
      </c>
      <c r="EW144" s="614" t="str">
        <f t="shared" si="317"/>
        <v/>
      </c>
      <c r="EX144" s="614" t="str">
        <f t="shared" si="318"/>
        <v/>
      </c>
      <c r="EY144" s="614" t="str">
        <f t="shared" si="319"/>
        <v/>
      </c>
      <c r="EZ144" s="614" t="str">
        <f t="shared" si="320"/>
        <v/>
      </c>
      <c r="FA144" s="614" t="str">
        <f t="shared" si="321"/>
        <v/>
      </c>
      <c r="FB144" s="614" t="str">
        <f t="shared" si="134"/>
        <v/>
      </c>
      <c r="FC144" s="614" t="str">
        <f t="shared" si="135"/>
        <v/>
      </c>
      <c r="FD144" s="614" t="str">
        <f t="shared" si="136"/>
        <v/>
      </c>
      <c r="FE144" s="614" t="str">
        <f t="shared" si="137"/>
        <v/>
      </c>
      <c r="FF144" s="614" t="str">
        <f t="shared" si="138"/>
        <v/>
      </c>
      <c r="FG144" s="614" t="str">
        <f t="shared" si="322"/>
        <v/>
      </c>
      <c r="FH144" s="614" t="str">
        <f t="shared" si="323"/>
        <v/>
      </c>
      <c r="FI144" s="614" t="str">
        <f t="shared" si="324"/>
        <v/>
      </c>
      <c r="FJ144" s="614" t="str">
        <f t="shared" si="325"/>
        <v/>
      </c>
      <c r="FK144" s="614" t="str">
        <f t="shared" si="326"/>
        <v/>
      </c>
      <c r="FL144" s="614" t="str">
        <f t="shared" si="139"/>
        <v/>
      </c>
      <c r="FM144" s="614" t="str">
        <f t="shared" si="140"/>
        <v/>
      </c>
      <c r="FN144" s="614" t="str">
        <f t="shared" si="141"/>
        <v/>
      </c>
      <c r="FO144" s="614" t="str">
        <f t="shared" si="142"/>
        <v/>
      </c>
      <c r="FP144" s="614" t="str">
        <f t="shared" si="143"/>
        <v/>
      </c>
      <c r="FQ144" s="614" t="str">
        <f t="shared" si="144"/>
        <v/>
      </c>
      <c r="FR144" s="614" t="str">
        <f t="shared" si="145"/>
        <v/>
      </c>
      <c r="FS144" s="614" t="str">
        <f t="shared" si="146"/>
        <v/>
      </c>
      <c r="FT144" s="614" t="str">
        <f t="shared" si="147"/>
        <v/>
      </c>
      <c r="FU144" s="614" t="str">
        <f t="shared" si="148"/>
        <v/>
      </c>
      <c r="FV144" s="614" t="str">
        <f t="shared" si="149"/>
        <v/>
      </c>
      <c r="FW144" s="614" t="str">
        <f t="shared" si="150"/>
        <v/>
      </c>
      <c r="FX144" s="614" t="str">
        <f t="shared" si="151"/>
        <v/>
      </c>
      <c r="FY144" s="614" t="str">
        <f t="shared" si="152"/>
        <v/>
      </c>
      <c r="FZ144" s="614" t="str">
        <f t="shared" si="153"/>
        <v/>
      </c>
      <c r="GA144" s="614" t="str">
        <f t="shared" si="154"/>
        <v/>
      </c>
      <c r="GB144" s="614" t="str">
        <f t="shared" si="155"/>
        <v/>
      </c>
      <c r="GC144" s="614" t="str">
        <f t="shared" si="156"/>
        <v/>
      </c>
      <c r="GD144" s="614" t="str">
        <f t="shared" si="157"/>
        <v/>
      </c>
      <c r="GE144" s="614" t="str">
        <f t="shared" si="158"/>
        <v/>
      </c>
      <c r="GF144" s="614" t="str">
        <f t="shared" si="159"/>
        <v/>
      </c>
      <c r="GG144" s="614" t="str">
        <f t="shared" si="160"/>
        <v/>
      </c>
      <c r="GH144" s="614" t="str">
        <f t="shared" si="161"/>
        <v/>
      </c>
      <c r="GI144" s="614" t="str">
        <f t="shared" si="162"/>
        <v/>
      </c>
      <c r="GJ144" s="614" t="str">
        <f t="shared" si="163"/>
        <v/>
      </c>
      <c r="GK144" s="614" t="str">
        <f t="shared" si="164"/>
        <v/>
      </c>
      <c r="GL144" s="614" t="str">
        <f t="shared" si="165"/>
        <v/>
      </c>
      <c r="GM144" s="614" t="str">
        <f t="shared" si="166"/>
        <v/>
      </c>
      <c r="GN144" s="614" t="str">
        <f t="shared" si="167"/>
        <v/>
      </c>
      <c r="GO144" s="614" t="str">
        <f t="shared" si="168"/>
        <v/>
      </c>
      <c r="GP144" s="614" t="str">
        <f t="shared" si="169"/>
        <v/>
      </c>
      <c r="GQ144" s="614" t="str">
        <f t="shared" si="170"/>
        <v/>
      </c>
      <c r="GR144" s="614" t="str">
        <f t="shared" si="171"/>
        <v/>
      </c>
      <c r="GS144" s="614" t="str">
        <f t="shared" si="172"/>
        <v/>
      </c>
      <c r="GT144" s="614" t="str">
        <f t="shared" si="173"/>
        <v/>
      </c>
      <c r="GU144" s="614" t="str">
        <f t="shared" si="174"/>
        <v/>
      </c>
      <c r="GV144" s="614" t="str">
        <f t="shared" si="175"/>
        <v/>
      </c>
      <c r="GW144" s="614" t="str">
        <f t="shared" si="176"/>
        <v/>
      </c>
      <c r="GX144" s="614" t="str">
        <f t="shared" si="177"/>
        <v/>
      </c>
      <c r="GY144" s="614" t="str">
        <f t="shared" si="178"/>
        <v/>
      </c>
      <c r="GZ144" s="614" t="str">
        <f t="shared" si="179"/>
        <v/>
      </c>
      <c r="HA144" s="614" t="str">
        <f t="shared" si="180"/>
        <v/>
      </c>
      <c r="HB144" s="614" t="str">
        <f t="shared" si="181"/>
        <v/>
      </c>
      <c r="HC144" s="614" t="str">
        <f t="shared" si="182"/>
        <v/>
      </c>
      <c r="HD144" s="614" t="str">
        <f t="shared" si="183"/>
        <v/>
      </c>
      <c r="HE144" s="614" t="str">
        <f t="shared" si="184"/>
        <v/>
      </c>
      <c r="HF144" s="614" t="str">
        <f t="shared" si="185"/>
        <v/>
      </c>
      <c r="HG144" s="614" t="str">
        <f t="shared" si="186"/>
        <v/>
      </c>
      <c r="HH144" s="614" t="str">
        <f t="shared" si="187"/>
        <v/>
      </c>
      <c r="HI144" s="614" t="str">
        <f t="shared" si="188"/>
        <v/>
      </c>
      <c r="HJ144" s="614" t="str">
        <f t="shared" si="189"/>
        <v/>
      </c>
      <c r="HK144" s="614" t="str">
        <f t="shared" si="190"/>
        <v/>
      </c>
      <c r="HL144" s="614" t="str">
        <f t="shared" si="191"/>
        <v/>
      </c>
      <c r="HM144" s="614" t="str">
        <f t="shared" si="192"/>
        <v/>
      </c>
      <c r="HN144" s="614" t="str">
        <f t="shared" si="193"/>
        <v/>
      </c>
      <c r="HO144" s="614" t="str">
        <f t="shared" si="194"/>
        <v/>
      </c>
      <c r="HP144" s="614" t="str">
        <f t="shared" si="195"/>
        <v/>
      </c>
      <c r="HQ144" s="614" t="str">
        <f t="shared" si="196"/>
        <v/>
      </c>
      <c r="HR144" s="614" t="str">
        <f t="shared" si="197"/>
        <v/>
      </c>
      <c r="HS144" s="614" t="str">
        <f t="shared" si="198"/>
        <v/>
      </c>
      <c r="HT144" s="614" t="str">
        <f t="shared" si="199"/>
        <v/>
      </c>
      <c r="HU144" s="614" t="str">
        <f t="shared" si="200"/>
        <v/>
      </c>
      <c r="HV144" s="614" t="str">
        <f t="shared" si="201"/>
        <v/>
      </c>
      <c r="HW144" s="614" t="str">
        <f t="shared" si="202"/>
        <v/>
      </c>
      <c r="HX144" s="614" t="str">
        <f t="shared" si="203"/>
        <v/>
      </c>
      <c r="HY144" s="739" t="str">
        <f t="shared" si="204"/>
        <v/>
      </c>
      <c r="HZ144" s="739" t="str">
        <f t="shared" si="205"/>
        <v/>
      </c>
      <c r="IA144" s="739" t="str">
        <f t="shared" si="206"/>
        <v/>
      </c>
      <c r="IB144" s="739" t="str">
        <f t="shared" si="207"/>
        <v/>
      </c>
      <c r="IC144" s="739" t="str">
        <f t="shared" si="208"/>
        <v/>
      </c>
      <c r="ID144" s="739" t="str">
        <f t="shared" si="209"/>
        <v/>
      </c>
      <c r="IE144" s="739" t="str">
        <f t="shared" si="210"/>
        <v/>
      </c>
      <c r="IF144" s="739" t="str">
        <f t="shared" si="211"/>
        <v/>
      </c>
      <c r="IG144" s="739" t="str">
        <f t="shared" si="212"/>
        <v/>
      </c>
      <c r="IH144" s="739" t="str">
        <f t="shared" si="213"/>
        <v/>
      </c>
      <c r="II144" s="739" t="str">
        <f t="shared" si="214"/>
        <v/>
      </c>
      <c r="IJ144" s="739" t="str">
        <f t="shared" si="215"/>
        <v/>
      </c>
      <c r="IK144" s="739" t="str">
        <f t="shared" si="216"/>
        <v/>
      </c>
      <c r="IL144" s="739" t="str">
        <f t="shared" si="217"/>
        <v/>
      </c>
      <c r="IM144" s="739" t="str">
        <f t="shared" si="218"/>
        <v/>
      </c>
      <c r="IN144" s="739" t="str">
        <f t="shared" si="219"/>
        <v/>
      </c>
      <c r="IO144" s="739" t="str">
        <f t="shared" si="220"/>
        <v/>
      </c>
      <c r="IP144" s="739" t="str">
        <f t="shared" si="221"/>
        <v/>
      </c>
      <c r="IQ144" s="739" t="str">
        <f t="shared" si="222"/>
        <v/>
      </c>
      <c r="IR144" s="739" t="str">
        <f t="shared" si="223"/>
        <v/>
      </c>
      <c r="IS144" s="739" t="str">
        <f t="shared" si="224"/>
        <v/>
      </c>
      <c r="IT144" s="739" t="str">
        <f t="shared" si="225"/>
        <v/>
      </c>
      <c r="IU144" s="739" t="str">
        <f t="shared" si="226"/>
        <v/>
      </c>
      <c r="IV144" s="739" t="str">
        <f t="shared" si="227"/>
        <v/>
      </c>
      <c r="IW144" s="739" t="str">
        <f t="shared" si="228"/>
        <v/>
      </c>
      <c r="IX144" s="739" t="str">
        <f t="shared" si="229"/>
        <v/>
      </c>
      <c r="IY144" s="739" t="str">
        <f t="shared" si="230"/>
        <v/>
      </c>
      <c r="IZ144" s="739" t="str">
        <f t="shared" si="231"/>
        <v/>
      </c>
      <c r="JA144" s="739" t="str">
        <f t="shared" si="232"/>
        <v/>
      </c>
      <c r="JB144" s="739" t="str">
        <f t="shared" si="233"/>
        <v/>
      </c>
      <c r="JC144" s="739" t="str">
        <f t="shared" si="234"/>
        <v/>
      </c>
      <c r="JD144" s="739" t="str">
        <f t="shared" si="235"/>
        <v/>
      </c>
      <c r="JE144" s="739" t="str">
        <f t="shared" si="236"/>
        <v/>
      </c>
      <c r="JF144" s="739" t="str">
        <f t="shared" si="237"/>
        <v/>
      </c>
      <c r="JG144" s="739" t="str">
        <f t="shared" si="238"/>
        <v/>
      </c>
      <c r="JH144" s="739" t="str">
        <f t="shared" si="239"/>
        <v/>
      </c>
      <c r="JI144" s="739" t="str">
        <f t="shared" si="240"/>
        <v/>
      </c>
      <c r="JJ144" s="739" t="str">
        <f t="shared" si="241"/>
        <v/>
      </c>
      <c r="JK144" s="739" t="str">
        <f t="shared" si="242"/>
        <v/>
      </c>
      <c r="JL144" s="739" t="str">
        <f t="shared" si="243"/>
        <v/>
      </c>
      <c r="JM144" s="739" t="str">
        <f t="shared" si="244"/>
        <v/>
      </c>
      <c r="JN144" s="739" t="str">
        <f t="shared" si="245"/>
        <v/>
      </c>
      <c r="JO144" s="739" t="str">
        <f t="shared" si="246"/>
        <v/>
      </c>
      <c r="JP144" s="739" t="str">
        <f t="shared" si="247"/>
        <v/>
      </c>
      <c r="JQ144" s="739" t="str">
        <f t="shared" si="248"/>
        <v/>
      </c>
      <c r="JR144" s="739" t="str">
        <f t="shared" si="249"/>
        <v/>
      </c>
      <c r="JS144" s="739" t="str">
        <f t="shared" si="250"/>
        <v/>
      </c>
      <c r="JT144" s="739" t="str">
        <f t="shared" si="251"/>
        <v/>
      </c>
      <c r="JU144" s="739" t="str">
        <f t="shared" si="252"/>
        <v/>
      </c>
      <c r="JV144" s="739" t="str">
        <f t="shared" si="253"/>
        <v/>
      </c>
      <c r="JW144" s="739" t="str">
        <f t="shared" si="254"/>
        <v/>
      </c>
      <c r="JX144" s="739" t="str">
        <f t="shared" si="255"/>
        <v/>
      </c>
      <c r="JY144" s="739" t="str">
        <f t="shared" si="256"/>
        <v/>
      </c>
      <c r="JZ144" s="739" t="str">
        <f t="shared" si="257"/>
        <v/>
      </c>
      <c r="KA144" s="739" t="str">
        <f t="shared" si="258"/>
        <v/>
      </c>
      <c r="KB144" s="739" t="str">
        <f t="shared" si="259"/>
        <v/>
      </c>
      <c r="KC144" s="739" t="str">
        <f t="shared" si="260"/>
        <v/>
      </c>
      <c r="KD144" s="739" t="str">
        <f t="shared" si="261"/>
        <v/>
      </c>
      <c r="KE144" s="739" t="str">
        <f t="shared" si="262"/>
        <v/>
      </c>
      <c r="KF144" s="739" t="str">
        <f t="shared" si="263"/>
        <v/>
      </c>
      <c r="KG144" s="739" t="str">
        <f t="shared" si="264"/>
        <v/>
      </c>
      <c r="KH144" s="739" t="str">
        <f t="shared" si="265"/>
        <v/>
      </c>
      <c r="KI144" s="739" t="str">
        <f t="shared" si="266"/>
        <v/>
      </c>
      <c r="KJ144" s="739" t="str">
        <f t="shared" si="267"/>
        <v/>
      </c>
      <c r="KK144" s="739" t="str">
        <f t="shared" si="268"/>
        <v/>
      </c>
      <c r="KL144" s="739" t="str">
        <f t="shared" si="269"/>
        <v/>
      </c>
      <c r="KM144" s="739" t="str">
        <f t="shared" si="270"/>
        <v/>
      </c>
      <c r="KN144" s="739" t="str">
        <f t="shared" si="271"/>
        <v/>
      </c>
      <c r="KO144" s="739" t="str">
        <f t="shared" si="272"/>
        <v/>
      </c>
      <c r="KP144" s="739" t="str">
        <f t="shared" si="273"/>
        <v/>
      </c>
      <c r="KQ144" s="739" t="str">
        <f t="shared" si="274"/>
        <v/>
      </c>
      <c r="KR144" s="739" t="str">
        <f t="shared" si="275"/>
        <v/>
      </c>
      <c r="KS144" s="739" t="str">
        <f t="shared" si="276"/>
        <v/>
      </c>
      <c r="KT144" s="739" t="str">
        <f t="shared" si="277"/>
        <v/>
      </c>
      <c r="KU144" s="739" t="str">
        <f t="shared" si="278"/>
        <v/>
      </c>
      <c r="KV144" s="739" t="str">
        <f t="shared" si="279"/>
        <v/>
      </c>
      <c r="KW144" s="739" t="str">
        <f t="shared" si="280"/>
        <v/>
      </c>
      <c r="KX144" s="739" t="str">
        <f t="shared" si="281"/>
        <v/>
      </c>
      <c r="KY144" s="739" t="str">
        <f t="shared" si="282"/>
        <v/>
      </c>
      <c r="KZ144" s="739" t="str">
        <f t="shared" si="283"/>
        <v/>
      </c>
      <c r="LA144" s="739" t="str">
        <f t="shared" si="284"/>
        <v/>
      </c>
      <c r="LB144" s="739" t="str">
        <f t="shared" si="285"/>
        <v/>
      </c>
      <c r="LC144" s="739" t="str">
        <f t="shared" si="286"/>
        <v/>
      </c>
      <c r="LD144" s="739" t="str">
        <f t="shared" si="287"/>
        <v/>
      </c>
      <c r="LE144" s="739" t="str">
        <f t="shared" si="288"/>
        <v/>
      </c>
      <c r="LF144" s="740" t="str">
        <f t="shared" si="289"/>
        <v/>
      </c>
      <c r="LG144" s="740" t="str">
        <f t="shared" si="290"/>
        <v/>
      </c>
      <c r="LH144" s="740" t="str">
        <f t="shared" si="291"/>
        <v/>
      </c>
      <c r="LI144" s="740" t="str">
        <f t="shared" si="292"/>
        <v/>
      </c>
      <c r="LJ144" s="740" t="str">
        <f t="shared" si="293"/>
        <v/>
      </c>
      <c r="LK144" s="614" t="str">
        <f t="shared" si="294"/>
        <v/>
      </c>
      <c r="LL144" s="614" t="str">
        <f t="shared" si="295"/>
        <v/>
      </c>
      <c r="LM144" s="614" t="str">
        <f t="shared" si="296"/>
        <v/>
      </c>
      <c r="LN144" s="614" t="str">
        <f t="shared" si="297"/>
        <v/>
      </c>
      <c r="LO144" s="614" t="str">
        <f t="shared" si="298"/>
        <v/>
      </c>
      <c r="LP144" s="614" t="str">
        <f t="shared" si="299"/>
        <v/>
      </c>
      <c r="LQ144" s="614" t="str">
        <f t="shared" si="300"/>
        <v/>
      </c>
      <c r="LR144" s="614" t="str">
        <f t="shared" si="301"/>
        <v/>
      </c>
      <c r="LS144" s="614" t="str">
        <f t="shared" si="302"/>
        <v/>
      </c>
      <c r="LT144" s="614" t="str">
        <f t="shared" si="303"/>
        <v/>
      </c>
      <c r="LU144" s="614" t="str">
        <f t="shared" si="304"/>
        <v/>
      </c>
      <c r="LV144" s="614" t="str">
        <f t="shared" si="305"/>
        <v/>
      </c>
      <c r="LW144" s="614" t="str">
        <f t="shared" si="306"/>
        <v/>
      </c>
      <c r="LX144" s="614" t="str">
        <f t="shared" si="307"/>
        <v/>
      </c>
      <c r="LY144" s="614" t="str">
        <f t="shared" si="308"/>
        <v/>
      </c>
      <c r="LZ144" s="614" t="str">
        <f t="shared" si="309"/>
        <v/>
      </c>
      <c r="MA144" s="614" t="str">
        <f t="shared" si="310"/>
        <v/>
      </c>
      <c r="MB144" s="614" t="str">
        <f t="shared" si="311"/>
        <v/>
      </c>
      <c r="MC144" s="614" t="str">
        <f t="shared" si="312"/>
        <v/>
      </c>
      <c r="MD144" s="614" t="str">
        <f t="shared" si="313"/>
        <v/>
      </c>
      <c r="ME144" s="731">
        <f t="shared" si="327"/>
        <v>0</v>
      </c>
      <c r="MF144" s="731">
        <f t="shared" si="328"/>
        <v>0</v>
      </c>
      <c r="MG144" s="731">
        <f t="shared" si="329"/>
        <v>0</v>
      </c>
      <c r="MH144" s="731">
        <f t="shared" si="330"/>
        <v>0</v>
      </c>
      <c r="MI144" s="731">
        <f t="shared" si="331"/>
        <v>0</v>
      </c>
      <c r="MJ144" s="731">
        <f t="shared" si="332"/>
        <v>0</v>
      </c>
      <c r="MK144" s="731">
        <f t="shared" si="333"/>
        <v>0</v>
      </c>
      <c r="ML144" s="731">
        <f t="shared" si="334"/>
        <v>0</v>
      </c>
      <c r="MM144" s="731">
        <f t="shared" si="335"/>
        <v>0</v>
      </c>
      <c r="MN144" s="731">
        <f t="shared" si="336"/>
        <v>0</v>
      </c>
      <c r="MO144" s="731">
        <f t="shared" si="337"/>
        <v>0</v>
      </c>
      <c r="MP144" s="731">
        <f t="shared" si="338"/>
        <v>0</v>
      </c>
      <c r="MQ144" s="731">
        <f t="shared" si="339"/>
        <v>0</v>
      </c>
      <c r="MR144" s="731">
        <f t="shared" si="340"/>
        <v>0</v>
      </c>
      <c r="MS144" s="731">
        <f t="shared" si="341"/>
        <v>0</v>
      </c>
    </row>
    <row r="145" spans="1:358" s="614" customFormat="1" ht="12" customHeight="1" x14ac:dyDescent="0.2">
      <c r="A145" s="647" t="str">
        <f t="shared" si="1"/>
        <v/>
      </c>
      <c r="B145" s="828">
        <f>'Rent Schedule and Summary'!B40</f>
        <v>0</v>
      </c>
      <c r="C145" s="824">
        <f>'Rent Schedule and Summary'!C40</f>
        <v>0</v>
      </c>
      <c r="D145" s="825">
        <f>'Rent Schedule and Summary'!D40</f>
        <v>0</v>
      </c>
      <c r="E145" s="826">
        <f>'Rent Schedule and Summary'!E40</f>
        <v>0</v>
      </c>
      <c r="F145" s="826">
        <f>'Rent Schedule and Summary'!F40</f>
        <v>0</v>
      </c>
      <c r="G145" s="826">
        <f>'Rent Schedule and Summary'!G40</f>
        <v>0</v>
      </c>
      <c r="H145" s="826">
        <f>'Rent Schedule and Summary'!H40</f>
        <v>0</v>
      </c>
      <c r="I145" s="826">
        <f>'Rent Schedule and Summary'!I40</f>
        <v>0</v>
      </c>
      <c r="J145" s="827">
        <f>'Rent Schedule and Summary'!J40</f>
        <v>0</v>
      </c>
      <c r="K145" s="736">
        <f t="shared" si="346"/>
        <v>0</v>
      </c>
      <c r="L145" s="736">
        <f t="shared" si="347"/>
        <v>0</v>
      </c>
      <c r="M145" s="779">
        <f>'Rent Schedule and Summary'!M40</f>
        <v>0</v>
      </c>
      <c r="N145" s="779">
        <f>'Rent Schedule and Summary'!N40</f>
        <v>0</v>
      </c>
      <c r="O145" s="779">
        <f>'Rent Schedule and Summary'!O40</f>
        <v>0</v>
      </c>
      <c r="P145" s="723">
        <f>'Rent Schedule and Summary'!P40</f>
        <v>0</v>
      </c>
      <c r="Q145" s="737">
        <f t="shared" si="4"/>
        <v>0</v>
      </c>
      <c r="R145" s="738"/>
      <c r="S145" s="737"/>
      <c r="T145" s="738"/>
      <c r="U145" s="661"/>
      <c r="V145" s="661"/>
      <c r="W145" s="614" t="str">
        <f t="shared" si="5"/>
        <v/>
      </c>
      <c r="X145" s="614" t="str">
        <f t="shared" si="6"/>
        <v/>
      </c>
      <c r="Y145" s="614" t="str">
        <f t="shared" si="7"/>
        <v/>
      </c>
      <c r="Z145" s="614" t="str">
        <f t="shared" si="8"/>
        <v/>
      </c>
      <c r="AA145" s="614" t="str">
        <f t="shared" si="9"/>
        <v/>
      </c>
      <c r="AB145" s="614" t="str">
        <f t="shared" si="10"/>
        <v/>
      </c>
      <c r="AC145" s="614" t="str">
        <f t="shared" si="11"/>
        <v/>
      </c>
      <c r="AD145" s="614" t="str">
        <f t="shared" si="12"/>
        <v/>
      </c>
      <c r="AE145" s="614" t="str">
        <f t="shared" si="13"/>
        <v/>
      </c>
      <c r="AF145" s="614" t="str">
        <f t="shared" si="14"/>
        <v/>
      </c>
      <c r="AG145" s="614" t="str">
        <f t="shared" si="15"/>
        <v/>
      </c>
      <c r="AH145" s="614" t="str">
        <f t="shared" si="16"/>
        <v/>
      </c>
      <c r="AI145" s="614" t="str">
        <f t="shared" si="17"/>
        <v/>
      </c>
      <c r="AJ145" s="614" t="str">
        <f t="shared" si="18"/>
        <v/>
      </c>
      <c r="AK145" s="614" t="str">
        <f t="shared" si="19"/>
        <v/>
      </c>
      <c r="AL145" s="614" t="str">
        <f t="shared" si="20"/>
        <v/>
      </c>
      <c r="AM145" s="614" t="str">
        <f t="shared" si="21"/>
        <v/>
      </c>
      <c r="AN145" s="614" t="str">
        <f t="shared" si="22"/>
        <v/>
      </c>
      <c r="AO145" s="614" t="str">
        <f t="shared" si="23"/>
        <v/>
      </c>
      <c r="AP145" s="614" t="str">
        <f t="shared" si="24"/>
        <v/>
      </c>
      <c r="AQ145" s="614" t="str">
        <f t="shared" si="25"/>
        <v/>
      </c>
      <c r="AR145" s="614" t="str">
        <f t="shared" si="26"/>
        <v/>
      </c>
      <c r="AS145" s="614" t="str">
        <f t="shared" si="27"/>
        <v/>
      </c>
      <c r="AT145" s="614" t="str">
        <f t="shared" si="28"/>
        <v/>
      </c>
      <c r="AU145" s="614" t="str">
        <f t="shared" si="29"/>
        <v/>
      </c>
      <c r="AV145" s="614" t="str">
        <f t="shared" si="30"/>
        <v/>
      </c>
      <c r="AW145" s="614" t="str">
        <f t="shared" si="31"/>
        <v/>
      </c>
      <c r="AX145" s="614" t="str">
        <f t="shared" si="32"/>
        <v/>
      </c>
      <c r="AY145" s="614" t="str">
        <f t="shared" si="33"/>
        <v/>
      </c>
      <c r="AZ145" s="614" t="str">
        <f t="shared" si="34"/>
        <v/>
      </c>
      <c r="BA145" s="614" t="str">
        <f t="shared" si="35"/>
        <v/>
      </c>
      <c r="BB145" s="614" t="str">
        <f t="shared" si="36"/>
        <v/>
      </c>
      <c r="BC145" s="614" t="str">
        <f t="shared" si="37"/>
        <v/>
      </c>
      <c r="BD145" s="614" t="str">
        <f t="shared" si="38"/>
        <v/>
      </c>
      <c r="BE145" s="614" t="str">
        <f t="shared" si="39"/>
        <v/>
      </c>
      <c r="BF145" s="614" t="str">
        <f t="shared" si="40"/>
        <v/>
      </c>
      <c r="BG145" s="614" t="str">
        <f t="shared" si="41"/>
        <v/>
      </c>
      <c r="BH145" s="614" t="str">
        <f t="shared" si="42"/>
        <v/>
      </c>
      <c r="BI145" s="614" t="str">
        <f t="shared" si="43"/>
        <v/>
      </c>
      <c r="BJ145" s="614" t="str">
        <f t="shared" si="44"/>
        <v/>
      </c>
      <c r="BK145" s="614" t="str">
        <f t="shared" si="45"/>
        <v/>
      </c>
      <c r="BL145" s="614" t="str">
        <f t="shared" si="46"/>
        <v/>
      </c>
      <c r="BM145" s="614" t="str">
        <f t="shared" si="47"/>
        <v/>
      </c>
      <c r="BN145" s="614" t="str">
        <f t="shared" si="48"/>
        <v/>
      </c>
      <c r="BO145" s="614" t="str">
        <f t="shared" si="49"/>
        <v/>
      </c>
      <c r="BP145" s="614" t="str">
        <f t="shared" si="50"/>
        <v/>
      </c>
      <c r="BQ145" s="614" t="str">
        <f t="shared" si="51"/>
        <v/>
      </c>
      <c r="BR145" s="614" t="str">
        <f t="shared" si="52"/>
        <v/>
      </c>
      <c r="BS145" s="614" t="str">
        <f t="shared" si="53"/>
        <v/>
      </c>
      <c r="BT145" s="614" t="str">
        <f t="shared" si="54"/>
        <v/>
      </c>
      <c r="BU145" s="614" t="str">
        <f t="shared" si="55"/>
        <v/>
      </c>
      <c r="BV145" s="614" t="str">
        <f t="shared" si="56"/>
        <v/>
      </c>
      <c r="BW145" s="614" t="str">
        <f t="shared" si="57"/>
        <v/>
      </c>
      <c r="BX145" s="614" t="str">
        <f t="shared" si="58"/>
        <v/>
      </c>
      <c r="BY145" s="614" t="str">
        <f t="shared" si="59"/>
        <v/>
      </c>
      <c r="BZ145" s="614" t="str">
        <f t="shared" si="60"/>
        <v/>
      </c>
      <c r="CA145" s="614" t="str">
        <f t="shared" si="61"/>
        <v/>
      </c>
      <c r="CB145" s="614" t="str">
        <f t="shared" si="62"/>
        <v/>
      </c>
      <c r="CC145" s="614" t="str">
        <f t="shared" si="63"/>
        <v/>
      </c>
      <c r="CD145" s="614" t="str">
        <f t="shared" si="64"/>
        <v/>
      </c>
      <c r="CE145" s="614" t="str">
        <f t="shared" si="65"/>
        <v/>
      </c>
      <c r="CF145" s="614" t="str">
        <f t="shared" si="66"/>
        <v/>
      </c>
      <c r="CG145" s="614" t="str">
        <f t="shared" si="67"/>
        <v/>
      </c>
      <c r="CH145" s="614" t="str">
        <f t="shared" si="68"/>
        <v/>
      </c>
      <c r="CI145" s="614" t="str">
        <f t="shared" si="69"/>
        <v/>
      </c>
      <c r="CJ145" s="614" t="str">
        <f t="shared" si="70"/>
        <v/>
      </c>
      <c r="CK145" s="614" t="str">
        <f t="shared" si="71"/>
        <v/>
      </c>
      <c r="CL145" s="614" t="str">
        <f t="shared" si="72"/>
        <v/>
      </c>
      <c r="CM145" s="614" t="str">
        <f t="shared" si="73"/>
        <v/>
      </c>
      <c r="CN145" s="614" t="str">
        <f t="shared" si="74"/>
        <v/>
      </c>
      <c r="CO145" s="614" t="str">
        <f t="shared" si="75"/>
        <v/>
      </c>
      <c r="CP145" s="614" t="str">
        <f t="shared" si="76"/>
        <v/>
      </c>
      <c r="CQ145" s="614" t="str">
        <f t="shared" si="77"/>
        <v/>
      </c>
      <c r="CR145" s="614" t="str">
        <f t="shared" si="78"/>
        <v/>
      </c>
      <c r="CS145" s="614" t="str">
        <f t="shared" si="79"/>
        <v/>
      </c>
      <c r="CT145" s="614" t="str">
        <f t="shared" si="80"/>
        <v/>
      </c>
      <c r="CU145" s="614" t="str">
        <f t="shared" si="81"/>
        <v/>
      </c>
      <c r="CV145" s="614" t="str">
        <f t="shared" si="82"/>
        <v/>
      </c>
      <c r="CW145" s="614" t="str">
        <f t="shared" si="83"/>
        <v/>
      </c>
      <c r="CX145" s="614" t="str">
        <f t="shared" si="84"/>
        <v/>
      </c>
      <c r="CY145" s="614" t="str">
        <f t="shared" si="85"/>
        <v/>
      </c>
      <c r="CZ145" s="614" t="str">
        <f t="shared" si="86"/>
        <v/>
      </c>
      <c r="DA145" s="614" t="str">
        <f t="shared" si="87"/>
        <v/>
      </c>
      <c r="DB145" s="614" t="str">
        <f t="shared" si="88"/>
        <v/>
      </c>
      <c r="DC145" s="614" t="str">
        <f t="shared" si="89"/>
        <v/>
      </c>
      <c r="DD145" s="614" t="str">
        <f t="shared" si="90"/>
        <v/>
      </c>
      <c r="DE145" s="614" t="str">
        <f t="shared" si="91"/>
        <v/>
      </c>
      <c r="DF145" s="614" t="str">
        <f t="shared" si="92"/>
        <v/>
      </c>
      <c r="DG145" s="614" t="str">
        <f t="shared" si="93"/>
        <v/>
      </c>
      <c r="DH145" s="614" t="str">
        <f t="shared" si="94"/>
        <v/>
      </c>
      <c r="DI145" s="614" t="str">
        <f t="shared" si="95"/>
        <v/>
      </c>
      <c r="DJ145" s="614" t="str">
        <f t="shared" si="96"/>
        <v/>
      </c>
      <c r="DK145" s="614" t="str">
        <f t="shared" si="97"/>
        <v/>
      </c>
      <c r="DL145" s="614" t="str">
        <f t="shared" si="98"/>
        <v/>
      </c>
      <c r="DM145" s="614" t="str">
        <f t="shared" si="99"/>
        <v/>
      </c>
      <c r="DN145" s="614" t="str">
        <f t="shared" si="100"/>
        <v/>
      </c>
      <c r="DO145" s="614" t="str">
        <f t="shared" si="101"/>
        <v/>
      </c>
      <c r="DP145" s="614" t="str">
        <f t="shared" si="102"/>
        <v/>
      </c>
      <c r="DQ145" s="614" t="str">
        <f t="shared" si="103"/>
        <v/>
      </c>
      <c r="DR145" s="614" t="str">
        <f t="shared" si="104"/>
        <v/>
      </c>
      <c r="DS145" s="614" t="str">
        <f t="shared" si="105"/>
        <v/>
      </c>
      <c r="DT145" s="614" t="str">
        <f t="shared" si="106"/>
        <v/>
      </c>
      <c r="DU145" s="614" t="str">
        <f t="shared" si="107"/>
        <v/>
      </c>
      <c r="DV145" s="614" t="str">
        <f t="shared" si="108"/>
        <v/>
      </c>
      <c r="DW145" s="614" t="str">
        <f t="shared" si="109"/>
        <v/>
      </c>
      <c r="DX145" s="614" t="str">
        <f t="shared" si="110"/>
        <v/>
      </c>
      <c r="DY145" s="614" t="str">
        <f t="shared" si="111"/>
        <v/>
      </c>
      <c r="DZ145" s="614" t="str">
        <f t="shared" si="112"/>
        <v/>
      </c>
      <c r="EA145" s="614" t="str">
        <f t="shared" si="113"/>
        <v/>
      </c>
      <c r="EB145" s="614" t="str">
        <f t="shared" si="114"/>
        <v/>
      </c>
      <c r="EC145" s="614" t="str">
        <f t="shared" si="115"/>
        <v/>
      </c>
      <c r="ED145" s="614" t="str">
        <f t="shared" si="116"/>
        <v/>
      </c>
      <c r="EE145" s="614" t="str">
        <f t="shared" si="117"/>
        <v/>
      </c>
      <c r="EF145" s="614" t="str">
        <f t="shared" si="118"/>
        <v/>
      </c>
      <c r="EG145" s="614" t="str">
        <f t="shared" si="316"/>
        <v/>
      </c>
      <c r="EH145" s="614" t="str">
        <f t="shared" si="119"/>
        <v/>
      </c>
      <c r="EI145" s="614" t="str">
        <f t="shared" si="120"/>
        <v/>
      </c>
      <c r="EJ145" s="614" t="str">
        <f t="shared" si="121"/>
        <v/>
      </c>
      <c r="EK145" s="614" t="str">
        <f t="shared" si="122"/>
        <v/>
      </c>
      <c r="EL145" s="614" t="str">
        <f t="shared" si="123"/>
        <v/>
      </c>
      <c r="EM145" s="614" t="str">
        <f t="shared" si="124"/>
        <v/>
      </c>
      <c r="EN145" s="614" t="str">
        <f t="shared" si="125"/>
        <v/>
      </c>
      <c r="EO145" s="614" t="str">
        <f t="shared" si="126"/>
        <v/>
      </c>
      <c r="EP145" s="614" t="str">
        <f t="shared" si="127"/>
        <v/>
      </c>
      <c r="EQ145" s="614" t="str">
        <f t="shared" si="128"/>
        <v/>
      </c>
      <c r="ER145" s="614" t="str">
        <f t="shared" si="129"/>
        <v/>
      </c>
      <c r="ES145" s="614" t="str">
        <f t="shared" si="130"/>
        <v/>
      </c>
      <c r="ET145" s="614" t="str">
        <f t="shared" si="131"/>
        <v/>
      </c>
      <c r="EU145" s="614" t="str">
        <f t="shared" si="132"/>
        <v/>
      </c>
      <c r="EV145" s="614" t="str">
        <f t="shared" si="133"/>
        <v/>
      </c>
      <c r="EW145" s="614" t="str">
        <f t="shared" si="317"/>
        <v/>
      </c>
      <c r="EX145" s="614" t="str">
        <f t="shared" si="318"/>
        <v/>
      </c>
      <c r="EY145" s="614" t="str">
        <f t="shared" si="319"/>
        <v/>
      </c>
      <c r="EZ145" s="614" t="str">
        <f t="shared" si="320"/>
        <v/>
      </c>
      <c r="FA145" s="614" t="str">
        <f t="shared" si="321"/>
        <v/>
      </c>
      <c r="FB145" s="614" t="str">
        <f t="shared" si="134"/>
        <v/>
      </c>
      <c r="FC145" s="614" t="str">
        <f t="shared" si="135"/>
        <v/>
      </c>
      <c r="FD145" s="614" t="str">
        <f t="shared" si="136"/>
        <v/>
      </c>
      <c r="FE145" s="614" t="str">
        <f t="shared" si="137"/>
        <v/>
      </c>
      <c r="FF145" s="614" t="str">
        <f t="shared" si="138"/>
        <v/>
      </c>
      <c r="FG145" s="614" t="str">
        <f t="shared" si="322"/>
        <v/>
      </c>
      <c r="FH145" s="614" t="str">
        <f t="shared" si="323"/>
        <v/>
      </c>
      <c r="FI145" s="614" t="str">
        <f t="shared" si="324"/>
        <v/>
      </c>
      <c r="FJ145" s="614" t="str">
        <f t="shared" si="325"/>
        <v/>
      </c>
      <c r="FK145" s="614" t="str">
        <f t="shared" si="326"/>
        <v/>
      </c>
      <c r="FL145" s="614" t="str">
        <f t="shared" si="139"/>
        <v/>
      </c>
      <c r="FM145" s="614" t="str">
        <f t="shared" si="140"/>
        <v/>
      </c>
      <c r="FN145" s="614" t="str">
        <f t="shared" si="141"/>
        <v/>
      </c>
      <c r="FO145" s="614" t="str">
        <f t="shared" si="142"/>
        <v/>
      </c>
      <c r="FP145" s="614" t="str">
        <f t="shared" si="143"/>
        <v/>
      </c>
      <c r="FQ145" s="614" t="str">
        <f t="shared" si="144"/>
        <v/>
      </c>
      <c r="FR145" s="614" t="str">
        <f t="shared" si="145"/>
        <v/>
      </c>
      <c r="FS145" s="614" t="str">
        <f t="shared" si="146"/>
        <v/>
      </c>
      <c r="FT145" s="614" t="str">
        <f t="shared" si="147"/>
        <v/>
      </c>
      <c r="FU145" s="614" t="str">
        <f t="shared" si="148"/>
        <v/>
      </c>
      <c r="FV145" s="614" t="str">
        <f t="shared" si="149"/>
        <v/>
      </c>
      <c r="FW145" s="614" t="str">
        <f t="shared" si="150"/>
        <v/>
      </c>
      <c r="FX145" s="614" t="str">
        <f t="shared" si="151"/>
        <v/>
      </c>
      <c r="FY145" s="614" t="str">
        <f t="shared" si="152"/>
        <v/>
      </c>
      <c r="FZ145" s="614" t="str">
        <f t="shared" si="153"/>
        <v/>
      </c>
      <c r="GA145" s="614" t="str">
        <f t="shared" si="154"/>
        <v/>
      </c>
      <c r="GB145" s="614" t="str">
        <f t="shared" si="155"/>
        <v/>
      </c>
      <c r="GC145" s="614" t="str">
        <f t="shared" si="156"/>
        <v/>
      </c>
      <c r="GD145" s="614" t="str">
        <f t="shared" si="157"/>
        <v/>
      </c>
      <c r="GE145" s="614" t="str">
        <f t="shared" si="158"/>
        <v/>
      </c>
      <c r="GF145" s="614" t="str">
        <f t="shared" si="159"/>
        <v/>
      </c>
      <c r="GG145" s="614" t="str">
        <f t="shared" si="160"/>
        <v/>
      </c>
      <c r="GH145" s="614" t="str">
        <f t="shared" si="161"/>
        <v/>
      </c>
      <c r="GI145" s="614" t="str">
        <f t="shared" si="162"/>
        <v/>
      </c>
      <c r="GJ145" s="614" t="str">
        <f t="shared" si="163"/>
        <v/>
      </c>
      <c r="GK145" s="614" t="str">
        <f t="shared" si="164"/>
        <v/>
      </c>
      <c r="GL145" s="614" t="str">
        <f t="shared" si="165"/>
        <v/>
      </c>
      <c r="GM145" s="614" t="str">
        <f t="shared" si="166"/>
        <v/>
      </c>
      <c r="GN145" s="614" t="str">
        <f t="shared" si="167"/>
        <v/>
      </c>
      <c r="GO145" s="614" t="str">
        <f t="shared" si="168"/>
        <v/>
      </c>
      <c r="GP145" s="614" t="str">
        <f t="shared" si="169"/>
        <v/>
      </c>
      <c r="GQ145" s="614" t="str">
        <f t="shared" si="170"/>
        <v/>
      </c>
      <c r="GR145" s="614" t="str">
        <f t="shared" si="171"/>
        <v/>
      </c>
      <c r="GS145" s="614" t="str">
        <f t="shared" si="172"/>
        <v/>
      </c>
      <c r="GT145" s="614" t="str">
        <f t="shared" si="173"/>
        <v/>
      </c>
      <c r="GU145" s="614" t="str">
        <f t="shared" si="174"/>
        <v/>
      </c>
      <c r="GV145" s="614" t="str">
        <f t="shared" si="175"/>
        <v/>
      </c>
      <c r="GW145" s="614" t="str">
        <f t="shared" si="176"/>
        <v/>
      </c>
      <c r="GX145" s="614" t="str">
        <f t="shared" si="177"/>
        <v/>
      </c>
      <c r="GY145" s="614" t="str">
        <f t="shared" si="178"/>
        <v/>
      </c>
      <c r="GZ145" s="614" t="str">
        <f t="shared" si="179"/>
        <v/>
      </c>
      <c r="HA145" s="614" t="str">
        <f t="shared" si="180"/>
        <v/>
      </c>
      <c r="HB145" s="614" t="str">
        <f t="shared" si="181"/>
        <v/>
      </c>
      <c r="HC145" s="614" t="str">
        <f t="shared" si="182"/>
        <v/>
      </c>
      <c r="HD145" s="614" t="str">
        <f t="shared" si="183"/>
        <v/>
      </c>
      <c r="HE145" s="614" t="str">
        <f t="shared" si="184"/>
        <v/>
      </c>
      <c r="HF145" s="614" t="str">
        <f t="shared" si="185"/>
        <v/>
      </c>
      <c r="HG145" s="614" t="str">
        <f t="shared" si="186"/>
        <v/>
      </c>
      <c r="HH145" s="614" t="str">
        <f t="shared" si="187"/>
        <v/>
      </c>
      <c r="HI145" s="614" t="str">
        <f t="shared" si="188"/>
        <v/>
      </c>
      <c r="HJ145" s="614" t="str">
        <f t="shared" si="189"/>
        <v/>
      </c>
      <c r="HK145" s="614" t="str">
        <f t="shared" si="190"/>
        <v/>
      </c>
      <c r="HL145" s="614" t="str">
        <f t="shared" si="191"/>
        <v/>
      </c>
      <c r="HM145" s="614" t="str">
        <f t="shared" si="192"/>
        <v/>
      </c>
      <c r="HN145" s="614" t="str">
        <f t="shared" si="193"/>
        <v/>
      </c>
      <c r="HO145" s="614" t="str">
        <f t="shared" si="194"/>
        <v/>
      </c>
      <c r="HP145" s="614" t="str">
        <f t="shared" si="195"/>
        <v/>
      </c>
      <c r="HQ145" s="614" t="str">
        <f t="shared" si="196"/>
        <v/>
      </c>
      <c r="HR145" s="614" t="str">
        <f t="shared" si="197"/>
        <v/>
      </c>
      <c r="HS145" s="614" t="str">
        <f t="shared" si="198"/>
        <v/>
      </c>
      <c r="HT145" s="614" t="str">
        <f t="shared" si="199"/>
        <v/>
      </c>
      <c r="HU145" s="614" t="str">
        <f t="shared" si="200"/>
        <v/>
      </c>
      <c r="HV145" s="614" t="str">
        <f t="shared" si="201"/>
        <v/>
      </c>
      <c r="HW145" s="614" t="str">
        <f t="shared" si="202"/>
        <v/>
      </c>
      <c r="HX145" s="614" t="str">
        <f t="shared" si="203"/>
        <v/>
      </c>
      <c r="HY145" s="739" t="str">
        <f t="shared" si="204"/>
        <v/>
      </c>
      <c r="HZ145" s="739" t="str">
        <f t="shared" si="205"/>
        <v/>
      </c>
      <c r="IA145" s="739" t="str">
        <f t="shared" si="206"/>
        <v/>
      </c>
      <c r="IB145" s="739" t="str">
        <f t="shared" si="207"/>
        <v/>
      </c>
      <c r="IC145" s="739" t="str">
        <f t="shared" si="208"/>
        <v/>
      </c>
      <c r="ID145" s="739" t="str">
        <f t="shared" si="209"/>
        <v/>
      </c>
      <c r="IE145" s="739" t="str">
        <f t="shared" si="210"/>
        <v/>
      </c>
      <c r="IF145" s="739" t="str">
        <f t="shared" si="211"/>
        <v/>
      </c>
      <c r="IG145" s="739" t="str">
        <f t="shared" si="212"/>
        <v/>
      </c>
      <c r="IH145" s="739" t="str">
        <f t="shared" si="213"/>
        <v/>
      </c>
      <c r="II145" s="739" t="str">
        <f t="shared" si="214"/>
        <v/>
      </c>
      <c r="IJ145" s="739" t="str">
        <f t="shared" si="215"/>
        <v/>
      </c>
      <c r="IK145" s="739" t="str">
        <f t="shared" si="216"/>
        <v/>
      </c>
      <c r="IL145" s="739" t="str">
        <f t="shared" si="217"/>
        <v/>
      </c>
      <c r="IM145" s="739" t="str">
        <f t="shared" si="218"/>
        <v/>
      </c>
      <c r="IN145" s="739" t="str">
        <f t="shared" si="219"/>
        <v/>
      </c>
      <c r="IO145" s="739" t="str">
        <f t="shared" si="220"/>
        <v/>
      </c>
      <c r="IP145" s="739" t="str">
        <f t="shared" si="221"/>
        <v/>
      </c>
      <c r="IQ145" s="739" t="str">
        <f t="shared" si="222"/>
        <v/>
      </c>
      <c r="IR145" s="739" t="str">
        <f t="shared" si="223"/>
        <v/>
      </c>
      <c r="IS145" s="739" t="str">
        <f t="shared" si="224"/>
        <v/>
      </c>
      <c r="IT145" s="739" t="str">
        <f t="shared" si="225"/>
        <v/>
      </c>
      <c r="IU145" s="739" t="str">
        <f t="shared" si="226"/>
        <v/>
      </c>
      <c r="IV145" s="739" t="str">
        <f t="shared" si="227"/>
        <v/>
      </c>
      <c r="IW145" s="739" t="str">
        <f t="shared" si="228"/>
        <v/>
      </c>
      <c r="IX145" s="739" t="str">
        <f t="shared" si="229"/>
        <v/>
      </c>
      <c r="IY145" s="739" t="str">
        <f t="shared" si="230"/>
        <v/>
      </c>
      <c r="IZ145" s="739" t="str">
        <f t="shared" si="231"/>
        <v/>
      </c>
      <c r="JA145" s="739" t="str">
        <f t="shared" si="232"/>
        <v/>
      </c>
      <c r="JB145" s="739" t="str">
        <f t="shared" si="233"/>
        <v/>
      </c>
      <c r="JC145" s="739" t="str">
        <f t="shared" si="234"/>
        <v/>
      </c>
      <c r="JD145" s="739" t="str">
        <f t="shared" si="235"/>
        <v/>
      </c>
      <c r="JE145" s="739" t="str">
        <f t="shared" si="236"/>
        <v/>
      </c>
      <c r="JF145" s="739" t="str">
        <f t="shared" si="237"/>
        <v/>
      </c>
      <c r="JG145" s="739" t="str">
        <f t="shared" si="238"/>
        <v/>
      </c>
      <c r="JH145" s="739" t="str">
        <f t="shared" si="239"/>
        <v/>
      </c>
      <c r="JI145" s="739" t="str">
        <f t="shared" si="240"/>
        <v/>
      </c>
      <c r="JJ145" s="739" t="str">
        <f t="shared" si="241"/>
        <v/>
      </c>
      <c r="JK145" s="739" t="str">
        <f t="shared" si="242"/>
        <v/>
      </c>
      <c r="JL145" s="739" t="str">
        <f t="shared" si="243"/>
        <v/>
      </c>
      <c r="JM145" s="739" t="str">
        <f t="shared" si="244"/>
        <v/>
      </c>
      <c r="JN145" s="739" t="str">
        <f t="shared" si="245"/>
        <v/>
      </c>
      <c r="JO145" s="739" t="str">
        <f t="shared" si="246"/>
        <v/>
      </c>
      <c r="JP145" s="739" t="str">
        <f t="shared" si="247"/>
        <v/>
      </c>
      <c r="JQ145" s="739" t="str">
        <f t="shared" si="248"/>
        <v/>
      </c>
      <c r="JR145" s="739" t="str">
        <f t="shared" si="249"/>
        <v/>
      </c>
      <c r="JS145" s="739" t="str">
        <f t="shared" si="250"/>
        <v/>
      </c>
      <c r="JT145" s="739" t="str">
        <f t="shared" si="251"/>
        <v/>
      </c>
      <c r="JU145" s="739" t="str">
        <f t="shared" si="252"/>
        <v/>
      </c>
      <c r="JV145" s="739" t="str">
        <f t="shared" si="253"/>
        <v/>
      </c>
      <c r="JW145" s="739" t="str">
        <f t="shared" si="254"/>
        <v/>
      </c>
      <c r="JX145" s="739" t="str">
        <f t="shared" si="255"/>
        <v/>
      </c>
      <c r="JY145" s="739" t="str">
        <f t="shared" si="256"/>
        <v/>
      </c>
      <c r="JZ145" s="739" t="str">
        <f t="shared" si="257"/>
        <v/>
      </c>
      <c r="KA145" s="739" t="str">
        <f t="shared" si="258"/>
        <v/>
      </c>
      <c r="KB145" s="739" t="str">
        <f t="shared" si="259"/>
        <v/>
      </c>
      <c r="KC145" s="739" t="str">
        <f t="shared" si="260"/>
        <v/>
      </c>
      <c r="KD145" s="739" t="str">
        <f t="shared" si="261"/>
        <v/>
      </c>
      <c r="KE145" s="739" t="str">
        <f t="shared" si="262"/>
        <v/>
      </c>
      <c r="KF145" s="739" t="str">
        <f t="shared" si="263"/>
        <v/>
      </c>
      <c r="KG145" s="739" t="str">
        <f t="shared" si="264"/>
        <v/>
      </c>
      <c r="KH145" s="739" t="str">
        <f t="shared" si="265"/>
        <v/>
      </c>
      <c r="KI145" s="739" t="str">
        <f t="shared" si="266"/>
        <v/>
      </c>
      <c r="KJ145" s="739" t="str">
        <f t="shared" si="267"/>
        <v/>
      </c>
      <c r="KK145" s="739" t="str">
        <f t="shared" si="268"/>
        <v/>
      </c>
      <c r="KL145" s="739" t="str">
        <f t="shared" si="269"/>
        <v/>
      </c>
      <c r="KM145" s="739" t="str">
        <f t="shared" si="270"/>
        <v/>
      </c>
      <c r="KN145" s="739" t="str">
        <f t="shared" si="271"/>
        <v/>
      </c>
      <c r="KO145" s="739" t="str">
        <f t="shared" si="272"/>
        <v/>
      </c>
      <c r="KP145" s="739" t="str">
        <f t="shared" si="273"/>
        <v/>
      </c>
      <c r="KQ145" s="739" t="str">
        <f t="shared" si="274"/>
        <v/>
      </c>
      <c r="KR145" s="739" t="str">
        <f t="shared" si="275"/>
        <v/>
      </c>
      <c r="KS145" s="739" t="str">
        <f t="shared" si="276"/>
        <v/>
      </c>
      <c r="KT145" s="739" t="str">
        <f t="shared" si="277"/>
        <v/>
      </c>
      <c r="KU145" s="739" t="str">
        <f t="shared" si="278"/>
        <v/>
      </c>
      <c r="KV145" s="739" t="str">
        <f t="shared" si="279"/>
        <v/>
      </c>
      <c r="KW145" s="739" t="str">
        <f t="shared" si="280"/>
        <v/>
      </c>
      <c r="KX145" s="739" t="str">
        <f t="shared" si="281"/>
        <v/>
      </c>
      <c r="KY145" s="739" t="str">
        <f t="shared" si="282"/>
        <v/>
      </c>
      <c r="KZ145" s="739" t="str">
        <f t="shared" si="283"/>
        <v/>
      </c>
      <c r="LA145" s="739" t="str">
        <f t="shared" si="284"/>
        <v/>
      </c>
      <c r="LB145" s="739" t="str">
        <f t="shared" si="285"/>
        <v/>
      </c>
      <c r="LC145" s="739" t="str">
        <f t="shared" si="286"/>
        <v/>
      </c>
      <c r="LD145" s="739" t="str">
        <f t="shared" si="287"/>
        <v/>
      </c>
      <c r="LE145" s="739" t="str">
        <f t="shared" si="288"/>
        <v/>
      </c>
      <c r="LF145" s="740" t="str">
        <f t="shared" si="289"/>
        <v/>
      </c>
      <c r="LG145" s="740" t="str">
        <f t="shared" si="290"/>
        <v/>
      </c>
      <c r="LH145" s="740" t="str">
        <f t="shared" si="291"/>
        <v/>
      </c>
      <c r="LI145" s="740" t="str">
        <f t="shared" si="292"/>
        <v/>
      </c>
      <c r="LJ145" s="740" t="str">
        <f t="shared" si="293"/>
        <v/>
      </c>
      <c r="LK145" s="614" t="str">
        <f t="shared" si="294"/>
        <v/>
      </c>
      <c r="LL145" s="614" t="str">
        <f t="shared" si="295"/>
        <v/>
      </c>
      <c r="LM145" s="614" t="str">
        <f t="shared" si="296"/>
        <v/>
      </c>
      <c r="LN145" s="614" t="str">
        <f t="shared" si="297"/>
        <v/>
      </c>
      <c r="LO145" s="614" t="str">
        <f t="shared" si="298"/>
        <v/>
      </c>
      <c r="LP145" s="614" t="str">
        <f t="shared" si="299"/>
        <v/>
      </c>
      <c r="LQ145" s="614" t="str">
        <f t="shared" si="300"/>
        <v/>
      </c>
      <c r="LR145" s="614" t="str">
        <f t="shared" si="301"/>
        <v/>
      </c>
      <c r="LS145" s="614" t="str">
        <f t="shared" si="302"/>
        <v/>
      </c>
      <c r="LT145" s="614" t="str">
        <f t="shared" si="303"/>
        <v/>
      </c>
      <c r="LU145" s="614" t="str">
        <f t="shared" si="304"/>
        <v/>
      </c>
      <c r="LV145" s="614" t="str">
        <f t="shared" si="305"/>
        <v/>
      </c>
      <c r="LW145" s="614" t="str">
        <f t="shared" si="306"/>
        <v/>
      </c>
      <c r="LX145" s="614" t="str">
        <f t="shared" si="307"/>
        <v/>
      </c>
      <c r="LY145" s="614" t="str">
        <f t="shared" si="308"/>
        <v/>
      </c>
      <c r="LZ145" s="614" t="str">
        <f t="shared" si="309"/>
        <v/>
      </c>
      <c r="MA145" s="614" t="str">
        <f t="shared" si="310"/>
        <v/>
      </c>
      <c r="MB145" s="614" t="str">
        <f t="shared" si="311"/>
        <v/>
      </c>
      <c r="MC145" s="614" t="str">
        <f t="shared" si="312"/>
        <v/>
      </c>
      <c r="MD145" s="614" t="str">
        <f t="shared" si="313"/>
        <v/>
      </c>
      <c r="ME145" s="731">
        <f t="shared" si="327"/>
        <v>0</v>
      </c>
      <c r="MF145" s="731">
        <f t="shared" si="328"/>
        <v>0</v>
      </c>
      <c r="MG145" s="731">
        <f t="shared" si="329"/>
        <v>0</v>
      </c>
      <c r="MH145" s="731">
        <f t="shared" si="330"/>
        <v>0</v>
      </c>
      <c r="MI145" s="731">
        <f t="shared" si="331"/>
        <v>0</v>
      </c>
      <c r="MJ145" s="731">
        <f t="shared" si="332"/>
        <v>0</v>
      </c>
      <c r="MK145" s="731">
        <f t="shared" si="333"/>
        <v>0</v>
      </c>
      <c r="ML145" s="731">
        <f t="shared" si="334"/>
        <v>0</v>
      </c>
      <c r="MM145" s="731">
        <f t="shared" si="335"/>
        <v>0</v>
      </c>
      <c r="MN145" s="731">
        <f t="shared" si="336"/>
        <v>0</v>
      </c>
      <c r="MO145" s="731">
        <f t="shared" si="337"/>
        <v>0</v>
      </c>
      <c r="MP145" s="731">
        <f t="shared" si="338"/>
        <v>0</v>
      </c>
      <c r="MQ145" s="731">
        <f t="shared" si="339"/>
        <v>0</v>
      </c>
      <c r="MR145" s="731">
        <f t="shared" si="340"/>
        <v>0</v>
      </c>
      <c r="MS145" s="731">
        <f t="shared" si="341"/>
        <v>0</v>
      </c>
    </row>
    <row r="146" spans="1:358" s="614" customFormat="1" ht="12" customHeight="1" x14ac:dyDescent="0.2">
      <c r="A146" s="647" t="str">
        <f t="shared" si="1"/>
        <v/>
      </c>
      <c r="B146" s="828">
        <f>'Rent Schedule and Summary'!B41</f>
        <v>0</v>
      </c>
      <c r="C146" s="824">
        <f>'Rent Schedule and Summary'!C41</f>
        <v>0</v>
      </c>
      <c r="D146" s="825">
        <f>'Rent Schedule and Summary'!D41</f>
        <v>0</v>
      </c>
      <c r="E146" s="826">
        <f>'Rent Schedule and Summary'!E41</f>
        <v>0</v>
      </c>
      <c r="F146" s="826">
        <f>'Rent Schedule and Summary'!F41</f>
        <v>0</v>
      </c>
      <c r="G146" s="826">
        <f>'Rent Schedule and Summary'!G41</f>
        <v>0</v>
      </c>
      <c r="H146" s="826">
        <f>'Rent Schedule and Summary'!H41</f>
        <v>0</v>
      </c>
      <c r="I146" s="826">
        <f>'Rent Schedule and Summary'!I41</f>
        <v>0</v>
      </c>
      <c r="J146" s="827">
        <f>'Rent Schedule and Summary'!J41</f>
        <v>0</v>
      </c>
      <c r="K146" s="736">
        <f t="shared" ref="K146:K151" si="348">MAX(0,H146-I146)</f>
        <v>0</v>
      </c>
      <c r="L146" s="736">
        <f t="shared" ref="L146:L151" si="349">MAX(0,E146*K146)</f>
        <v>0</v>
      </c>
      <c r="M146" s="779">
        <f>'Rent Schedule and Summary'!M41</f>
        <v>0</v>
      </c>
      <c r="N146" s="779">
        <f>'Rent Schedule and Summary'!N41</f>
        <v>0</v>
      </c>
      <c r="O146" s="779">
        <f>'Rent Schedule and Summary'!O41</f>
        <v>0</v>
      </c>
      <c r="P146" s="723">
        <f>'Rent Schedule and Summary'!P41</f>
        <v>0</v>
      </c>
      <c r="Q146" s="737">
        <f t="shared" si="4"/>
        <v>0</v>
      </c>
      <c r="R146" s="738"/>
      <c r="S146" s="737"/>
      <c r="T146" s="738"/>
      <c r="U146" s="661"/>
      <c r="V146" s="661"/>
      <c r="W146" s="614" t="str">
        <f t="shared" si="5"/>
        <v/>
      </c>
      <c r="X146" s="614" t="str">
        <f t="shared" si="6"/>
        <v/>
      </c>
      <c r="Y146" s="614" t="str">
        <f t="shared" si="7"/>
        <v/>
      </c>
      <c r="Z146" s="614" t="str">
        <f t="shared" si="8"/>
        <v/>
      </c>
      <c r="AA146" s="614" t="str">
        <f t="shared" si="9"/>
        <v/>
      </c>
      <c r="AB146" s="614" t="str">
        <f t="shared" si="10"/>
        <v/>
      </c>
      <c r="AC146" s="614" t="str">
        <f t="shared" si="11"/>
        <v/>
      </c>
      <c r="AD146" s="614" t="str">
        <f t="shared" si="12"/>
        <v/>
      </c>
      <c r="AE146" s="614" t="str">
        <f t="shared" si="13"/>
        <v/>
      </c>
      <c r="AF146" s="614" t="str">
        <f t="shared" si="14"/>
        <v/>
      </c>
      <c r="AG146" s="614" t="str">
        <f t="shared" si="15"/>
        <v/>
      </c>
      <c r="AH146" s="614" t="str">
        <f t="shared" si="16"/>
        <v/>
      </c>
      <c r="AI146" s="614" t="str">
        <f t="shared" si="17"/>
        <v/>
      </c>
      <c r="AJ146" s="614" t="str">
        <f t="shared" si="18"/>
        <v/>
      </c>
      <c r="AK146" s="614" t="str">
        <f t="shared" si="19"/>
        <v/>
      </c>
      <c r="AL146" s="614" t="str">
        <f t="shared" si="20"/>
        <v/>
      </c>
      <c r="AM146" s="614" t="str">
        <f t="shared" si="21"/>
        <v/>
      </c>
      <c r="AN146" s="614" t="str">
        <f t="shared" si="22"/>
        <v/>
      </c>
      <c r="AO146" s="614" t="str">
        <f t="shared" si="23"/>
        <v/>
      </c>
      <c r="AP146" s="614" t="str">
        <f t="shared" si="24"/>
        <v/>
      </c>
      <c r="AQ146" s="614" t="str">
        <f t="shared" si="25"/>
        <v/>
      </c>
      <c r="AR146" s="614" t="str">
        <f t="shared" si="26"/>
        <v/>
      </c>
      <c r="AS146" s="614" t="str">
        <f t="shared" si="27"/>
        <v/>
      </c>
      <c r="AT146" s="614" t="str">
        <f t="shared" si="28"/>
        <v/>
      </c>
      <c r="AU146" s="614" t="str">
        <f t="shared" si="29"/>
        <v/>
      </c>
      <c r="AV146" s="614" t="str">
        <f t="shared" si="30"/>
        <v/>
      </c>
      <c r="AW146" s="614" t="str">
        <f t="shared" si="31"/>
        <v/>
      </c>
      <c r="AX146" s="614" t="str">
        <f t="shared" si="32"/>
        <v/>
      </c>
      <c r="AY146" s="614" t="str">
        <f t="shared" si="33"/>
        <v/>
      </c>
      <c r="AZ146" s="614" t="str">
        <f t="shared" si="34"/>
        <v/>
      </c>
      <c r="BA146" s="614" t="str">
        <f t="shared" si="35"/>
        <v/>
      </c>
      <c r="BB146" s="614" t="str">
        <f t="shared" si="36"/>
        <v/>
      </c>
      <c r="BC146" s="614" t="str">
        <f t="shared" si="37"/>
        <v/>
      </c>
      <c r="BD146" s="614" t="str">
        <f t="shared" si="38"/>
        <v/>
      </c>
      <c r="BE146" s="614" t="str">
        <f t="shared" si="39"/>
        <v/>
      </c>
      <c r="BF146" s="614" t="str">
        <f t="shared" si="40"/>
        <v/>
      </c>
      <c r="BG146" s="614" t="str">
        <f t="shared" si="41"/>
        <v/>
      </c>
      <c r="BH146" s="614" t="str">
        <f t="shared" si="42"/>
        <v/>
      </c>
      <c r="BI146" s="614" t="str">
        <f t="shared" si="43"/>
        <v/>
      </c>
      <c r="BJ146" s="614" t="str">
        <f t="shared" si="44"/>
        <v/>
      </c>
      <c r="BK146" s="614" t="str">
        <f t="shared" si="45"/>
        <v/>
      </c>
      <c r="BL146" s="614" t="str">
        <f t="shared" si="46"/>
        <v/>
      </c>
      <c r="BM146" s="614" t="str">
        <f t="shared" si="47"/>
        <v/>
      </c>
      <c r="BN146" s="614" t="str">
        <f t="shared" si="48"/>
        <v/>
      </c>
      <c r="BO146" s="614" t="str">
        <f t="shared" si="49"/>
        <v/>
      </c>
      <c r="BP146" s="614" t="str">
        <f t="shared" si="50"/>
        <v/>
      </c>
      <c r="BQ146" s="614" t="str">
        <f t="shared" si="51"/>
        <v/>
      </c>
      <c r="BR146" s="614" t="str">
        <f t="shared" si="52"/>
        <v/>
      </c>
      <c r="BS146" s="614" t="str">
        <f t="shared" si="53"/>
        <v/>
      </c>
      <c r="BT146" s="614" t="str">
        <f t="shared" si="54"/>
        <v/>
      </c>
      <c r="BU146" s="614" t="str">
        <f t="shared" si="55"/>
        <v/>
      </c>
      <c r="BV146" s="614" t="str">
        <f t="shared" si="56"/>
        <v/>
      </c>
      <c r="BW146" s="614" t="str">
        <f t="shared" si="57"/>
        <v/>
      </c>
      <c r="BX146" s="614" t="str">
        <f t="shared" si="58"/>
        <v/>
      </c>
      <c r="BY146" s="614" t="str">
        <f t="shared" si="59"/>
        <v/>
      </c>
      <c r="BZ146" s="614" t="str">
        <f t="shared" si="60"/>
        <v/>
      </c>
      <c r="CA146" s="614" t="str">
        <f t="shared" si="61"/>
        <v/>
      </c>
      <c r="CB146" s="614" t="str">
        <f t="shared" si="62"/>
        <v/>
      </c>
      <c r="CC146" s="614" t="str">
        <f t="shared" si="63"/>
        <v/>
      </c>
      <c r="CD146" s="614" t="str">
        <f t="shared" si="64"/>
        <v/>
      </c>
      <c r="CE146" s="614" t="str">
        <f t="shared" si="65"/>
        <v/>
      </c>
      <c r="CF146" s="614" t="str">
        <f t="shared" si="66"/>
        <v/>
      </c>
      <c r="CG146" s="614" t="str">
        <f t="shared" si="67"/>
        <v/>
      </c>
      <c r="CH146" s="614" t="str">
        <f t="shared" si="68"/>
        <v/>
      </c>
      <c r="CI146" s="614" t="str">
        <f t="shared" si="69"/>
        <v/>
      </c>
      <c r="CJ146" s="614" t="str">
        <f t="shared" si="70"/>
        <v/>
      </c>
      <c r="CK146" s="614" t="str">
        <f t="shared" si="71"/>
        <v/>
      </c>
      <c r="CL146" s="614" t="str">
        <f t="shared" si="72"/>
        <v/>
      </c>
      <c r="CM146" s="614" t="str">
        <f t="shared" si="73"/>
        <v/>
      </c>
      <c r="CN146" s="614" t="str">
        <f t="shared" si="74"/>
        <v/>
      </c>
      <c r="CO146" s="614" t="str">
        <f t="shared" si="75"/>
        <v/>
      </c>
      <c r="CP146" s="614" t="str">
        <f t="shared" si="76"/>
        <v/>
      </c>
      <c r="CQ146" s="614" t="str">
        <f t="shared" si="77"/>
        <v/>
      </c>
      <c r="CR146" s="614" t="str">
        <f t="shared" si="78"/>
        <v/>
      </c>
      <c r="CS146" s="614" t="str">
        <f t="shared" si="79"/>
        <v/>
      </c>
      <c r="CT146" s="614" t="str">
        <f t="shared" si="80"/>
        <v/>
      </c>
      <c r="CU146" s="614" t="str">
        <f t="shared" si="81"/>
        <v/>
      </c>
      <c r="CV146" s="614" t="str">
        <f t="shared" si="82"/>
        <v/>
      </c>
      <c r="CW146" s="614" t="str">
        <f t="shared" si="83"/>
        <v/>
      </c>
      <c r="CX146" s="614" t="str">
        <f t="shared" si="84"/>
        <v/>
      </c>
      <c r="CY146" s="614" t="str">
        <f t="shared" si="85"/>
        <v/>
      </c>
      <c r="CZ146" s="614" t="str">
        <f t="shared" si="86"/>
        <v/>
      </c>
      <c r="DA146" s="614" t="str">
        <f t="shared" si="87"/>
        <v/>
      </c>
      <c r="DB146" s="614" t="str">
        <f t="shared" si="88"/>
        <v/>
      </c>
      <c r="DC146" s="614" t="str">
        <f t="shared" si="89"/>
        <v/>
      </c>
      <c r="DD146" s="614" t="str">
        <f t="shared" si="90"/>
        <v/>
      </c>
      <c r="DE146" s="614" t="str">
        <f t="shared" si="91"/>
        <v/>
      </c>
      <c r="DF146" s="614" t="str">
        <f t="shared" si="92"/>
        <v/>
      </c>
      <c r="DG146" s="614" t="str">
        <f t="shared" si="93"/>
        <v/>
      </c>
      <c r="DH146" s="614" t="str">
        <f t="shared" si="94"/>
        <v/>
      </c>
      <c r="DI146" s="614" t="str">
        <f t="shared" si="95"/>
        <v/>
      </c>
      <c r="DJ146" s="614" t="str">
        <f t="shared" si="96"/>
        <v/>
      </c>
      <c r="DK146" s="614" t="str">
        <f t="shared" si="97"/>
        <v/>
      </c>
      <c r="DL146" s="614" t="str">
        <f t="shared" si="98"/>
        <v/>
      </c>
      <c r="DM146" s="614" t="str">
        <f t="shared" si="99"/>
        <v/>
      </c>
      <c r="DN146" s="614" t="str">
        <f t="shared" si="100"/>
        <v/>
      </c>
      <c r="DO146" s="614" t="str">
        <f t="shared" si="101"/>
        <v/>
      </c>
      <c r="DP146" s="614" t="str">
        <f t="shared" si="102"/>
        <v/>
      </c>
      <c r="DQ146" s="614" t="str">
        <f t="shared" si="103"/>
        <v/>
      </c>
      <c r="DR146" s="614" t="str">
        <f t="shared" si="104"/>
        <v/>
      </c>
      <c r="DS146" s="614" t="str">
        <f t="shared" si="105"/>
        <v/>
      </c>
      <c r="DT146" s="614" t="str">
        <f t="shared" si="106"/>
        <v/>
      </c>
      <c r="DU146" s="614" t="str">
        <f t="shared" si="107"/>
        <v/>
      </c>
      <c r="DV146" s="614" t="str">
        <f t="shared" si="108"/>
        <v/>
      </c>
      <c r="DW146" s="614" t="str">
        <f t="shared" si="109"/>
        <v/>
      </c>
      <c r="DX146" s="614" t="str">
        <f t="shared" si="110"/>
        <v/>
      </c>
      <c r="DY146" s="614" t="str">
        <f t="shared" si="111"/>
        <v/>
      </c>
      <c r="DZ146" s="614" t="str">
        <f t="shared" si="112"/>
        <v/>
      </c>
      <c r="EA146" s="614" t="str">
        <f t="shared" si="113"/>
        <v/>
      </c>
      <c r="EB146" s="614" t="str">
        <f t="shared" si="114"/>
        <v/>
      </c>
      <c r="EC146" s="614" t="str">
        <f t="shared" si="115"/>
        <v/>
      </c>
      <c r="ED146" s="614" t="str">
        <f t="shared" si="116"/>
        <v/>
      </c>
      <c r="EE146" s="614" t="str">
        <f t="shared" si="117"/>
        <v/>
      </c>
      <c r="EF146" s="614" t="str">
        <f t="shared" si="118"/>
        <v/>
      </c>
      <c r="EG146" s="614" t="str">
        <f t="shared" si="316"/>
        <v/>
      </c>
      <c r="EH146" s="614" t="str">
        <f t="shared" si="119"/>
        <v/>
      </c>
      <c r="EI146" s="614" t="str">
        <f t="shared" si="120"/>
        <v/>
      </c>
      <c r="EJ146" s="614" t="str">
        <f t="shared" si="121"/>
        <v/>
      </c>
      <c r="EK146" s="614" t="str">
        <f t="shared" si="122"/>
        <v/>
      </c>
      <c r="EL146" s="614" t="str">
        <f t="shared" si="123"/>
        <v/>
      </c>
      <c r="EM146" s="614" t="str">
        <f t="shared" si="124"/>
        <v/>
      </c>
      <c r="EN146" s="614" t="str">
        <f t="shared" si="125"/>
        <v/>
      </c>
      <c r="EO146" s="614" t="str">
        <f t="shared" si="126"/>
        <v/>
      </c>
      <c r="EP146" s="614" t="str">
        <f t="shared" si="127"/>
        <v/>
      </c>
      <c r="EQ146" s="614" t="str">
        <f t="shared" si="128"/>
        <v/>
      </c>
      <c r="ER146" s="614" t="str">
        <f t="shared" si="129"/>
        <v/>
      </c>
      <c r="ES146" s="614" t="str">
        <f t="shared" si="130"/>
        <v/>
      </c>
      <c r="ET146" s="614" t="str">
        <f t="shared" si="131"/>
        <v/>
      </c>
      <c r="EU146" s="614" t="str">
        <f t="shared" si="132"/>
        <v/>
      </c>
      <c r="EV146" s="614" t="str">
        <f t="shared" si="133"/>
        <v/>
      </c>
      <c r="EW146" s="614" t="str">
        <f t="shared" si="317"/>
        <v/>
      </c>
      <c r="EX146" s="614" t="str">
        <f t="shared" si="318"/>
        <v/>
      </c>
      <c r="EY146" s="614" t="str">
        <f t="shared" si="319"/>
        <v/>
      </c>
      <c r="EZ146" s="614" t="str">
        <f t="shared" si="320"/>
        <v/>
      </c>
      <c r="FA146" s="614" t="str">
        <f t="shared" si="321"/>
        <v/>
      </c>
      <c r="FB146" s="614" t="str">
        <f t="shared" si="134"/>
        <v/>
      </c>
      <c r="FC146" s="614" t="str">
        <f t="shared" si="135"/>
        <v/>
      </c>
      <c r="FD146" s="614" t="str">
        <f t="shared" si="136"/>
        <v/>
      </c>
      <c r="FE146" s="614" t="str">
        <f t="shared" si="137"/>
        <v/>
      </c>
      <c r="FF146" s="614" t="str">
        <f t="shared" si="138"/>
        <v/>
      </c>
      <c r="FG146" s="614" t="str">
        <f t="shared" si="322"/>
        <v/>
      </c>
      <c r="FH146" s="614" t="str">
        <f t="shared" si="323"/>
        <v/>
      </c>
      <c r="FI146" s="614" t="str">
        <f t="shared" si="324"/>
        <v/>
      </c>
      <c r="FJ146" s="614" t="str">
        <f t="shared" si="325"/>
        <v/>
      </c>
      <c r="FK146" s="614" t="str">
        <f t="shared" si="326"/>
        <v/>
      </c>
      <c r="FL146" s="614" t="str">
        <f t="shared" si="139"/>
        <v/>
      </c>
      <c r="FM146" s="614" t="str">
        <f t="shared" si="140"/>
        <v/>
      </c>
      <c r="FN146" s="614" t="str">
        <f t="shared" si="141"/>
        <v/>
      </c>
      <c r="FO146" s="614" t="str">
        <f t="shared" si="142"/>
        <v/>
      </c>
      <c r="FP146" s="614" t="str">
        <f t="shared" si="143"/>
        <v/>
      </c>
      <c r="FQ146" s="614" t="str">
        <f t="shared" si="144"/>
        <v/>
      </c>
      <c r="FR146" s="614" t="str">
        <f t="shared" si="145"/>
        <v/>
      </c>
      <c r="FS146" s="614" t="str">
        <f t="shared" si="146"/>
        <v/>
      </c>
      <c r="FT146" s="614" t="str">
        <f t="shared" si="147"/>
        <v/>
      </c>
      <c r="FU146" s="614" t="str">
        <f t="shared" si="148"/>
        <v/>
      </c>
      <c r="FV146" s="614" t="str">
        <f t="shared" si="149"/>
        <v/>
      </c>
      <c r="FW146" s="614" t="str">
        <f t="shared" si="150"/>
        <v/>
      </c>
      <c r="FX146" s="614" t="str">
        <f t="shared" si="151"/>
        <v/>
      </c>
      <c r="FY146" s="614" t="str">
        <f t="shared" si="152"/>
        <v/>
      </c>
      <c r="FZ146" s="614" t="str">
        <f t="shared" si="153"/>
        <v/>
      </c>
      <c r="GA146" s="614" t="str">
        <f t="shared" si="154"/>
        <v/>
      </c>
      <c r="GB146" s="614" t="str">
        <f t="shared" si="155"/>
        <v/>
      </c>
      <c r="GC146" s="614" t="str">
        <f t="shared" si="156"/>
        <v/>
      </c>
      <c r="GD146" s="614" t="str">
        <f t="shared" si="157"/>
        <v/>
      </c>
      <c r="GE146" s="614" t="str">
        <f t="shared" si="158"/>
        <v/>
      </c>
      <c r="GF146" s="614" t="str">
        <f t="shared" si="159"/>
        <v/>
      </c>
      <c r="GG146" s="614" t="str">
        <f t="shared" si="160"/>
        <v/>
      </c>
      <c r="GH146" s="614" t="str">
        <f t="shared" si="161"/>
        <v/>
      </c>
      <c r="GI146" s="614" t="str">
        <f t="shared" si="162"/>
        <v/>
      </c>
      <c r="GJ146" s="614" t="str">
        <f t="shared" si="163"/>
        <v/>
      </c>
      <c r="GK146" s="614" t="str">
        <f t="shared" si="164"/>
        <v/>
      </c>
      <c r="GL146" s="614" t="str">
        <f t="shared" si="165"/>
        <v/>
      </c>
      <c r="GM146" s="614" t="str">
        <f t="shared" si="166"/>
        <v/>
      </c>
      <c r="GN146" s="614" t="str">
        <f t="shared" si="167"/>
        <v/>
      </c>
      <c r="GO146" s="614" t="str">
        <f t="shared" si="168"/>
        <v/>
      </c>
      <c r="GP146" s="614" t="str">
        <f t="shared" si="169"/>
        <v/>
      </c>
      <c r="GQ146" s="614" t="str">
        <f t="shared" si="170"/>
        <v/>
      </c>
      <c r="GR146" s="614" t="str">
        <f t="shared" si="171"/>
        <v/>
      </c>
      <c r="GS146" s="614" t="str">
        <f t="shared" si="172"/>
        <v/>
      </c>
      <c r="GT146" s="614" t="str">
        <f t="shared" si="173"/>
        <v/>
      </c>
      <c r="GU146" s="614" t="str">
        <f t="shared" si="174"/>
        <v/>
      </c>
      <c r="GV146" s="614" t="str">
        <f t="shared" si="175"/>
        <v/>
      </c>
      <c r="GW146" s="614" t="str">
        <f t="shared" si="176"/>
        <v/>
      </c>
      <c r="GX146" s="614" t="str">
        <f t="shared" si="177"/>
        <v/>
      </c>
      <c r="GY146" s="614" t="str">
        <f t="shared" si="178"/>
        <v/>
      </c>
      <c r="GZ146" s="614" t="str">
        <f t="shared" si="179"/>
        <v/>
      </c>
      <c r="HA146" s="614" t="str">
        <f t="shared" si="180"/>
        <v/>
      </c>
      <c r="HB146" s="614" t="str">
        <f t="shared" si="181"/>
        <v/>
      </c>
      <c r="HC146" s="614" t="str">
        <f t="shared" si="182"/>
        <v/>
      </c>
      <c r="HD146" s="614" t="str">
        <f t="shared" si="183"/>
        <v/>
      </c>
      <c r="HE146" s="614" t="str">
        <f t="shared" si="184"/>
        <v/>
      </c>
      <c r="HF146" s="614" t="str">
        <f t="shared" si="185"/>
        <v/>
      </c>
      <c r="HG146" s="614" t="str">
        <f t="shared" si="186"/>
        <v/>
      </c>
      <c r="HH146" s="614" t="str">
        <f t="shared" si="187"/>
        <v/>
      </c>
      <c r="HI146" s="614" t="str">
        <f t="shared" si="188"/>
        <v/>
      </c>
      <c r="HJ146" s="614" t="str">
        <f t="shared" si="189"/>
        <v/>
      </c>
      <c r="HK146" s="614" t="str">
        <f t="shared" si="190"/>
        <v/>
      </c>
      <c r="HL146" s="614" t="str">
        <f t="shared" si="191"/>
        <v/>
      </c>
      <c r="HM146" s="614" t="str">
        <f t="shared" si="192"/>
        <v/>
      </c>
      <c r="HN146" s="614" t="str">
        <f t="shared" si="193"/>
        <v/>
      </c>
      <c r="HO146" s="614" t="str">
        <f t="shared" si="194"/>
        <v/>
      </c>
      <c r="HP146" s="614" t="str">
        <f t="shared" si="195"/>
        <v/>
      </c>
      <c r="HQ146" s="614" t="str">
        <f t="shared" si="196"/>
        <v/>
      </c>
      <c r="HR146" s="614" t="str">
        <f t="shared" si="197"/>
        <v/>
      </c>
      <c r="HS146" s="614" t="str">
        <f t="shared" si="198"/>
        <v/>
      </c>
      <c r="HT146" s="614" t="str">
        <f t="shared" si="199"/>
        <v/>
      </c>
      <c r="HU146" s="614" t="str">
        <f t="shared" si="200"/>
        <v/>
      </c>
      <c r="HV146" s="614" t="str">
        <f t="shared" si="201"/>
        <v/>
      </c>
      <c r="HW146" s="614" t="str">
        <f t="shared" si="202"/>
        <v/>
      </c>
      <c r="HX146" s="614" t="str">
        <f t="shared" si="203"/>
        <v/>
      </c>
      <c r="HY146" s="739" t="str">
        <f t="shared" si="204"/>
        <v/>
      </c>
      <c r="HZ146" s="739" t="str">
        <f t="shared" si="205"/>
        <v/>
      </c>
      <c r="IA146" s="739" t="str">
        <f t="shared" si="206"/>
        <v/>
      </c>
      <c r="IB146" s="739" t="str">
        <f t="shared" si="207"/>
        <v/>
      </c>
      <c r="IC146" s="739" t="str">
        <f t="shared" si="208"/>
        <v/>
      </c>
      <c r="ID146" s="739" t="str">
        <f t="shared" si="209"/>
        <v/>
      </c>
      <c r="IE146" s="739" t="str">
        <f t="shared" si="210"/>
        <v/>
      </c>
      <c r="IF146" s="739" t="str">
        <f t="shared" si="211"/>
        <v/>
      </c>
      <c r="IG146" s="739" t="str">
        <f t="shared" si="212"/>
        <v/>
      </c>
      <c r="IH146" s="739" t="str">
        <f t="shared" si="213"/>
        <v/>
      </c>
      <c r="II146" s="739" t="str">
        <f t="shared" si="214"/>
        <v/>
      </c>
      <c r="IJ146" s="739" t="str">
        <f t="shared" si="215"/>
        <v/>
      </c>
      <c r="IK146" s="739" t="str">
        <f t="shared" si="216"/>
        <v/>
      </c>
      <c r="IL146" s="739" t="str">
        <f t="shared" si="217"/>
        <v/>
      </c>
      <c r="IM146" s="739" t="str">
        <f t="shared" si="218"/>
        <v/>
      </c>
      <c r="IN146" s="739" t="str">
        <f t="shared" si="219"/>
        <v/>
      </c>
      <c r="IO146" s="739" t="str">
        <f t="shared" si="220"/>
        <v/>
      </c>
      <c r="IP146" s="739" t="str">
        <f t="shared" si="221"/>
        <v/>
      </c>
      <c r="IQ146" s="739" t="str">
        <f t="shared" si="222"/>
        <v/>
      </c>
      <c r="IR146" s="739" t="str">
        <f t="shared" si="223"/>
        <v/>
      </c>
      <c r="IS146" s="739" t="str">
        <f t="shared" si="224"/>
        <v/>
      </c>
      <c r="IT146" s="739" t="str">
        <f t="shared" si="225"/>
        <v/>
      </c>
      <c r="IU146" s="739" t="str">
        <f t="shared" si="226"/>
        <v/>
      </c>
      <c r="IV146" s="739" t="str">
        <f t="shared" si="227"/>
        <v/>
      </c>
      <c r="IW146" s="739" t="str">
        <f t="shared" si="228"/>
        <v/>
      </c>
      <c r="IX146" s="739" t="str">
        <f t="shared" si="229"/>
        <v/>
      </c>
      <c r="IY146" s="739" t="str">
        <f t="shared" si="230"/>
        <v/>
      </c>
      <c r="IZ146" s="739" t="str">
        <f t="shared" si="231"/>
        <v/>
      </c>
      <c r="JA146" s="739" t="str">
        <f t="shared" si="232"/>
        <v/>
      </c>
      <c r="JB146" s="739" t="str">
        <f t="shared" si="233"/>
        <v/>
      </c>
      <c r="JC146" s="739" t="str">
        <f t="shared" si="234"/>
        <v/>
      </c>
      <c r="JD146" s="739" t="str">
        <f t="shared" si="235"/>
        <v/>
      </c>
      <c r="JE146" s="739" t="str">
        <f t="shared" si="236"/>
        <v/>
      </c>
      <c r="JF146" s="739" t="str">
        <f t="shared" si="237"/>
        <v/>
      </c>
      <c r="JG146" s="739" t="str">
        <f t="shared" si="238"/>
        <v/>
      </c>
      <c r="JH146" s="739" t="str">
        <f t="shared" si="239"/>
        <v/>
      </c>
      <c r="JI146" s="739" t="str">
        <f t="shared" si="240"/>
        <v/>
      </c>
      <c r="JJ146" s="739" t="str">
        <f t="shared" si="241"/>
        <v/>
      </c>
      <c r="JK146" s="739" t="str">
        <f t="shared" si="242"/>
        <v/>
      </c>
      <c r="JL146" s="739" t="str">
        <f t="shared" si="243"/>
        <v/>
      </c>
      <c r="JM146" s="739" t="str">
        <f t="shared" si="244"/>
        <v/>
      </c>
      <c r="JN146" s="739" t="str">
        <f t="shared" si="245"/>
        <v/>
      </c>
      <c r="JO146" s="739" t="str">
        <f t="shared" si="246"/>
        <v/>
      </c>
      <c r="JP146" s="739" t="str">
        <f t="shared" si="247"/>
        <v/>
      </c>
      <c r="JQ146" s="739" t="str">
        <f t="shared" si="248"/>
        <v/>
      </c>
      <c r="JR146" s="739" t="str">
        <f t="shared" si="249"/>
        <v/>
      </c>
      <c r="JS146" s="739" t="str">
        <f t="shared" si="250"/>
        <v/>
      </c>
      <c r="JT146" s="739" t="str">
        <f t="shared" si="251"/>
        <v/>
      </c>
      <c r="JU146" s="739" t="str">
        <f t="shared" si="252"/>
        <v/>
      </c>
      <c r="JV146" s="739" t="str">
        <f t="shared" si="253"/>
        <v/>
      </c>
      <c r="JW146" s="739" t="str">
        <f t="shared" si="254"/>
        <v/>
      </c>
      <c r="JX146" s="739" t="str">
        <f t="shared" si="255"/>
        <v/>
      </c>
      <c r="JY146" s="739" t="str">
        <f t="shared" si="256"/>
        <v/>
      </c>
      <c r="JZ146" s="739" t="str">
        <f t="shared" si="257"/>
        <v/>
      </c>
      <c r="KA146" s="739" t="str">
        <f t="shared" si="258"/>
        <v/>
      </c>
      <c r="KB146" s="739" t="str">
        <f t="shared" si="259"/>
        <v/>
      </c>
      <c r="KC146" s="739" t="str">
        <f t="shared" si="260"/>
        <v/>
      </c>
      <c r="KD146" s="739" t="str">
        <f t="shared" si="261"/>
        <v/>
      </c>
      <c r="KE146" s="739" t="str">
        <f t="shared" si="262"/>
        <v/>
      </c>
      <c r="KF146" s="739" t="str">
        <f t="shared" si="263"/>
        <v/>
      </c>
      <c r="KG146" s="739" t="str">
        <f t="shared" si="264"/>
        <v/>
      </c>
      <c r="KH146" s="739" t="str">
        <f t="shared" si="265"/>
        <v/>
      </c>
      <c r="KI146" s="739" t="str">
        <f t="shared" si="266"/>
        <v/>
      </c>
      <c r="KJ146" s="739" t="str">
        <f t="shared" si="267"/>
        <v/>
      </c>
      <c r="KK146" s="739" t="str">
        <f t="shared" si="268"/>
        <v/>
      </c>
      <c r="KL146" s="739" t="str">
        <f t="shared" si="269"/>
        <v/>
      </c>
      <c r="KM146" s="739" t="str">
        <f t="shared" si="270"/>
        <v/>
      </c>
      <c r="KN146" s="739" t="str">
        <f t="shared" si="271"/>
        <v/>
      </c>
      <c r="KO146" s="739" t="str">
        <f t="shared" si="272"/>
        <v/>
      </c>
      <c r="KP146" s="739" t="str">
        <f t="shared" si="273"/>
        <v/>
      </c>
      <c r="KQ146" s="739" t="str">
        <f t="shared" si="274"/>
        <v/>
      </c>
      <c r="KR146" s="739" t="str">
        <f t="shared" si="275"/>
        <v/>
      </c>
      <c r="KS146" s="739" t="str">
        <f t="shared" si="276"/>
        <v/>
      </c>
      <c r="KT146" s="739" t="str">
        <f t="shared" si="277"/>
        <v/>
      </c>
      <c r="KU146" s="739" t="str">
        <f t="shared" si="278"/>
        <v/>
      </c>
      <c r="KV146" s="739" t="str">
        <f t="shared" si="279"/>
        <v/>
      </c>
      <c r="KW146" s="739" t="str">
        <f t="shared" si="280"/>
        <v/>
      </c>
      <c r="KX146" s="739" t="str">
        <f t="shared" si="281"/>
        <v/>
      </c>
      <c r="KY146" s="739" t="str">
        <f t="shared" si="282"/>
        <v/>
      </c>
      <c r="KZ146" s="739" t="str">
        <f t="shared" si="283"/>
        <v/>
      </c>
      <c r="LA146" s="739" t="str">
        <f t="shared" si="284"/>
        <v/>
      </c>
      <c r="LB146" s="739" t="str">
        <f t="shared" si="285"/>
        <v/>
      </c>
      <c r="LC146" s="739" t="str">
        <f t="shared" si="286"/>
        <v/>
      </c>
      <c r="LD146" s="739" t="str">
        <f t="shared" si="287"/>
        <v/>
      </c>
      <c r="LE146" s="739" t="str">
        <f t="shared" si="288"/>
        <v/>
      </c>
      <c r="LF146" s="740" t="str">
        <f t="shared" si="289"/>
        <v/>
      </c>
      <c r="LG146" s="740" t="str">
        <f t="shared" si="290"/>
        <v/>
      </c>
      <c r="LH146" s="740" t="str">
        <f t="shared" si="291"/>
        <v/>
      </c>
      <c r="LI146" s="740" t="str">
        <f t="shared" si="292"/>
        <v/>
      </c>
      <c r="LJ146" s="740" t="str">
        <f t="shared" si="293"/>
        <v/>
      </c>
      <c r="LK146" s="614" t="str">
        <f t="shared" si="294"/>
        <v/>
      </c>
      <c r="LL146" s="614" t="str">
        <f t="shared" si="295"/>
        <v/>
      </c>
      <c r="LM146" s="614" t="str">
        <f t="shared" si="296"/>
        <v/>
      </c>
      <c r="LN146" s="614" t="str">
        <f t="shared" si="297"/>
        <v/>
      </c>
      <c r="LO146" s="614" t="str">
        <f t="shared" si="298"/>
        <v/>
      </c>
      <c r="LP146" s="614" t="str">
        <f t="shared" si="299"/>
        <v/>
      </c>
      <c r="LQ146" s="614" t="str">
        <f t="shared" si="300"/>
        <v/>
      </c>
      <c r="LR146" s="614" t="str">
        <f t="shared" si="301"/>
        <v/>
      </c>
      <c r="LS146" s="614" t="str">
        <f t="shared" si="302"/>
        <v/>
      </c>
      <c r="LT146" s="614" t="str">
        <f t="shared" si="303"/>
        <v/>
      </c>
      <c r="LU146" s="614" t="str">
        <f t="shared" si="304"/>
        <v/>
      </c>
      <c r="LV146" s="614" t="str">
        <f t="shared" si="305"/>
        <v/>
      </c>
      <c r="LW146" s="614" t="str">
        <f t="shared" si="306"/>
        <v/>
      </c>
      <c r="LX146" s="614" t="str">
        <f t="shared" si="307"/>
        <v/>
      </c>
      <c r="LY146" s="614" t="str">
        <f t="shared" si="308"/>
        <v/>
      </c>
      <c r="LZ146" s="614" t="str">
        <f t="shared" si="309"/>
        <v/>
      </c>
      <c r="MA146" s="614" t="str">
        <f t="shared" si="310"/>
        <v/>
      </c>
      <c r="MB146" s="614" t="str">
        <f t="shared" si="311"/>
        <v/>
      </c>
      <c r="MC146" s="614" t="str">
        <f t="shared" si="312"/>
        <v/>
      </c>
      <c r="MD146" s="614" t="str">
        <f t="shared" si="313"/>
        <v/>
      </c>
      <c r="ME146" s="731">
        <f t="shared" si="327"/>
        <v>0</v>
      </c>
      <c r="MF146" s="731">
        <f t="shared" si="328"/>
        <v>0</v>
      </c>
      <c r="MG146" s="731">
        <f t="shared" si="329"/>
        <v>0</v>
      </c>
      <c r="MH146" s="731">
        <f t="shared" si="330"/>
        <v>0</v>
      </c>
      <c r="MI146" s="731">
        <f t="shared" si="331"/>
        <v>0</v>
      </c>
      <c r="MJ146" s="731">
        <f t="shared" si="332"/>
        <v>0</v>
      </c>
      <c r="MK146" s="731">
        <f t="shared" si="333"/>
        <v>0</v>
      </c>
      <c r="ML146" s="731">
        <f t="shared" si="334"/>
        <v>0</v>
      </c>
      <c r="MM146" s="731">
        <f t="shared" si="335"/>
        <v>0</v>
      </c>
      <c r="MN146" s="731">
        <f t="shared" si="336"/>
        <v>0</v>
      </c>
      <c r="MO146" s="731">
        <f t="shared" si="337"/>
        <v>0</v>
      </c>
      <c r="MP146" s="731">
        <f t="shared" si="338"/>
        <v>0</v>
      </c>
      <c r="MQ146" s="731">
        <f t="shared" si="339"/>
        <v>0</v>
      </c>
      <c r="MR146" s="731">
        <f t="shared" si="340"/>
        <v>0</v>
      </c>
      <c r="MS146" s="731">
        <f t="shared" si="341"/>
        <v>0</v>
      </c>
    </row>
    <row r="147" spans="1:358" s="614" customFormat="1" ht="12" customHeight="1" x14ac:dyDescent="0.2">
      <c r="A147" s="647" t="str">
        <f t="shared" si="1"/>
        <v/>
      </c>
      <c r="B147" s="828">
        <f>'Rent Schedule and Summary'!B42</f>
        <v>0</v>
      </c>
      <c r="C147" s="824">
        <f>'Rent Schedule and Summary'!C42</f>
        <v>0</v>
      </c>
      <c r="D147" s="825">
        <f>'Rent Schedule and Summary'!D42</f>
        <v>0</v>
      </c>
      <c r="E147" s="826">
        <f>'Rent Schedule and Summary'!E42</f>
        <v>0</v>
      </c>
      <c r="F147" s="826">
        <f>'Rent Schedule and Summary'!F42</f>
        <v>0</v>
      </c>
      <c r="G147" s="826">
        <f>'Rent Schedule and Summary'!G42</f>
        <v>0</v>
      </c>
      <c r="H147" s="826">
        <f>'Rent Schedule and Summary'!H42</f>
        <v>0</v>
      </c>
      <c r="I147" s="826">
        <f>'Rent Schedule and Summary'!I42</f>
        <v>0</v>
      </c>
      <c r="J147" s="827">
        <f>'Rent Schedule and Summary'!J42</f>
        <v>0</v>
      </c>
      <c r="K147" s="736">
        <f t="shared" si="348"/>
        <v>0</v>
      </c>
      <c r="L147" s="736">
        <f t="shared" si="349"/>
        <v>0</v>
      </c>
      <c r="M147" s="779">
        <f>'Rent Schedule and Summary'!M42</f>
        <v>0</v>
      </c>
      <c r="N147" s="779">
        <f>'Rent Schedule and Summary'!N42</f>
        <v>0</v>
      </c>
      <c r="O147" s="779">
        <f>'Rent Schedule and Summary'!O42</f>
        <v>0</v>
      </c>
      <c r="P147" s="723">
        <f>'Rent Schedule and Summary'!P42</f>
        <v>0</v>
      </c>
      <c r="Q147" s="737">
        <f t="shared" si="4"/>
        <v>0</v>
      </c>
      <c r="R147" s="738"/>
      <c r="S147" s="737"/>
      <c r="T147" s="738"/>
      <c r="U147" s="661"/>
      <c r="V147" s="661"/>
      <c r="W147" s="614" t="str">
        <f t="shared" si="5"/>
        <v/>
      </c>
      <c r="X147" s="614" t="str">
        <f t="shared" si="6"/>
        <v/>
      </c>
      <c r="Y147" s="614" t="str">
        <f t="shared" si="7"/>
        <v/>
      </c>
      <c r="Z147" s="614" t="str">
        <f t="shared" si="8"/>
        <v/>
      </c>
      <c r="AA147" s="614" t="str">
        <f t="shared" si="9"/>
        <v/>
      </c>
      <c r="AB147" s="614" t="str">
        <f t="shared" si="10"/>
        <v/>
      </c>
      <c r="AC147" s="614" t="str">
        <f t="shared" si="11"/>
        <v/>
      </c>
      <c r="AD147" s="614" t="str">
        <f t="shared" si="12"/>
        <v/>
      </c>
      <c r="AE147" s="614" t="str">
        <f t="shared" si="13"/>
        <v/>
      </c>
      <c r="AF147" s="614" t="str">
        <f t="shared" si="14"/>
        <v/>
      </c>
      <c r="AG147" s="614" t="str">
        <f t="shared" si="15"/>
        <v/>
      </c>
      <c r="AH147" s="614" t="str">
        <f t="shared" si="16"/>
        <v/>
      </c>
      <c r="AI147" s="614" t="str">
        <f t="shared" si="17"/>
        <v/>
      </c>
      <c r="AJ147" s="614" t="str">
        <f t="shared" si="18"/>
        <v/>
      </c>
      <c r="AK147" s="614" t="str">
        <f t="shared" si="19"/>
        <v/>
      </c>
      <c r="AL147" s="614" t="str">
        <f t="shared" si="20"/>
        <v/>
      </c>
      <c r="AM147" s="614" t="str">
        <f t="shared" si="21"/>
        <v/>
      </c>
      <c r="AN147" s="614" t="str">
        <f t="shared" si="22"/>
        <v/>
      </c>
      <c r="AO147" s="614" t="str">
        <f t="shared" si="23"/>
        <v/>
      </c>
      <c r="AP147" s="614" t="str">
        <f t="shared" si="24"/>
        <v/>
      </c>
      <c r="AQ147" s="614" t="str">
        <f t="shared" si="25"/>
        <v/>
      </c>
      <c r="AR147" s="614" t="str">
        <f t="shared" si="26"/>
        <v/>
      </c>
      <c r="AS147" s="614" t="str">
        <f t="shared" si="27"/>
        <v/>
      </c>
      <c r="AT147" s="614" t="str">
        <f t="shared" si="28"/>
        <v/>
      </c>
      <c r="AU147" s="614" t="str">
        <f t="shared" si="29"/>
        <v/>
      </c>
      <c r="AV147" s="614" t="str">
        <f t="shared" si="30"/>
        <v/>
      </c>
      <c r="AW147" s="614" t="str">
        <f t="shared" si="31"/>
        <v/>
      </c>
      <c r="AX147" s="614" t="str">
        <f t="shared" si="32"/>
        <v/>
      </c>
      <c r="AY147" s="614" t="str">
        <f t="shared" si="33"/>
        <v/>
      </c>
      <c r="AZ147" s="614" t="str">
        <f t="shared" si="34"/>
        <v/>
      </c>
      <c r="BA147" s="614" t="str">
        <f t="shared" si="35"/>
        <v/>
      </c>
      <c r="BB147" s="614" t="str">
        <f t="shared" si="36"/>
        <v/>
      </c>
      <c r="BC147" s="614" t="str">
        <f t="shared" si="37"/>
        <v/>
      </c>
      <c r="BD147" s="614" t="str">
        <f t="shared" si="38"/>
        <v/>
      </c>
      <c r="BE147" s="614" t="str">
        <f t="shared" si="39"/>
        <v/>
      </c>
      <c r="BF147" s="614" t="str">
        <f t="shared" si="40"/>
        <v/>
      </c>
      <c r="BG147" s="614" t="str">
        <f t="shared" si="41"/>
        <v/>
      </c>
      <c r="BH147" s="614" t="str">
        <f t="shared" si="42"/>
        <v/>
      </c>
      <c r="BI147" s="614" t="str">
        <f t="shared" si="43"/>
        <v/>
      </c>
      <c r="BJ147" s="614" t="str">
        <f t="shared" si="44"/>
        <v/>
      </c>
      <c r="BK147" s="614" t="str">
        <f t="shared" si="45"/>
        <v/>
      </c>
      <c r="BL147" s="614" t="str">
        <f t="shared" si="46"/>
        <v/>
      </c>
      <c r="BM147" s="614" t="str">
        <f t="shared" si="47"/>
        <v/>
      </c>
      <c r="BN147" s="614" t="str">
        <f t="shared" si="48"/>
        <v/>
      </c>
      <c r="BO147" s="614" t="str">
        <f t="shared" si="49"/>
        <v/>
      </c>
      <c r="BP147" s="614" t="str">
        <f t="shared" si="50"/>
        <v/>
      </c>
      <c r="BQ147" s="614" t="str">
        <f t="shared" si="51"/>
        <v/>
      </c>
      <c r="BR147" s="614" t="str">
        <f t="shared" si="52"/>
        <v/>
      </c>
      <c r="BS147" s="614" t="str">
        <f t="shared" si="53"/>
        <v/>
      </c>
      <c r="BT147" s="614" t="str">
        <f t="shared" si="54"/>
        <v/>
      </c>
      <c r="BU147" s="614" t="str">
        <f t="shared" si="55"/>
        <v/>
      </c>
      <c r="BV147" s="614" t="str">
        <f t="shared" si="56"/>
        <v/>
      </c>
      <c r="BW147" s="614" t="str">
        <f t="shared" si="57"/>
        <v/>
      </c>
      <c r="BX147" s="614" t="str">
        <f t="shared" si="58"/>
        <v/>
      </c>
      <c r="BY147" s="614" t="str">
        <f t="shared" si="59"/>
        <v/>
      </c>
      <c r="BZ147" s="614" t="str">
        <f t="shared" si="60"/>
        <v/>
      </c>
      <c r="CA147" s="614" t="str">
        <f t="shared" si="61"/>
        <v/>
      </c>
      <c r="CB147" s="614" t="str">
        <f t="shared" si="62"/>
        <v/>
      </c>
      <c r="CC147" s="614" t="str">
        <f t="shared" si="63"/>
        <v/>
      </c>
      <c r="CD147" s="614" t="str">
        <f t="shared" si="64"/>
        <v/>
      </c>
      <c r="CE147" s="614" t="str">
        <f t="shared" si="65"/>
        <v/>
      </c>
      <c r="CF147" s="614" t="str">
        <f t="shared" si="66"/>
        <v/>
      </c>
      <c r="CG147" s="614" t="str">
        <f t="shared" si="67"/>
        <v/>
      </c>
      <c r="CH147" s="614" t="str">
        <f t="shared" si="68"/>
        <v/>
      </c>
      <c r="CI147" s="614" t="str">
        <f t="shared" si="69"/>
        <v/>
      </c>
      <c r="CJ147" s="614" t="str">
        <f t="shared" si="70"/>
        <v/>
      </c>
      <c r="CK147" s="614" t="str">
        <f t="shared" si="71"/>
        <v/>
      </c>
      <c r="CL147" s="614" t="str">
        <f t="shared" si="72"/>
        <v/>
      </c>
      <c r="CM147" s="614" t="str">
        <f t="shared" si="73"/>
        <v/>
      </c>
      <c r="CN147" s="614" t="str">
        <f t="shared" si="74"/>
        <v/>
      </c>
      <c r="CO147" s="614" t="str">
        <f t="shared" si="75"/>
        <v/>
      </c>
      <c r="CP147" s="614" t="str">
        <f t="shared" si="76"/>
        <v/>
      </c>
      <c r="CQ147" s="614" t="str">
        <f t="shared" si="77"/>
        <v/>
      </c>
      <c r="CR147" s="614" t="str">
        <f t="shared" si="78"/>
        <v/>
      </c>
      <c r="CS147" s="614" t="str">
        <f t="shared" si="79"/>
        <v/>
      </c>
      <c r="CT147" s="614" t="str">
        <f t="shared" si="80"/>
        <v/>
      </c>
      <c r="CU147" s="614" t="str">
        <f t="shared" si="81"/>
        <v/>
      </c>
      <c r="CV147" s="614" t="str">
        <f t="shared" si="82"/>
        <v/>
      </c>
      <c r="CW147" s="614" t="str">
        <f t="shared" si="83"/>
        <v/>
      </c>
      <c r="CX147" s="614" t="str">
        <f t="shared" si="84"/>
        <v/>
      </c>
      <c r="CY147" s="614" t="str">
        <f t="shared" si="85"/>
        <v/>
      </c>
      <c r="CZ147" s="614" t="str">
        <f t="shared" si="86"/>
        <v/>
      </c>
      <c r="DA147" s="614" t="str">
        <f t="shared" si="87"/>
        <v/>
      </c>
      <c r="DB147" s="614" t="str">
        <f t="shared" si="88"/>
        <v/>
      </c>
      <c r="DC147" s="614" t="str">
        <f t="shared" si="89"/>
        <v/>
      </c>
      <c r="DD147" s="614" t="str">
        <f t="shared" si="90"/>
        <v/>
      </c>
      <c r="DE147" s="614" t="str">
        <f t="shared" si="91"/>
        <v/>
      </c>
      <c r="DF147" s="614" t="str">
        <f t="shared" si="92"/>
        <v/>
      </c>
      <c r="DG147" s="614" t="str">
        <f t="shared" si="93"/>
        <v/>
      </c>
      <c r="DH147" s="614" t="str">
        <f t="shared" si="94"/>
        <v/>
      </c>
      <c r="DI147" s="614" t="str">
        <f t="shared" si="95"/>
        <v/>
      </c>
      <c r="DJ147" s="614" t="str">
        <f t="shared" si="96"/>
        <v/>
      </c>
      <c r="DK147" s="614" t="str">
        <f t="shared" si="97"/>
        <v/>
      </c>
      <c r="DL147" s="614" t="str">
        <f t="shared" si="98"/>
        <v/>
      </c>
      <c r="DM147" s="614" t="str">
        <f t="shared" si="99"/>
        <v/>
      </c>
      <c r="DN147" s="614" t="str">
        <f t="shared" si="100"/>
        <v/>
      </c>
      <c r="DO147" s="614" t="str">
        <f t="shared" si="101"/>
        <v/>
      </c>
      <c r="DP147" s="614" t="str">
        <f t="shared" si="102"/>
        <v/>
      </c>
      <c r="DQ147" s="614" t="str">
        <f t="shared" si="103"/>
        <v/>
      </c>
      <c r="DR147" s="614" t="str">
        <f t="shared" si="104"/>
        <v/>
      </c>
      <c r="DS147" s="614" t="str">
        <f t="shared" si="105"/>
        <v/>
      </c>
      <c r="DT147" s="614" t="str">
        <f t="shared" si="106"/>
        <v/>
      </c>
      <c r="DU147" s="614" t="str">
        <f t="shared" si="107"/>
        <v/>
      </c>
      <c r="DV147" s="614" t="str">
        <f t="shared" si="108"/>
        <v/>
      </c>
      <c r="DW147" s="614" t="str">
        <f t="shared" si="109"/>
        <v/>
      </c>
      <c r="DX147" s="614" t="str">
        <f t="shared" si="110"/>
        <v/>
      </c>
      <c r="DY147" s="614" t="str">
        <f t="shared" si="111"/>
        <v/>
      </c>
      <c r="DZ147" s="614" t="str">
        <f t="shared" si="112"/>
        <v/>
      </c>
      <c r="EA147" s="614" t="str">
        <f t="shared" si="113"/>
        <v/>
      </c>
      <c r="EB147" s="614" t="str">
        <f t="shared" si="114"/>
        <v/>
      </c>
      <c r="EC147" s="614" t="str">
        <f t="shared" si="115"/>
        <v/>
      </c>
      <c r="ED147" s="614" t="str">
        <f t="shared" si="116"/>
        <v/>
      </c>
      <c r="EE147" s="614" t="str">
        <f t="shared" si="117"/>
        <v/>
      </c>
      <c r="EF147" s="614" t="str">
        <f t="shared" si="118"/>
        <v/>
      </c>
      <c r="EG147" s="614" t="str">
        <f t="shared" si="316"/>
        <v/>
      </c>
      <c r="EH147" s="614" t="str">
        <f t="shared" si="119"/>
        <v/>
      </c>
      <c r="EI147" s="614" t="str">
        <f t="shared" si="120"/>
        <v/>
      </c>
      <c r="EJ147" s="614" t="str">
        <f t="shared" si="121"/>
        <v/>
      </c>
      <c r="EK147" s="614" t="str">
        <f t="shared" si="122"/>
        <v/>
      </c>
      <c r="EL147" s="614" t="str">
        <f t="shared" si="123"/>
        <v/>
      </c>
      <c r="EM147" s="614" t="str">
        <f t="shared" si="124"/>
        <v/>
      </c>
      <c r="EN147" s="614" t="str">
        <f t="shared" si="125"/>
        <v/>
      </c>
      <c r="EO147" s="614" t="str">
        <f t="shared" si="126"/>
        <v/>
      </c>
      <c r="EP147" s="614" t="str">
        <f t="shared" si="127"/>
        <v/>
      </c>
      <c r="EQ147" s="614" t="str">
        <f t="shared" si="128"/>
        <v/>
      </c>
      <c r="ER147" s="614" t="str">
        <f t="shared" si="129"/>
        <v/>
      </c>
      <c r="ES147" s="614" t="str">
        <f t="shared" si="130"/>
        <v/>
      </c>
      <c r="ET147" s="614" t="str">
        <f t="shared" si="131"/>
        <v/>
      </c>
      <c r="EU147" s="614" t="str">
        <f t="shared" si="132"/>
        <v/>
      </c>
      <c r="EV147" s="614" t="str">
        <f t="shared" si="133"/>
        <v/>
      </c>
      <c r="EW147" s="614" t="str">
        <f t="shared" si="317"/>
        <v/>
      </c>
      <c r="EX147" s="614" t="str">
        <f t="shared" si="318"/>
        <v/>
      </c>
      <c r="EY147" s="614" t="str">
        <f t="shared" si="319"/>
        <v/>
      </c>
      <c r="EZ147" s="614" t="str">
        <f t="shared" si="320"/>
        <v/>
      </c>
      <c r="FA147" s="614" t="str">
        <f t="shared" si="321"/>
        <v/>
      </c>
      <c r="FB147" s="614" t="str">
        <f t="shared" si="134"/>
        <v/>
      </c>
      <c r="FC147" s="614" t="str">
        <f t="shared" si="135"/>
        <v/>
      </c>
      <c r="FD147" s="614" t="str">
        <f t="shared" si="136"/>
        <v/>
      </c>
      <c r="FE147" s="614" t="str">
        <f t="shared" si="137"/>
        <v/>
      </c>
      <c r="FF147" s="614" t="str">
        <f t="shared" si="138"/>
        <v/>
      </c>
      <c r="FG147" s="614" t="str">
        <f t="shared" si="322"/>
        <v/>
      </c>
      <c r="FH147" s="614" t="str">
        <f t="shared" si="323"/>
        <v/>
      </c>
      <c r="FI147" s="614" t="str">
        <f t="shared" si="324"/>
        <v/>
      </c>
      <c r="FJ147" s="614" t="str">
        <f t="shared" si="325"/>
        <v/>
      </c>
      <c r="FK147" s="614" t="str">
        <f t="shared" si="326"/>
        <v/>
      </c>
      <c r="FL147" s="614" t="str">
        <f t="shared" si="139"/>
        <v/>
      </c>
      <c r="FM147" s="614" t="str">
        <f t="shared" si="140"/>
        <v/>
      </c>
      <c r="FN147" s="614" t="str">
        <f t="shared" si="141"/>
        <v/>
      </c>
      <c r="FO147" s="614" t="str">
        <f t="shared" si="142"/>
        <v/>
      </c>
      <c r="FP147" s="614" t="str">
        <f t="shared" si="143"/>
        <v/>
      </c>
      <c r="FQ147" s="614" t="str">
        <f t="shared" si="144"/>
        <v/>
      </c>
      <c r="FR147" s="614" t="str">
        <f t="shared" si="145"/>
        <v/>
      </c>
      <c r="FS147" s="614" t="str">
        <f t="shared" si="146"/>
        <v/>
      </c>
      <c r="FT147" s="614" t="str">
        <f t="shared" si="147"/>
        <v/>
      </c>
      <c r="FU147" s="614" t="str">
        <f t="shared" si="148"/>
        <v/>
      </c>
      <c r="FV147" s="614" t="str">
        <f t="shared" si="149"/>
        <v/>
      </c>
      <c r="FW147" s="614" t="str">
        <f t="shared" si="150"/>
        <v/>
      </c>
      <c r="FX147" s="614" t="str">
        <f t="shared" si="151"/>
        <v/>
      </c>
      <c r="FY147" s="614" t="str">
        <f t="shared" si="152"/>
        <v/>
      </c>
      <c r="FZ147" s="614" t="str">
        <f t="shared" si="153"/>
        <v/>
      </c>
      <c r="GA147" s="614" t="str">
        <f t="shared" si="154"/>
        <v/>
      </c>
      <c r="GB147" s="614" t="str">
        <f t="shared" si="155"/>
        <v/>
      </c>
      <c r="GC147" s="614" t="str">
        <f t="shared" si="156"/>
        <v/>
      </c>
      <c r="GD147" s="614" t="str">
        <f t="shared" si="157"/>
        <v/>
      </c>
      <c r="GE147" s="614" t="str">
        <f t="shared" si="158"/>
        <v/>
      </c>
      <c r="GF147" s="614" t="str">
        <f t="shared" si="159"/>
        <v/>
      </c>
      <c r="GG147" s="614" t="str">
        <f t="shared" si="160"/>
        <v/>
      </c>
      <c r="GH147" s="614" t="str">
        <f t="shared" si="161"/>
        <v/>
      </c>
      <c r="GI147" s="614" t="str">
        <f t="shared" si="162"/>
        <v/>
      </c>
      <c r="GJ147" s="614" t="str">
        <f t="shared" si="163"/>
        <v/>
      </c>
      <c r="GK147" s="614" t="str">
        <f t="shared" si="164"/>
        <v/>
      </c>
      <c r="GL147" s="614" t="str">
        <f t="shared" si="165"/>
        <v/>
      </c>
      <c r="GM147" s="614" t="str">
        <f t="shared" si="166"/>
        <v/>
      </c>
      <c r="GN147" s="614" t="str">
        <f t="shared" si="167"/>
        <v/>
      </c>
      <c r="GO147" s="614" t="str">
        <f t="shared" si="168"/>
        <v/>
      </c>
      <c r="GP147" s="614" t="str">
        <f t="shared" si="169"/>
        <v/>
      </c>
      <c r="GQ147" s="614" t="str">
        <f t="shared" si="170"/>
        <v/>
      </c>
      <c r="GR147" s="614" t="str">
        <f t="shared" si="171"/>
        <v/>
      </c>
      <c r="GS147" s="614" t="str">
        <f t="shared" si="172"/>
        <v/>
      </c>
      <c r="GT147" s="614" t="str">
        <f t="shared" si="173"/>
        <v/>
      </c>
      <c r="GU147" s="614" t="str">
        <f t="shared" si="174"/>
        <v/>
      </c>
      <c r="GV147" s="614" t="str">
        <f t="shared" si="175"/>
        <v/>
      </c>
      <c r="GW147" s="614" t="str">
        <f t="shared" si="176"/>
        <v/>
      </c>
      <c r="GX147" s="614" t="str">
        <f t="shared" si="177"/>
        <v/>
      </c>
      <c r="GY147" s="614" t="str">
        <f t="shared" si="178"/>
        <v/>
      </c>
      <c r="GZ147" s="614" t="str">
        <f t="shared" si="179"/>
        <v/>
      </c>
      <c r="HA147" s="614" t="str">
        <f t="shared" si="180"/>
        <v/>
      </c>
      <c r="HB147" s="614" t="str">
        <f t="shared" si="181"/>
        <v/>
      </c>
      <c r="HC147" s="614" t="str">
        <f t="shared" si="182"/>
        <v/>
      </c>
      <c r="HD147" s="614" t="str">
        <f t="shared" si="183"/>
        <v/>
      </c>
      <c r="HE147" s="614" t="str">
        <f t="shared" si="184"/>
        <v/>
      </c>
      <c r="HF147" s="614" t="str">
        <f t="shared" si="185"/>
        <v/>
      </c>
      <c r="HG147" s="614" t="str">
        <f t="shared" si="186"/>
        <v/>
      </c>
      <c r="HH147" s="614" t="str">
        <f t="shared" si="187"/>
        <v/>
      </c>
      <c r="HI147" s="614" t="str">
        <f t="shared" si="188"/>
        <v/>
      </c>
      <c r="HJ147" s="614" t="str">
        <f t="shared" si="189"/>
        <v/>
      </c>
      <c r="HK147" s="614" t="str">
        <f t="shared" si="190"/>
        <v/>
      </c>
      <c r="HL147" s="614" t="str">
        <f t="shared" si="191"/>
        <v/>
      </c>
      <c r="HM147" s="614" t="str">
        <f t="shared" si="192"/>
        <v/>
      </c>
      <c r="HN147" s="614" t="str">
        <f t="shared" si="193"/>
        <v/>
      </c>
      <c r="HO147" s="614" t="str">
        <f t="shared" si="194"/>
        <v/>
      </c>
      <c r="HP147" s="614" t="str">
        <f t="shared" si="195"/>
        <v/>
      </c>
      <c r="HQ147" s="614" t="str">
        <f t="shared" si="196"/>
        <v/>
      </c>
      <c r="HR147" s="614" t="str">
        <f t="shared" si="197"/>
        <v/>
      </c>
      <c r="HS147" s="614" t="str">
        <f t="shared" si="198"/>
        <v/>
      </c>
      <c r="HT147" s="614" t="str">
        <f t="shared" si="199"/>
        <v/>
      </c>
      <c r="HU147" s="614" t="str">
        <f t="shared" si="200"/>
        <v/>
      </c>
      <c r="HV147" s="614" t="str">
        <f t="shared" si="201"/>
        <v/>
      </c>
      <c r="HW147" s="614" t="str">
        <f t="shared" si="202"/>
        <v/>
      </c>
      <c r="HX147" s="614" t="str">
        <f t="shared" si="203"/>
        <v/>
      </c>
      <c r="HY147" s="739" t="str">
        <f t="shared" si="204"/>
        <v/>
      </c>
      <c r="HZ147" s="739" t="str">
        <f t="shared" si="205"/>
        <v/>
      </c>
      <c r="IA147" s="739" t="str">
        <f t="shared" si="206"/>
        <v/>
      </c>
      <c r="IB147" s="739" t="str">
        <f t="shared" si="207"/>
        <v/>
      </c>
      <c r="IC147" s="739" t="str">
        <f t="shared" si="208"/>
        <v/>
      </c>
      <c r="ID147" s="739" t="str">
        <f t="shared" si="209"/>
        <v/>
      </c>
      <c r="IE147" s="739" t="str">
        <f t="shared" si="210"/>
        <v/>
      </c>
      <c r="IF147" s="739" t="str">
        <f t="shared" si="211"/>
        <v/>
      </c>
      <c r="IG147" s="739" t="str">
        <f t="shared" si="212"/>
        <v/>
      </c>
      <c r="IH147" s="739" t="str">
        <f t="shared" si="213"/>
        <v/>
      </c>
      <c r="II147" s="739" t="str">
        <f t="shared" si="214"/>
        <v/>
      </c>
      <c r="IJ147" s="739" t="str">
        <f t="shared" si="215"/>
        <v/>
      </c>
      <c r="IK147" s="739" t="str">
        <f t="shared" si="216"/>
        <v/>
      </c>
      <c r="IL147" s="739" t="str">
        <f t="shared" si="217"/>
        <v/>
      </c>
      <c r="IM147" s="739" t="str">
        <f t="shared" si="218"/>
        <v/>
      </c>
      <c r="IN147" s="739" t="str">
        <f t="shared" si="219"/>
        <v/>
      </c>
      <c r="IO147" s="739" t="str">
        <f t="shared" si="220"/>
        <v/>
      </c>
      <c r="IP147" s="739" t="str">
        <f t="shared" si="221"/>
        <v/>
      </c>
      <c r="IQ147" s="739" t="str">
        <f t="shared" si="222"/>
        <v/>
      </c>
      <c r="IR147" s="739" t="str">
        <f t="shared" si="223"/>
        <v/>
      </c>
      <c r="IS147" s="739" t="str">
        <f t="shared" si="224"/>
        <v/>
      </c>
      <c r="IT147" s="739" t="str">
        <f t="shared" si="225"/>
        <v/>
      </c>
      <c r="IU147" s="739" t="str">
        <f t="shared" si="226"/>
        <v/>
      </c>
      <c r="IV147" s="739" t="str">
        <f t="shared" si="227"/>
        <v/>
      </c>
      <c r="IW147" s="739" t="str">
        <f t="shared" si="228"/>
        <v/>
      </c>
      <c r="IX147" s="739" t="str">
        <f t="shared" si="229"/>
        <v/>
      </c>
      <c r="IY147" s="739" t="str">
        <f t="shared" si="230"/>
        <v/>
      </c>
      <c r="IZ147" s="739" t="str">
        <f t="shared" si="231"/>
        <v/>
      </c>
      <c r="JA147" s="739" t="str">
        <f t="shared" si="232"/>
        <v/>
      </c>
      <c r="JB147" s="739" t="str">
        <f t="shared" si="233"/>
        <v/>
      </c>
      <c r="JC147" s="739" t="str">
        <f t="shared" si="234"/>
        <v/>
      </c>
      <c r="JD147" s="739" t="str">
        <f t="shared" si="235"/>
        <v/>
      </c>
      <c r="JE147" s="739" t="str">
        <f t="shared" si="236"/>
        <v/>
      </c>
      <c r="JF147" s="739" t="str">
        <f t="shared" si="237"/>
        <v/>
      </c>
      <c r="JG147" s="739" t="str">
        <f t="shared" si="238"/>
        <v/>
      </c>
      <c r="JH147" s="739" t="str">
        <f t="shared" si="239"/>
        <v/>
      </c>
      <c r="JI147" s="739" t="str">
        <f t="shared" si="240"/>
        <v/>
      </c>
      <c r="JJ147" s="739" t="str">
        <f t="shared" si="241"/>
        <v/>
      </c>
      <c r="JK147" s="739" t="str">
        <f t="shared" si="242"/>
        <v/>
      </c>
      <c r="JL147" s="739" t="str">
        <f t="shared" si="243"/>
        <v/>
      </c>
      <c r="JM147" s="739" t="str">
        <f t="shared" si="244"/>
        <v/>
      </c>
      <c r="JN147" s="739" t="str">
        <f t="shared" si="245"/>
        <v/>
      </c>
      <c r="JO147" s="739" t="str">
        <f t="shared" si="246"/>
        <v/>
      </c>
      <c r="JP147" s="739" t="str">
        <f t="shared" si="247"/>
        <v/>
      </c>
      <c r="JQ147" s="739" t="str">
        <f t="shared" si="248"/>
        <v/>
      </c>
      <c r="JR147" s="739" t="str">
        <f t="shared" si="249"/>
        <v/>
      </c>
      <c r="JS147" s="739" t="str">
        <f t="shared" si="250"/>
        <v/>
      </c>
      <c r="JT147" s="739" t="str">
        <f t="shared" si="251"/>
        <v/>
      </c>
      <c r="JU147" s="739" t="str">
        <f t="shared" si="252"/>
        <v/>
      </c>
      <c r="JV147" s="739" t="str">
        <f t="shared" si="253"/>
        <v/>
      </c>
      <c r="JW147" s="739" t="str">
        <f t="shared" si="254"/>
        <v/>
      </c>
      <c r="JX147" s="739" t="str">
        <f t="shared" si="255"/>
        <v/>
      </c>
      <c r="JY147" s="739" t="str">
        <f t="shared" si="256"/>
        <v/>
      </c>
      <c r="JZ147" s="739" t="str">
        <f t="shared" si="257"/>
        <v/>
      </c>
      <c r="KA147" s="739" t="str">
        <f t="shared" si="258"/>
        <v/>
      </c>
      <c r="KB147" s="739" t="str">
        <f t="shared" si="259"/>
        <v/>
      </c>
      <c r="KC147" s="739" t="str">
        <f t="shared" si="260"/>
        <v/>
      </c>
      <c r="KD147" s="739" t="str">
        <f t="shared" si="261"/>
        <v/>
      </c>
      <c r="KE147" s="739" t="str">
        <f t="shared" si="262"/>
        <v/>
      </c>
      <c r="KF147" s="739" t="str">
        <f t="shared" si="263"/>
        <v/>
      </c>
      <c r="KG147" s="739" t="str">
        <f t="shared" si="264"/>
        <v/>
      </c>
      <c r="KH147" s="739" t="str">
        <f t="shared" si="265"/>
        <v/>
      </c>
      <c r="KI147" s="739" t="str">
        <f t="shared" si="266"/>
        <v/>
      </c>
      <c r="KJ147" s="739" t="str">
        <f t="shared" si="267"/>
        <v/>
      </c>
      <c r="KK147" s="739" t="str">
        <f t="shared" si="268"/>
        <v/>
      </c>
      <c r="KL147" s="739" t="str">
        <f t="shared" si="269"/>
        <v/>
      </c>
      <c r="KM147" s="739" t="str">
        <f t="shared" si="270"/>
        <v/>
      </c>
      <c r="KN147" s="739" t="str">
        <f t="shared" si="271"/>
        <v/>
      </c>
      <c r="KO147" s="739" t="str">
        <f t="shared" si="272"/>
        <v/>
      </c>
      <c r="KP147" s="739" t="str">
        <f t="shared" si="273"/>
        <v/>
      </c>
      <c r="KQ147" s="739" t="str">
        <f t="shared" si="274"/>
        <v/>
      </c>
      <c r="KR147" s="739" t="str">
        <f t="shared" si="275"/>
        <v/>
      </c>
      <c r="KS147" s="739" t="str">
        <f t="shared" si="276"/>
        <v/>
      </c>
      <c r="KT147" s="739" t="str">
        <f t="shared" si="277"/>
        <v/>
      </c>
      <c r="KU147" s="739" t="str">
        <f t="shared" si="278"/>
        <v/>
      </c>
      <c r="KV147" s="739" t="str">
        <f t="shared" si="279"/>
        <v/>
      </c>
      <c r="KW147" s="739" t="str">
        <f t="shared" si="280"/>
        <v/>
      </c>
      <c r="KX147" s="739" t="str">
        <f t="shared" si="281"/>
        <v/>
      </c>
      <c r="KY147" s="739" t="str">
        <f t="shared" si="282"/>
        <v/>
      </c>
      <c r="KZ147" s="739" t="str">
        <f t="shared" si="283"/>
        <v/>
      </c>
      <c r="LA147" s="739" t="str">
        <f t="shared" si="284"/>
        <v/>
      </c>
      <c r="LB147" s="739" t="str">
        <f t="shared" si="285"/>
        <v/>
      </c>
      <c r="LC147" s="739" t="str">
        <f t="shared" si="286"/>
        <v/>
      </c>
      <c r="LD147" s="739" t="str">
        <f t="shared" si="287"/>
        <v/>
      </c>
      <c r="LE147" s="739" t="str">
        <f t="shared" si="288"/>
        <v/>
      </c>
      <c r="LF147" s="740" t="str">
        <f t="shared" si="289"/>
        <v/>
      </c>
      <c r="LG147" s="740" t="str">
        <f t="shared" si="290"/>
        <v/>
      </c>
      <c r="LH147" s="740" t="str">
        <f t="shared" si="291"/>
        <v/>
      </c>
      <c r="LI147" s="740" t="str">
        <f t="shared" si="292"/>
        <v/>
      </c>
      <c r="LJ147" s="740" t="str">
        <f t="shared" si="293"/>
        <v/>
      </c>
      <c r="LK147" s="614" t="str">
        <f t="shared" si="294"/>
        <v/>
      </c>
      <c r="LL147" s="614" t="str">
        <f t="shared" si="295"/>
        <v/>
      </c>
      <c r="LM147" s="614" t="str">
        <f t="shared" si="296"/>
        <v/>
      </c>
      <c r="LN147" s="614" t="str">
        <f t="shared" si="297"/>
        <v/>
      </c>
      <c r="LO147" s="614" t="str">
        <f t="shared" si="298"/>
        <v/>
      </c>
      <c r="LP147" s="614" t="str">
        <f t="shared" si="299"/>
        <v/>
      </c>
      <c r="LQ147" s="614" t="str">
        <f t="shared" si="300"/>
        <v/>
      </c>
      <c r="LR147" s="614" t="str">
        <f t="shared" si="301"/>
        <v/>
      </c>
      <c r="LS147" s="614" t="str">
        <f t="shared" si="302"/>
        <v/>
      </c>
      <c r="LT147" s="614" t="str">
        <f t="shared" si="303"/>
        <v/>
      </c>
      <c r="LU147" s="614" t="str">
        <f t="shared" si="304"/>
        <v/>
      </c>
      <c r="LV147" s="614" t="str">
        <f t="shared" si="305"/>
        <v/>
      </c>
      <c r="LW147" s="614" t="str">
        <f t="shared" si="306"/>
        <v/>
      </c>
      <c r="LX147" s="614" t="str">
        <f t="shared" si="307"/>
        <v/>
      </c>
      <c r="LY147" s="614" t="str">
        <f t="shared" si="308"/>
        <v/>
      </c>
      <c r="LZ147" s="614" t="str">
        <f t="shared" si="309"/>
        <v/>
      </c>
      <c r="MA147" s="614" t="str">
        <f t="shared" si="310"/>
        <v/>
      </c>
      <c r="MB147" s="614" t="str">
        <f t="shared" si="311"/>
        <v/>
      </c>
      <c r="MC147" s="614" t="str">
        <f t="shared" si="312"/>
        <v/>
      </c>
      <c r="MD147" s="614" t="str">
        <f t="shared" si="313"/>
        <v/>
      </c>
      <c r="ME147" s="731">
        <f t="shared" si="327"/>
        <v>0</v>
      </c>
      <c r="MF147" s="731">
        <f t="shared" si="328"/>
        <v>0</v>
      </c>
      <c r="MG147" s="731">
        <f t="shared" si="329"/>
        <v>0</v>
      </c>
      <c r="MH147" s="731">
        <f t="shared" si="330"/>
        <v>0</v>
      </c>
      <c r="MI147" s="731">
        <f t="shared" si="331"/>
        <v>0</v>
      </c>
      <c r="MJ147" s="731">
        <f t="shared" si="332"/>
        <v>0</v>
      </c>
      <c r="MK147" s="731">
        <f t="shared" si="333"/>
        <v>0</v>
      </c>
      <c r="ML147" s="731">
        <f t="shared" si="334"/>
        <v>0</v>
      </c>
      <c r="MM147" s="731">
        <f t="shared" si="335"/>
        <v>0</v>
      </c>
      <c r="MN147" s="731">
        <f t="shared" si="336"/>
        <v>0</v>
      </c>
      <c r="MO147" s="731">
        <f t="shared" si="337"/>
        <v>0</v>
      </c>
      <c r="MP147" s="731">
        <f t="shared" si="338"/>
        <v>0</v>
      </c>
      <c r="MQ147" s="731">
        <f t="shared" si="339"/>
        <v>0</v>
      </c>
      <c r="MR147" s="731">
        <f t="shared" si="340"/>
        <v>0</v>
      </c>
      <c r="MS147" s="731">
        <f t="shared" si="341"/>
        <v>0</v>
      </c>
    </row>
    <row r="148" spans="1:358" s="614" customFormat="1" ht="12" customHeight="1" x14ac:dyDescent="0.2">
      <c r="A148" s="647" t="str">
        <f t="shared" si="1"/>
        <v/>
      </c>
      <c r="B148" s="828">
        <f>'Rent Schedule and Summary'!B43</f>
        <v>0</v>
      </c>
      <c r="C148" s="824">
        <f>'Rent Schedule and Summary'!C43</f>
        <v>0</v>
      </c>
      <c r="D148" s="825">
        <f>'Rent Schedule and Summary'!D43</f>
        <v>0</v>
      </c>
      <c r="E148" s="826">
        <f>'Rent Schedule and Summary'!E43</f>
        <v>0</v>
      </c>
      <c r="F148" s="826">
        <f>'Rent Schedule and Summary'!F43</f>
        <v>0</v>
      </c>
      <c r="G148" s="826">
        <f>'Rent Schedule and Summary'!G43</f>
        <v>0</v>
      </c>
      <c r="H148" s="826">
        <f>'Rent Schedule and Summary'!H43</f>
        <v>0</v>
      </c>
      <c r="I148" s="826">
        <f>'Rent Schedule and Summary'!I43</f>
        <v>0</v>
      </c>
      <c r="J148" s="827">
        <f>'Rent Schedule and Summary'!J43</f>
        <v>0</v>
      </c>
      <c r="K148" s="736">
        <f t="shared" si="348"/>
        <v>0</v>
      </c>
      <c r="L148" s="736">
        <f t="shared" si="349"/>
        <v>0</v>
      </c>
      <c r="M148" s="779">
        <f>'Rent Schedule and Summary'!M43</f>
        <v>0</v>
      </c>
      <c r="N148" s="779">
        <f>'Rent Schedule and Summary'!N43</f>
        <v>0</v>
      </c>
      <c r="O148" s="779">
        <f>'Rent Schedule and Summary'!O43</f>
        <v>0</v>
      </c>
      <c r="P148" s="723">
        <f>'Rent Schedule and Summary'!P43</f>
        <v>0</v>
      </c>
      <c r="Q148" s="737">
        <f t="shared" si="4"/>
        <v>0</v>
      </c>
      <c r="R148" s="738"/>
      <c r="S148" s="737"/>
      <c r="T148" s="738"/>
      <c r="U148" s="661"/>
      <c r="V148" s="661"/>
      <c r="W148" s="614" t="str">
        <f t="shared" si="5"/>
        <v/>
      </c>
      <c r="X148" s="614" t="str">
        <f t="shared" si="6"/>
        <v/>
      </c>
      <c r="Y148" s="614" t="str">
        <f t="shared" si="7"/>
        <v/>
      </c>
      <c r="Z148" s="614" t="str">
        <f t="shared" si="8"/>
        <v/>
      </c>
      <c r="AA148" s="614" t="str">
        <f t="shared" si="9"/>
        <v/>
      </c>
      <c r="AB148" s="614" t="str">
        <f t="shared" si="10"/>
        <v/>
      </c>
      <c r="AC148" s="614" t="str">
        <f t="shared" si="11"/>
        <v/>
      </c>
      <c r="AD148" s="614" t="str">
        <f t="shared" si="12"/>
        <v/>
      </c>
      <c r="AE148" s="614" t="str">
        <f t="shared" si="13"/>
        <v/>
      </c>
      <c r="AF148" s="614" t="str">
        <f t="shared" si="14"/>
        <v/>
      </c>
      <c r="AG148" s="614" t="str">
        <f t="shared" si="15"/>
        <v/>
      </c>
      <c r="AH148" s="614" t="str">
        <f t="shared" si="16"/>
        <v/>
      </c>
      <c r="AI148" s="614" t="str">
        <f t="shared" si="17"/>
        <v/>
      </c>
      <c r="AJ148" s="614" t="str">
        <f t="shared" si="18"/>
        <v/>
      </c>
      <c r="AK148" s="614" t="str">
        <f t="shared" si="19"/>
        <v/>
      </c>
      <c r="AL148" s="614" t="str">
        <f t="shared" si="20"/>
        <v/>
      </c>
      <c r="AM148" s="614" t="str">
        <f t="shared" si="21"/>
        <v/>
      </c>
      <c r="AN148" s="614" t="str">
        <f t="shared" si="22"/>
        <v/>
      </c>
      <c r="AO148" s="614" t="str">
        <f t="shared" si="23"/>
        <v/>
      </c>
      <c r="AP148" s="614" t="str">
        <f t="shared" si="24"/>
        <v/>
      </c>
      <c r="AQ148" s="614" t="str">
        <f t="shared" si="25"/>
        <v/>
      </c>
      <c r="AR148" s="614" t="str">
        <f t="shared" si="26"/>
        <v/>
      </c>
      <c r="AS148" s="614" t="str">
        <f t="shared" si="27"/>
        <v/>
      </c>
      <c r="AT148" s="614" t="str">
        <f t="shared" si="28"/>
        <v/>
      </c>
      <c r="AU148" s="614" t="str">
        <f t="shared" si="29"/>
        <v/>
      </c>
      <c r="AV148" s="614" t="str">
        <f t="shared" si="30"/>
        <v/>
      </c>
      <c r="AW148" s="614" t="str">
        <f t="shared" si="31"/>
        <v/>
      </c>
      <c r="AX148" s="614" t="str">
        <f t="shared" si="32"/>
        <v/>
      </c>
      <c r="AY148" s="614" t="str">
        <f t="shared" si="33"/>
        <v/>
      </c>
      <c r="AZ148" s="614" t="str">
        <f t="shared" si="34"/>
        <v/>
      </c>
      <c r="BA148" s="614" t="str">
        <f t="shared" si="35"/>
        <v/>
      </c>
      <c r="BB148" s="614" t="str">
        <f t="shared" si="36"/>
        <v/>
      </c>
      <c r="BC148" s="614" t="str">
        <f t="shared" si="37"/>
        <v/>
      </c>
      <c r="BD148" s="614" t="str">
        <f t="shared" si="38"/>
        <v/>
      </c>
      <c r="BE148" s="614" t="str">
        <f t="shared" si="39"/>
        <v/>
      </c>
      <c r="BF148" s="614" t="str">
        <f t="shared" si="40"/>
        <v/>
      </c>
      <c r="BG148" s="614" t="str">
        <f t="shared" si="41"/>
        <v/>
      </c>
      <c r="BH148" s="614" t="str">
        <f t="shared" si="42"/>
        <v/>
      </c>
      <c r="BI148" s="614" t="str">
        <f t="shared" si="43"/>
        <v/>
      </c>
      <c r="BJ148" s="614" t="str">
        <f t="shared" si="44"/>
        <v/>
      </c>
      <c r="BK148" s="614" t="str">
        <f t="shared" si="45"/>
        <v/>
      </c>
      <c r="BL148" s="614" t="str">
        <f t="shared" si="46"/>
        <v/>
      </c>
      <c r="BM148" s="614" t="str">
        <f t="shared" si="47"/>
        <v/>
      </c>
      <c r="BN148" s="614" t="str">
        <f t="shared" si="48"/>
        <v/>
      </c>
      <c r="BO148" s="614" t="str">
        <f t="shared" si="49"/>
        <v/>
      </c>
      <c r="BP148" s="614" t="str">
        <f t="shared" si="50"/>
        <v/>
      </c>
      <c r="BQ148" s="614" t="str">
        <f t="shared" si="51"/>
        <v/>
      </c>
      <c r="BR148" s="614" t="str">
        <f t="shared" si="52"/>
        <v/>
      </c>
      <c r="BS148" s="614" t="str">
        <f t="shared" si="53"/>
        <v/>
      </c>
      <c r="BT148" s="614" t="str">
        <f t="shared" si="54"/>
        <v/>
      </c>
      <c r="BU148" s="614" t="str">
        <f t="shared" si="55"/>
        <v/>
      </c>
      <c r="BV148" s="614" t="str">
        <f t="shared" si="56"/>
        <v/>
      </c>
      <c r="BW148" s="614" t="str">
        <f t="shared" si="57"/>
        <v/>
      </c>
      <c r="BX148" s="614" t="str">
        <f t="shared" si="58"/>
        <v/>
      </c>
      <c r="BY148" s="614" t="str">
        <f t="shared" si="59"/>
        <v/>
      </c>
      <c r="BZ148" s="614" t="str">
        <f t="shared" si="60"/>
        <v/>
      </c>
      <c r="CA148" s="614" t="str">
        <f t="shared" si="61"/>
        <v/>
      </c>
      <c r="CB148" s="614" t="str">
        <f t="shared" si="62"/>
        <v/>
      </c>
      <c r="CC148" s="614" t="str">
        <f t="shared" si="63"/>
        <v/>
      </c>
      <c r="CD148" s="614" t="str">
        <f t="shared" si="64"/>
        <v/>
      </c>
      <c r="CE148" s="614" t="str">
        <f t="shared" si="65"/>
        <v/>
      </c>
      <c r="CF148" s="614" t="str">
        <f t="shared" si="66"/>
        <v/>
      </c>
      <c r="CG148" s="614" t="str">
        <f t="shared" si="67"/>
        <v/>
      </c>
      <c r="CH148" s="614" t="str">
        <f t="shared" si="68"/>
        <v/>
      </c>
      <c r="CI148" s="614" t="str">
        <f t="shared" si="69"/>
        <v/>
      </c>
      <c r="CJ148" s="614" t="str">
        <f t="shared" si="70"/>
        <v/>
      </c>
      <c r="CK148" s="614" t="str">
        <f t="shared" si="71"/>
        <v/>
      </c>
      <c r="CL148" s="614" t="str">
        <f t="shared" si="72"/>
        <v/>
      </c>
      <c r="CM148" s="614" t="str">
        <f t="shared" si="73"/>
        <v/>
      </c>
      <c r="CN148" s="614" t="str">
        <f t="shared" si="74"/>
        <v/>
      </c>
      <c r="CO148" s="614" t="str">
        <f t="shared" si="75"/>
        <v/>
      </c>
      <c r="CP148" s="614" t="str">
        <f t="shared" si="76"/>
        <v/>
      </c>
      <c r="CQ148" s="614" t="str">
        <f t="shared" si="77"/>
        <v/>
      </c>
      <c r="CR148" s="614" t="str">
        <f t="shared" si="78"/>
        <v/>
      </c>
      <c r="CS148" s="614" t="str">
        <f t="shared" si="79"/>
        <v/>
      </c>
      <c r="CT148" s="614" t="str">
        <f t="shared" si="80"/>
        <v/>
      </c>
      <c r="CU148" s="614" t="str">
        <f t="shared" si="81"/>
        <v/>
      </c>
      <c r="CV148" s="614" t="str">
        <f t="shared" si="82"/>
        <v/>
      </c>
      <c r="CW148" s="614" t="str">
        <f t="shared" si="83"/>
        <v/>
      </c>
      <c r="CX148" s="614" t="str">
        <f t="shared" si="84"/>
        <v/>
      </c>
      <c r="CY148" s="614" t="str">
        <f t="shared" si="85"/>
        <v/>
      </c>
      <c r="CZ148" s="614" t="str">
        <f t="shared" si="86"/>
        <v/>
      </c>
      <c r="DA148" s="614" t="str">
        <f t="shared" si="87"/>
        <v/>
      </c>
      <c r="DB148" s="614" t="str">
        <f t="shared" si="88"/>
        <v/>
      </c>
      <c r="DC148" s="614" t="str">
        <f t="shared" si="89"/>
        <v/>
      </c>
      <c r="DD148" s="614" t="str">
        <f t="shared" si="90"/>
        <v/>
      </c>
      <c r="DE148" s="614" t="str">
        <f t="shared" si="91"/>
        <v/>
      </c>
      <c r="DF148" s="614" t="str">
        <f t="shared" si="92"/>
        <v/>
      </c>
      <c r="DG148" s="614" t="str">
        <f t="shared" si="93"/>
        <v/>
      </c>
      <c r="DH148" s="614" t="str">
        <f t="shared" si="94"/>
        <v/>
      </c>
      <c r="DI148" s="614" t="str">
        <f t="shared" si="95"/>
        <v/>
      </c>
      <c r="DJ148" s="614" t="str">
        <f t="shared" si="96"/>
        <v/>
      </c>
      <c r="DK148" s="614" t="str">
        <f t="shared" si="97"/>
        <v/>
      </c>
      <c r="DL148" s="614" t="str">
        <f t="shared" si="98"/>
        <v/>
      </c>
      <c r="DM148" s="614" t="str">
        <f t="shared" si="99"/>
        <v/>
      </c>
      <c r="DN148" s="614" t="str">
        <f t="shared" si="100"/>
        <v/>
      </c>
      <c r="DO148" s="614" t="str">
        <f t="shared" si="101"/>
        <v/>
      </c>
      <c r="DP148" s="614" t="str">
        <f t="shared" si="102"/>
        <v/>
      </c>
      <c r="DQ148" s="614" t="str">
        <f t="shared" si="103"/>
        <v/>
      </c>
      <c r="DR148" s="614" t="str">
        <f t="shared" si="104"/>
        <v/>
      </c>
      <c r="DS148" s="614" t="str">
        <f t="shared" si="105"/>
        <v/>
      </c>
      <c r="DT148" s="614" t="str">
        <f t="shared" si="106"/>
        <v/>
      </c>
      <c r="DU148" s="614" t="str">
        <f t="shared" si="107"/>
        <v/>
      </c>
      <c r="DV148" s="614" t="str">
        <f t="shared" si="108"/>
        <v/>
      </c>
      <c r="DW148" s="614" t="str">
        <f t="shared" si="109"/>
        <v/>
      </c>
      <c r="DX148" s="614" t="str">
        <f t="shared" si="110"/>
        <v/>
      </c>
      <c r="DY148" s="614" t="str">
        <f t="shared" si="111"/>
        <v/>
      </c>
      <c r="DZ148" s="614" t="str">
        <f t="shared" si="112"/>
        <v/>
      </c>
      <c r="EA148" s="614" t="str">
        <f t="shared" si="113"/>
        <v/>
      </c>
      <c r="EB148" s="614" t="str">
        <f t="shared" si="114"/>
        <v/>
      </c>
      <c r="EC148" s="614" t="str">
        <f t="shared" si="115"/>
        <v/>
      </c>
      <c r="ED148" s="614" t="str">
        <f t="shared" si="116"/>
        <v/>
      </c>
      <c r="EE148" s="614" t="str">
        <f t="shared" si="117"/>
        <v/>
      </c>
      <c r="EF148" s="614" t="str">
        <f t="shared" si="118"/>
        <v/>
      </c>
      <c r="EG148" s="614" t="str">
        <f t="shared" si="316"/>
        <v/>
      </c>
      <c r="EH148" s="614" t="str">
        <f t="shared" si="119"/>
        <v/>
      </c>
      <c r="EI148" s="614" t="str">
        <f t="shared" si="120"/>
        <v/>
      </c>
      <c r="EJ148" s="614" t="str">
        <f t="shared" si="121"/>
        <v/>
      </c>
      <c r="EK148" s="614" t="str">
        <f t="shared" si="122"/>
        <v/>
      </c>
      <c r="EL148" s="614" t="str">
        <f t="shared" si="123"/>
        <v/>
      </c>
      <c r="EM148" s="614" t="str">
        <f t="shared" si="124"/>
        <v/>
      </c>
      <c r="EN148" s="614" t="str">
        <f t="shared" si="125"/>
        <v/>
      </c>
      <c r="EO148" s="614" t="str">
        <f t="shared" si="126"/>
        <v/>
      </c>
      <c r="EP148" s="614" t="str">
        <f t="shared" si="127"/>
        <v/>
      </c>
      <c r="EQ148" s="614" t="str">
        <f t="shared" si="128"/>
        <v/>
      </c>
      <c r="ER148" s="614" t="str">
        <f t="shared" si="129"/>
        <v/>
      </c>
      <c r="ES148" s="614" t="str">
        <f t="shared" si="130"/>
        <v/>
      </c>
      <c r="ET148" s="614" t="str">
        <f t="shared" si="131"/>
        <v/>
      </c>
      <c r="EU148" s="614" t="str">
        <f t="shared" si="132"/>
        <v/>
      </c>
      <c r="EV148" s="614" t="str">
        <f t="shared" si="133"/>
        <v/>
      </c>
      <c r="EW148" s="614" t="str">
        <f t="shared" si="317"/>
        <v/>
      </c>
      <c r="EX148" s="614" t="str">
        <f t="shared" si="318"/>
        <v/>
      </c>
      <c r="EY148" s="614" t="str">
        <f t="shared" si="319"/>
        <v/>
      </c>
      <c r="EZ148" s="614" t="str">
        <f t="shared" si="320"/>
        <v/>
      </c>
      <c r="FA148" s="614" t="str">
        <f t="shared" si="321"/>
        <v/>
      </c>
      <c r="FB148" s="614" t="str">
        <f t="shared" si="134"/>
        <v/>
      </c>
      <c r="FC148" s="614" t="str">
        <f t="shared" si="135"/>
        <v/>
      </c>
      <c r="FD148" s="614" t="str">
        <f t="shared" si="136"/>
        <v/>
      </c>
      <c r="FE148" s="614" t="str">
        <f t="shared" si="137"/>
        <v/>
      </c>
      <c r="FF148" s="614" t="str">
        <f t="shared" si="138"/>
        <v/>
      </c>
      <c r="FG148" s="614" t="str">
        <f t="shared" si="322"/>
        <v/>
      </c>
      <c r="FH148" s="614" t="str">
        <f t="shared" si="323"/>
        <v/>
      </c>
      <c r="FI148" s="614" t="str">
        <f t="shared" si="324"/>
        <v/>
      </c>
      <c r="FJ148" s="614" t="str">
        <f t="shared" si="325"/>
        <v/>
      </c>
      <c r="FK148" s="614" t="str">
        <f t="shared" si="326"/>
        <v/>
      </c>
      <c r="FL148" s="614" t="str">
        <f t="shared" si="139"/>
        <v/>
      </c>
      <c r="FM148" s="614" t="str">
        <f t="shared" si="140"/>
        <v/>
      </c>
      <c r="FN148" s="614" t="str">
        <f t="shared" si="141"/>
        <v/>
      </c>
      <c r="FO148" s="614" t="str">
        <f t="shared" si="142"/>
        <v/>
      </c>
      <c r="FP148" s="614" t="str">
        <f t="shared" si="143"/>
        <v/>
      </c>
      <c r="FQ148" s="614" t="str">
        <f t="shared" si="144"/>
        <v/>
      </c>
      <c r="FR148" s="614" t="str">
        <f t="shared" si="145"/>
        <v/>
      </c>
      <c r="FS148" s="614" t="str">
        <f t="shared" si="146"/>
        <v/>
      </c>
      <c r="FT148" s="614" t="str">
        <f t="shared" si="147"/>
        <v/>
      </c>
      <c r="FU148" s="614" t="str">
        <f t="shared" si="148"/>
        <v/>
      </c>
      <c r="FV148" s="614" t="str">
        <f t="shared" si="149"/>
        <v/>
      </c>
      <c r="FW148" s="614" t="str">
        <f t="shared" si="150"/>
        <v/>
      </c>
      <c r="FX148" s="614" t="str">
        <f t="shared" si="151"/>
        <v/>
      </c>
      <c r="FY148" s="614" t="str">
        <f t="shared" si="152"/>
        <v/>
      </c>
      <c r="FZ148" s="614" t="str">
        <f t="shared" si="153"/>
        <v/>
      </c>
      <c r="GA148" s="614" t="str">
        <f t="shared" si="154"/>
        <v/>
      </c>
      <c r="GB148" s="614" t="str">
        <f t="shared" si="155"/>
        <v/>
      </c>
      <c r="GC148" s="614" t="str">
        <f t="shared" si="156"/>
        <v/>
      </c>
      <c r="GD148" s="614" t="str">
        <f t="shared" si="157"/>
        <v/>
      </c>
      <c r="GE148" s="614" t="str">
        <f t="shared" si="158"/>
        <v/>
      </c>
      <c r="GF148" s="614" t="str">
        <f t="shared" si="159"/>
        <v/>
      </c>
      <c r="GG148" s="614" t="str">
        <f t="shared" si="160"/>
        <v/>
      </c>
      <c r="GH148" s="614" t="str">
        <f t="shared" si="161"/>
        <v/>
      </c>
      <c r="GI148" s="614" t="str">
        <f t="shared" si="162"/>
        <v/>
      </c>
      <c r="GJ148" s="614" t="str">
        <f t="shared" si="163"/>
        <v/>
      </c>
      <c r="GK148" s="614" t="str">
        <f t="shared" si="164"/>
        <v/>
      </c>
      <c r="GL148" s="614" t="str">
        <f t="shared" si="165"/>
        <v/>
      </c>
      <c r="GM148" s="614" t="str">
        <f t="shared" si="166"/>
        <v/>
      </c>
      <c r="GN148" s="614" t="str">
        <f t="shared" si="167"/>
        <v/>
      </c>
      <c r="GO148" s="614" t="str">
        <f t="shared" si="168"/>
        <v/>
      </c>
      <c r="GP148" s="614" t="str">
        <f t="shared" si="169"/>
        <v/>
      </c>
      <c r="GQ148" s="614" t="str">
        <f t="shared" si="170"/>
        <v/>
      </c>
      <c r="GR148" s="614" t="str">
        <f t="shared" si="171"/>
        <v/>
      </c>
      <c r="GS148" s="614" t="str">
        <f t="shared" si="172"/>
        <v/>
      </c>
      <c r="GT148" s="614" t="str">
        <f t="shared" si="173"/>
        <v/>
      </c>
      <c r="GU148" s="614" t="str">
        <f t="shared" si="174"/>
        <v/>
      </c>
      <c r="GV148" s="614" t="str">
        <f t="shared" si="175"/>
        <v/>
      </c>
      <c r="GW148" s="614" t="str">
        <f t="shared" si="176"/>
        <v/>
      </c>
      <c r="GX148" s="614" t="str">
        <f t="shared" si="177"/>
        <v/>
      </c>
      <c r="GY148" s="614" t="str">
        <f t="shared" si="178"/>
        <v/>
      </c>
      <c r="GZ148" s="614" t="str">
        <f t="shared" si="179"/>
        <v/>
      </c>
      <c r="HA148" s="614" t="str">
        <f t="shared" si="180"/>
        <v/>
      </c>
      <c r="HB148" s="614" t="str">
        <f t="shared" si="181"/>
        <v/>
      </c>
      <c r="HC148" s="614" t="str">
        <f t="shared" si="182"/>
        <v/>
      </c>
      <c r="HD148" s="614" t="str">
        <f t="shared" si="183"/>
        <v/>
      </c>
      <c r="HE148" s="614" t="str">
        <f t="shared" si="184"/>
        <v/>
      </c>
      <c r="HF148" s="614" t="str">
        <f t="shared" si="185"/>
        <v/>
      </c>
      <c r="HG148" s="614" t="str">
        <f t="shared" si="186"/>
        <v/>
      </c>
      <c r="HH148" s="614" t="str">
        <f t="shared" si="187"/>
        <v/>
      </c>
      <c r="HI148" s="614" t="str">
        <f t="shared" si="188"/>
        <v/>
      </c>
      <c r="HJ148" s="614" t="str">
        <f t="shared" si="189"/>
        <v/>
      </c>
      <c r="HK148" s="614" t="str">
        <f t="shared" si="190"/>
        <v/>
      </c>
      <c r="HL148" s="614" t="str">
        <f t="shared" si="191"/>
        <v/>
      </c>
      <c r="HM148" s="614" t="str">
        <f t="shared" si="192"/>
        <v/>
      </c>
      <c r="HN148" s="614" t="str">
        <f t="shared" si="193"/>
        <v/>
      </c>
      <c r="HO148" s="614" t="str">
        <f t="shared" si="194"/>
        <v/>
      </c>
      <c r="HP148" s="614" t="str">
        <f t="shared" si="195"/>
        <v/>
      </c>
      <c r="HQ148" s="614" t="str">
        <f t="shared" si="196"/>
        <v/>
      </c>
      <c r="HR148" s="614" t="str">
        <f t="shared" si="197"/>
        <v/>
      </c>
      <c r="HS148" s="614" t="str">
        <f t="shared" si="198"/>
        <v/>
      </c>
      <c r="HT148" s="614" t="str">
        <f t="shared" si="199"/>
        <v/>
      </c>
      <c r="HU148" s="614" t="str">
        <f t="shared" si="200"/>
        <v/>
      </c>
      <c r="HV148" s="614" t="str">
        <f t="shared" si="201"/>
        <v/>
      </c>
      <c r="HW148" s="614" t="str">
        <f t="shared" si="202"/>
        <v/>
      </c>
      <c r="HX148" s="614" t="str">
        <f t="shared" si="203"/>
        <v/>
      </c>
      <c r="HY148" s="739" t="str">
        <f t="shared" si="204"/>
        <v/>
      </c>
      <c r="HZ148" s="739" t="str">
        <f t="shared" si="205"/>
        <v/>
      </c>
      <c r="IA148" s="739" t="str">
        <f t="shared" si="206"/>
        <v/>
      </c>
      <c r="IB148" s="739" t="str">
        <f t="shared" si="207"/>
        <v/>
      </c>
      <c r="IC148" s="739" t="str">
        <f t="shared" si="208"/>
        <v/>
      </c>
      <c r="ID148" s="739" t="str">
        <f t="shared" si="209"/>
        <v/>
      </c>
      <c r="IE148" s="739" t="str">
        <f t="shared" si="210"/>
        <v/>
      </c>
      <c r="IF148" s="739" t="str">
        <f t="shared" si="211"/>
        <v/>
      </c>
      <c r="IG148" s="739" t="str">
        <f t="shared" si="212"/>
        <v/>
      </c>
      <c r="IH148" s="739" t="str">
        <f t="shared" si="213"/>
        <v/>
      </c>
      <c r="II148" s="739" t="str">
        <f t="shared" si="214"/>
        <v/>
      </c>
      <c r="IJ148" s="739" t="str">
        <f t="shared" si="215"/>
        <v/>
      </c>
      <c r="IK148" s="739" t="str">
        <f t="shared" si="216"/>
        <v/>
      </c>
      <c r="IL148" s="739" t="str">
        <f t="shared" si="217"/>
        <v/>
      </c>
      <c r="IM148" s="739" t="str">
        <f t="shared" si="218"/>
        <v/>
      </c>
      <c r="IN148" s="739" t="str">
        <f t="shared" si="219"/>
        <v/>
      </c>
      <c r="IO148" s="739" t="str">
        <f t="shared" si="220"/>
        <v/>
      </c>
      <c r="IP148" s="739" t="str">
        <f t="shared" si="221"/>
        <v/>
      </c>
      <c r="IQ148" s="739" t="str">
        <f t="shared" si="222"/>
        <v/>
      </c>
      <c r="IR148" s="739" t="str">
        <f t="shared" si="223"/>
        <v/>
      </c>
      <c r="IS148" s="739" t="str">
        <f t="shared" si="224"/>
        <v/>
      </c>
      <c r="IT148" s="739" t="str">
        <f t="shared" si="225"/>
        <v/>
      </c>
      <c r="IU148" s="739" t="str">
        <f t="shared" si="226"/>
        <v/>
      </c>
      <c r="IV148" s="739" t="str">
        <f t="shared" si="227"/>
        <v/>
      </c>
      <c r="IW148" s="739" t="str">
        <f t="shared" si="228"/>
        <v/>
      </c>
      <c r="IX148" s="739" t="str">
        <f t="shared" si="229"/>
        <v/>
      </c>
      <c r="IY148" s="739" t="str">
        <f t="shared" si="230"/>
        <v/>
      </c>
      <c r="IZ148" s="739" t="str">
        <f t="shared" si="231"/>
        <v/>
      </c>
      <c r="JA148" s="739" t="str">
        <f t="shared" si="232"/>
        <v/>
      </c>
      <c r="JB148" s="739" t="str">
        <f t="shared" si="233"/>
        <v/>
      </c>
      <c r="JC148" s="739" t="str">
        <f t="shared" si="234"/>
        <v/>
      </c>
      <c r="JD148" s="739" t="str">
        <f t="shared" si="235"/>
        <v/>
      </c>
      <c r="JE148" s="739" t="str">
        <f t="shared" si="236"/>
        <v/>
      </c>
      <c r="JF148" s="739" t="str">
        <f t="shared" si="237"/>
        <v/>
      </c>
      <c r="JG148" s="739" t="str">
        <f t="shared" si="238"/>
        <v/>
      </c>
      <c r="JH148" s="739" t="str">
        <f t="shared" si="239"/>
        <v/>
      </c>
      <c r="JI148" s="739" t="str">
        <f t="shared" si="240"/>
        <v/>
      </c>
      <c r="JJ148" s="739" t="str">
        <f t="shared" si="241"/>
        <v/>
      </c>
      <c r="JK148" s="739" t="str">
        <f t="shared" si="242"/>
        <v/>
      </c>
      <c r="JL148" s="739" t="str">
        <f t="shared" si="243"/>
        <v/>
      </c>
      <c r="JM148" s="739" t="str">
        <f t="shared" si="244"/>
        <v/>
      </c>
      <c r="JN148" s="739" t="str">
        <f t="shared" si="245"/>
        <v/>
      </c>
      <c r="JO148" s="739" t="str">
        <f t="shared" si="246"/>
        <v/>
      </c>
      <c r="JP148" s="739" t="str">
        <f t="shared" si="247"/>
        <v/>
      </c>
      <c r="JQ148" s="739" t="str">
        <f t="shared" si="248"/>
        <v/>
      </c>
      <c r="JR148" s="739" t="str">
        <f t="shared" si="249"/>
        <v/>
      </c>
      <c r="JS148" s="739" t="str">
        <f t="shared" si="250"/>
        <v/>
      </c>
      <c r="JT148" s="739" t="str">
        <f t="shared" si="251"/>
        <v/>
      </c>
      <c r="JU148" s="739" t="str">
        <f t="shared" si="252"/>
        <v/>
      </c>
      <c r="JV148" s="739" t="str">
        <f t="shared" si="253"/>
        <v/>
      </c>
      <c r="JW148" s="739" t="str">
        <f t="shared" si="254"/>
        <v/>
      </c>
      <c r="JX148" s="739" t="str">
        <f t="shared" si="255"/>
        <v/>
      </c>
      <c r="JY148" s="739" t="str">
        <f t="shared" si="256"/>
        <v/>
      </c>
      <c r="JZ148" s="739" t="str">
        <f t="shared" si="257"/>
        <v/>
      </c>
      <c r="KA148" s="739" t="str">
        <f t="shared" si="258"/>
        <v/>
      </c>
      <c r="KB148" s="739" t="str">
        <f t="shared" si="259"/>
        <v/>
      </c>
      <c r="KC148" s="739" t="str">
        <f t="shared" si="260"/>
        <v/>
      </c>
      <c r="KD148" s="739" t="str">
        <f t="shared" si="261"/>
        <v/>
      </c>
      <c r="KE148" s="739" t="str">
        <f t="shared" si="262"/>
        <v/>
      </c>
      <c r="KF148" s="739" t="str">
        <f t="shared" si="263"/>
        <v/>
      </c>
      <c r="KG148" s="739" t="str">
        <f t="shared" si="264"/>
        <v/>
      </c>
      <c r="KH148" s="739" t="str">
        <f t="shared" si="265"/>
        <v/>
      </c>
      <c r="KI148" s="739" t="str">
        <f t="shared" si="266"/>
        <v/>
      </c>
      <c r="KJ148" s="739" t="str">
        <f t="shared" si="267"/>
        <v/>
      </c>
      <c r="KK148" s="739" t="str">
        <f t="shared" si="268"/>
        <v/>
      </c>
      <c r="KL148" s="739" t="str">
        <f t="shared" si="269"/>
        <v/>
      </c>
      <c r="KM148" s="739" t="str">
        <f t="shared" si="270"/>
        <v/>
      </c>
      <c r="KN148" s="739" t="str">
        <f t="shared" si="271"/>
        <v/>
      </c>
      <c r="KO148" s="739" t="str">
        <f t="shared" si="272"/>
        <v/>
      </c>
      <c r="KP148" s="739" t="str">
        <f t="shared" si="273"/>
        <v/>
      </c>
      <c r="KQ148" s="739" t="str">
        <f t="shared" si="274"/>
        <v/>
      </c>
      <c r="KR148" s="739" t="str">
        <f t="shared" si="275"/>
        <v/>
      </c>
      <c r="KS148" s="739" t="str">
        <f t="shared" si="276"/>
        <v/>
      </c>
      <c r="KT148" s="739" t="str">
        <f t="shared" si="277"/>
        <v/>
      </c>
      <c r="KU148" s="739" t="str">
        <f t="shared" si="278"/>
        <v/>
      </c>
      <c r="KV148" s="739" t="str">
        <f t="shared" si="279"/>
        <v/>
      </c>
      <c r="KW148" s="739" t="str">
        <f t="shared" si="280"/>
        <v/>
      </c>
      <c r="KX148" s="739" t="str">
        <f t="shared" si="281"/>
        <v/>
      </c>
      <c r="KY148" s="739" t="str">
        <f t="shared" si="282"/>
        <v/>
      </c>
      <c r="KZ148" s="739" t="str">
        <f t="shared" si="283"/>
        <v/>
      </c>
      <c r="LA148" s="739" t="str">
        <f t="shared" si="284"/>
        <v/>
      </c>
      <c r="LB148" s="739" t="str">
        <f t="shared" si="285"/>
        <v/>
      </c>
      <c r="LC148" s="739" t="str">
        <f t="shared" si="286"/>
        <v/>
      </c>
      <c r="LD148" s="739" t="str">
        <f t="shared" si="287"/>
        <v/>
      </c>
      <c r="LE148" s="739" t="str">
        <f t="shared" si="288"/>
        <v/>
      </c>
      <c r="LF148" s="740" t="str">
        <f t="shared" si="289"/>
        <v/>
      </c>
      <c r="LG148" s="740" t="str">
        <f t="shared" si="290"/>
        <v/>
      </c>
      <c r="LH148" s="740" t="str">
        <f t="shared" si="291"/>
        <v/>
      </c>
      <c r="LI148" s="740" t="str">
        <f t="shared" si="292"/>
        <v/>
      </c>
      <c r="LJ148" s="740" t="str">
        <f t="shared" si="293"/>
        <v/>
      </c>
      <c r="LK148" s="614" t="str">
        <f t="shared" si="294"/>
        <v/>
      </c>
      <c r="LL148" s="614" t="str">
        <f t="shared" si="295"/>
        <v/>
      </c>
      <c r="LM148" s="614" t="str">
        <f t="shared" si="296"/>
        <v/>
      </c>
      <c r="LN148" s="614" t="str">
        <f t="shared" si="297"/>
        <v/>
      </c>
      <c r="LO148" s="614" t="str">
        <f t="shared" si="298"/>
        <v/>
      </c>
      <c r="LP148" s="614" t="str">
        <f t="shared" si="299"/>
        <v/>
      </c>
      <c r="LQ148" s="614" t="str">
        <f t="shared" si="300"/>
        <v/>
      </c>
      <c r="LR148" s="614" t="str">
        <f t="shared" si="301"/>
        <v/>
      </c>
      <c r="LS148" s="614" t="str">
        <f t="shared" si="302"/>
        <v/>
      </c>
      <c r="LT148" s="614" t="str">
        <f t="shared" si="303"/>
        <v/>
      </c>
      <c r="LU148" s="614" t="str">
        <f t="shared" si="304"/>
        <v/>
      </c>
      <c r="LV148" s="614" t="str">
        <f t="shared" si="305"/>
        <v/>
      </c>
      <c r="LW148" s="614" t="str">
        <f t="shared" si="306"/>
        <v/>
      </c>
      <c r="LX148" s="614" t="str">
        <f t="shared" si="307"/>
        <v/>
      </c>
      <c r="LY148" s="614" t="str">
        <f t="shared" si="308"/>
        <v/>
      </c>
      <c r="LZ148" s="614" t="str">
        <f t="shared" si="309"/>
        <v/>
      </c>
      <c r="MA148" s="614" t="str">
        <f t="shared" si="310"/>
        <v/>
      </c>
      <c r="MB148" s="614" t="str">
        <f t="shared" si="311"/>
        <v/>
      </c>
      <c r="MC148" s="614" t="str">
        <f t="shared" si="312"/>
        <v/>
      </c>
      <c r="MD148" s="614" t="str">
        <f t="shared" si="313"/>
        <v/>
      </c>
      <c r="ME148" s="731">
        <f t="shared" si="327"/>
        <v>0</v>
      </c>
      <c r="MF148" s="731">
        <f t="shared" si="328"/>
        <v>0</v>
      </c>
      <c r="MG148" s="731">
        <f t="shared" si="329"/>
        <v>0</v>
      </c>
      <c r="MH148" s="731">
        <f t="shared" si="330"/>
        <v>0</v>
      </c>
      <c r="MI148" s="731">
        <f t="shared" si="331"/>
        <v>0</v>
      </c>
      <c r="MJ148" s="731">
        <f t="shared" si="332"/>
        <v>0</v>
      </c>
      <c r="MK148" s="731">
        <f t="shared" si="333"/>
        <v>0</v>
      </c>
      <c r="ML148" s="731">
        <f t="shared" si="334"/>
        <v>0</v>
      </c>
      <c r="MM148" s="731">
        <f t="shared" si="335"/>
        <v>0</v>
      </c>
      <c r="MN148" s="731">
        <f t="shared" si="336"/>
        <v>0</v>
      </c>
      <c r="MO148" s="731">
        <f t="shared" si="337"/>
        <v>0</v>
      </c>
      <c r="MP148" s="731">
        <f t="shared" si="338"/>
        <v>0</v>
      </c>
      <c r="MQ148" s="731">
        <f t="shared" si="339"/>
        <v>0</v>
      </c>
      <c r="MR148" s="731">
        <f t="shared" si="340"/>
        <v>0</v>
      </c>
      <c r="MS148" s="731">
        <f t="shared" si="341"/>
        <v>0</v>
      </c>
    </row>
    <row r="149" spans="1:358" s="614" customFormat="1" ht="12" customHeight="1" x14ac:dyDescent="0.2">
      <c r="A149" s="647" t="str">
        <f t="shared" si="1"/>
        <v/>
      </c>
      <c r="B149" s="828">
        <f>'Rent Schedule and Summary'!B44</f>
        <v>0</v>
      </c>
      <c r="C149" s="824">
        <f>'Rent Schedule and Summary'!C44</f>
        <v>0</v>
      </c>
      <c r="D149" s="825">
        <f>'Rent Schedule and Summary'!D44</f>
        <v>0</v>
      </c>
      <c r="E149" s="826">
        <f>'Rent Schedule and Summary'!E44</f>
        <v>0</v>
      </c>
      <c r="F149" s="826">
        <f>'Rent Schedule and Summary'!F44</f>
        <v>0</v>
      </c>
      <c r="G149" s="826">
        <f>'Rent Schedule and Summary'!G44</f>
        <v>0</v>
      </c>
      <c r="H149" s="826">
        <f>'Rent Schedule and Summary'!H44</f>
        <v>0</v>
      </c>
      <c r="I149" s="826">
        <f>'Rent Schedule and Summary'!I44</f>
        <v>0</v>
      </c>
      <c r="J149" s="827">
        <f>'Rent Schedule and Summary'!J44</f>
        <v>0</v>
      </c>
      <c r="K149" s="736">
        <f t="shared" si="348"/>
        <v>0</v>
      </c>
      <c r="L149" s="736">
        <f t="shared" si="349"/>
        <v>0</v>
      </c>
      <c r="M149" s="779">
        <f>'Rent Schedule and Summary'!M44</f>
        <v>0</v>
      </c>
      <c r="N149" s="779">
        <f>'Rent Schedule and Summary'!N44</f>
        <v>0</v>
      </c>
      <c r="O149" s="779">
        <f>'Rent Schedule and Summary'!O44</f>
        <v>0</v>
      </c>
      <c r="P149" s="723">
        <f>'Rent Schedule and Summary'!P44</f>
        <v>0</v>
      </c>
      <c r="Q149" s="737">
        <f t="shared" si="4"/>
        <v>0</v>
      </c>
      <c r="R149" s="738"/>
      <c r="S149" s="737"/>
      <c r="T149" s="738"/>
      <c r="U149" s="661"/>
      <c r="V149" s="661"/>
      <c r="W149" s="614" t="str">
        <f t="shared" si="5"/>
        <v/>
      </c>
      <c r="X149" s="614" t="str">
        <f t="shared" si="6"/>
        <v/>
      </c>
      <c r="Y149" s="614" t="str">
        <f t="shared" si="7"/>
        <v/>
      </c>
      <c r="Z149" s="614" t="str">
        <f t="shared" si="8"/>
        <v/>
      </c>
      <c r="AA149" s="614" t="str">
        <f t="shared" si="9"/>
        <v/>
      </c>
      <c r="AB149" s="614" t="str">
        <f t="shared" si="10"/>
        <v/>
      </c>
      <c r="AC149" s="614" t="str">
        <f t="shared" si="11"/>
        <v/>
      </c>
      <c r="AD149" s="614" t="str">
        <f t="shared" si="12"/>
        <v/>
      </c>
      <c r="AE149" s="614" t="str">
        <f t="shared" si="13"/>
        <v/>
      </c>
      <c r="AF149" s="614" t="str">
        <f t="shared" si="14"/>
        <v/>
      </c>
      <c r="AG149" s="614" t="str">
        <f t="shared" si="15"/>
        <v/>
      </c>
      <c r="AH149" s="614" t="str">
        <f t="shared" si="16"/>
        <v/>
      </c>
      <c r="AI149" s="614" t="str">
        <f t="shared" si="17"/>
        <v/>
      </c>
      <c r="AJ149" s="614" t="str">
        <f t="shared" si="18"/>
        <v/>
      </c>
      <c r="AK149" s="614" t="str">
        <f t="shared" si="19"/>
        <v/>
      </c>
      <c r="AL149" s="614" t="str">
        <f t="shared" si="20"/>
        <v/>
      </c>
      <c r="AM149" s="614" t="str">
        <f t="shared" si="21"/>
        <v/>
      </c>
      <c r="AN149" s="614" t="str">
        <f t="shared" si="22"/>
        <v/>
      </c>
      <c r="AO149" s="614" t="str">
        <f t="shared" si="23"/>
        <v/>
      </c>
      <c r="AP149" s="614" t="str">
        <f t="shared" si="24"/>
        <v/>
      </c>
      <c r="AQ149" s="614" t="str">
        <f t="shared" si="25"/>
        <v/>
      </c>
      <c r="AR149" s="614" t="str">
        <f t="shared" si="26"/>
        <v/>
      </c>
      <c r="AS149" s="614" t="str">
        <f t="shared" si="27"/>
        <v/>
      </c>
      <c r="AT149" s="614" t="str">
        <f t="shared" si="28"/>
        <v/>
      </c>
      <c r="AU149" s="614" t="str">
        <f t="shared" si="29"/>
        <v/>
      </c>
      <c r="AV149" s="614" t="str">
        <f t="shared" si="30"/>
        <v/>
      </c>
      <c r="AW149" s="614" t="str">
        <f t="shared" si="31"/>
        <v/>
      </c>
      <c r="AX149" s="614" t="str">
        <f t="shared" si="32"/>
        <v/>
      </c>
      <c r="AY149" s="614" t="str">
        <f t="shared" si="33"/>
        <v/>
      </c>
      <c r="AZ149" s="614" t="str">
        <f t="shared" si="34"/>
        <v/>
      </c>
      <c r="BA149" s="614" t="str">
        <f t="shared" si="35"/>
        <v/>
      </c>
      <c r="BB149" s="614" t="str">
        <f t="shared" si="36"/>
        <v/>
      </c>
      <c r="BC149" s="614" t="str">
        <f t="shared" si="37"/>
        <v/>
      </c>
      <c r="BD149" s="614" t="str">
        <f t="shared" si="38"/>
        <v/>
      </c>
      <c r="BE149" s="614" t="str">
        <f t="shared" si="39"/>
        <v/>
      </c>
      <c r="BF149" s="614" t="str">
        <f t="shared" si="40"/>
        <v/>
      </c>
      <c r="BG149" s="614" t="str">
        <f t="shared" si="41"/>
        <v/>
      </c>
      <c r="BH149" s="614" t="str">
        <f t="shared" si="42"/>
        <v/>
      </c>
      <c r="BI149" s="614" t="str">
        <f t="shared" si="43"/>
        <v/>
      </c>
      <c r="BJ149" s="614" t="str">
        <f t="shared" si="44"/>
        <v/>
      </c>
      <c r="BK149" s="614" t="str">
        <f t="shared" si="45"/>
        <v/>
      </c>
      <c r="BL149" s="614" t="str">
        <f t="shared" si="46"/>
        <v/>
      </c>
      <c r="BM149" s="614" t="str">
        <f t="shared" si="47"/>
        <v/>
      </c>
      <c r="BN149" s="614" t="str">
        <f t="shared" si="48"/>
        <v/>
      </c>
      <c r="BO149" s="614" t="str">
        <f t="shared" si="49"/>
        <v/>
      </c>
      <c r="BP149" s="614" t="str">
        <f t="shared" si="50"/>
        <v/>
      </c>
      <c r="BQ149" s="614" t="str">
        <f t="shared" si="51"/>
        <v/>
      </c>
      <c r="BR149" s="614" t="str">
        <f t="shared" si="52"/>
        <v/>
      </c>
      <c r="BS149" s="614" t="str">
        <f t="shared" si="53"/>
        <v/>
      </c>
      <c r="BT149" s="614" t="str">
        <f t="shared" si="54"/>
        <v/>
      </c>
      <c r="BU149" s="614" t="str">
        <f t="shared" si="55"/>
        <v/>
      </c>
      <c r="BV149" s="614" t="str">
        <f t="shared" si="56"/>
        <v/>
      </c>
      <c r="BW149" s="614" t="str">
        <f t="shared" si="57"/>
        <v/>
      </c>
      <c r="BX149" s="614" t="str">
        <f t="shared" si="58"/>
        <v/>
      </c>
      <c r="BY149" s="614" t="str">
        <f t="shared" si="59"/>
        <v/>
      </c>
      <c r="BZ149" s="614" t="str">
        <f t="shared" si="60"/>
        <v/>
      </c>
      <c r="CA149" s="614" t="str">
        <f t="shared" si="61"/>
        <v/>
      </c>
      <c r="CB149" s="614" t="str">
        <f t="shared" si="62"/>
        <v/>
      </c>
      <c r="CC149" s="614" t="str">
        <f t="shared" si="63"/>
        <v/>
      </c>
      <c r="CD149" s="614" t="str">
        <f t="shared" si="64"/>
        <v/>
      </c>
      <c r="CE149" s="614" t="str">
        <f t="shared" si="65"/>
        <v/>
      </c>
      <c r="CF149" s="614" t="str">
        <f t="shared" si="66"/>
        <v/>
      </c>
      <c r="CG149" s="614" t="str">
        <f t="shared" si="67"/>
        <v/>
      </c>
      <c r="CH149" s="614" t="str">
        <f t="shared" si="68"/>
        <v/>
      </c>
      <c r="CI149" s="614" t="str">
        <f t="shared" si="69"/>
        <v/>
      </c>
      <c r="CJ149" s="614" t="str">
        <f t="shared" si="70"/>
        <v/>
      </c>
      <c r="CK149" s="614" t="str">
        <f t="shared" si="71"/>
        <v/>
      </c>
      <c r="CL149" s="614" t="str">
        <f t="shared" si="72"/>
        <v/>
      </c>
      <c r="CM149" s="614" t="str">
        <f t="shared" si="73"/>
        <v/>
      </c>
      <c r="CN149" s="614" t="str">
        <f t="shared" si="74"/>
        <v/>
      </c>
      <c r="CO149" s="614" t="str">
        <f t="shared" si="75"/>
        <v/>
      </c>
      <c r="CP149" s="614" t="str">
        <f t="shared" si="76"/>
        <v/>
      </c>
      <c r="CQ149" s="614" t="str">
        <f t="shared" si="77"/>
        <v/>
      </c>
      <c r="CR149" s="614" t="str">
        <f t="shared" si="78"/>
        <v/>
      </c>
      <c r="CS149" s="614" t="str">
        <f t="shared" si="79"/>
        <v/>
      </c>
      <c r="CT149" s="614" t="str">
        <f t="shared" si="80"/>
        <v/>
      </c>
      <c r="CU149" s="614" t="str">
        <f t="shared" si="81"/>
        <v/>
      </c>
      <c r="CV149" s="614" t="str">
        <f t="shared" si="82"/>
        <v/>
      </c>
      <c r="CW149" s="614" t="str">
        <f t="shared" si="83"/>
        <v/>
      </c>
      <c r="CX149" s="614" t="str">
        <f t="shared" si="84"/>
        <v/>
      </c>
      <c r="CY149" s="614" t="str">
        <f t="shared" si="85"/>
        <v/>
      </c>
      <c r="CZ149" s="614" t="str">
        <f t="shared" si="86"/>
        <v/>
      </c>
      <c r="DA149" s="614" t="str">
        <f t="shared" si="87"/>
        <v/>
      </c>
      <c r="DB149" s="614" t="str">
        <f t="shared" si="88"/>
        <v/>
      </c>
      <c r="DC149" s="614" t="str">
        <f t="shared" si="89"/>
        <v/>
      </c>
      <c r="DD149" s="614" t="str">
        <f t="shared" si="90"/>
        <v/>
      </c>
      <c r="DE149" s="614" t="str">
        <f t="shared" si="91"/>
        <v/>
      </c>
      <c r="DF149" s="614" t="str">
        <f t="shared" si="92"/>
        <v/>
      </c>
      <c r="DG149" s="614" t="str">
        <f t="shared" si="93"/>
        <v/>
      </c>
      <c r="DH149" s="614" t="str">
        <f t="shared" si="94"/>
        <v/>
      </c>
      <c r="DI149" s="614" t="str">
        <f t="shared" si="95"/>
        <v/>
      </c>
      <c r="DJ149" s="614" t="str">
        <f t="shared" si="96"/>
        <v/>
      </c>
      <c r="DK149" s="614" t="str">
        <f t="shared" si="97"/>
        <v/>
      </c>
      <c r="DL149" s="614" t="str">
        <f t="shared" si="98"/>
        <v/>
      </c>
      <c r="DM149" s="614" t="str">
        <f t="shared" si="99"/>
        <v/>
      </c>
      <c r="DN149" s="614" t="str">
        <f t="shared" si="100"/>
        <v/>
      </c>
      <c r="DO149" s="614" t="str">
        <f t="shared" si="101"/>
        <v/>
      </c>
      <c r="DP149" s="614" t="str">
        <f t="shared" si="102"/>
        <v/>
      </c>
      <c r="DQ149" s="614" t="str">
        <f t="shared" si="103"/>
        <v/>
      </c>
      <c r="DR149" s="614" t="str">
        <f t="shared" si="104"/>
        <v/>
      </c>
      <c r="DS149" s="614" t="str">
        <f t="shared" si="105"/>
        <v/>
      </c>
      <c r="DT149" s="614" t="str">
        <f t="shared" si="106"/>
        <v/>
      </c>
      <c r="DU149" s="614" t="str">
        <f t="shared" si="107"/>
        <v/>
      </c>
      <c r="DV149" s="614" t="str">
        <f t="shared" si="108"/>
        <v/>
      </c>
      <c r="DW149" s="614" t="str">
        <f t="shared" si="109"/>
        <v/>
      </c>
      <c r="DX149" s="614" t="str">
        <f t="shared" si="110"/>
        <v/>
      </c>
      <c r="DY149" s="614" t="str">
        <f t="shared" si="111"/>
        <v/>
      </c>
      <c r="DZ149" s="614" t="str">
        <f t="shared" si="112"/>
        <v/>
      </c>
      <c r="EA149" s="614" t="str">
        <f t="shared" si="113"/>
        <v/>
      </c>
      <c r="EB149" s="614" t="str">
        <f t="shared" si="114"/>
        <v/>
      </c>
      <c r="EC149" s="614" t="str">
        <f t="shared" si="115"/>
        <v/>
      </c>
      <c r="ED149" s="614" t="str">
        <f t="shared" si="116"/>
        <v/>
      </c>
      <c r="EE149" s="614" t="str">
        <f t="shared" si="117"/>
        <v/>
      </c>
      <c r="EF149" s="614" t="str">
        <f t="shared" si="118"/>
        <v/>
      </c>
      <c r="EG149" s="614" t="str">
        <f t="shared" si="316"/>
        <v/>
      </c>
      <c r="EH149" s="614" t="str">
        <f t="shared" si="119"/>
        <v/>
      </c>
      <c r="EI149" s="614" t="str">
        <f t="shared" si="120"/>
        <v/>
      </c>
      <c r="EJ149" s="614" t="str">
        <f t="shared" si="121"/>
        <v/>
      </c>
      <c r="EK149" s="614" t="str">
        <f t="shared" si="122"/>
        <v/>
      </c>
      <c r="EL149" s="614" t="str">
        <f t="shared" si="123"/>
        <v/>
      </c>
      <c r="EM149" s="614" t="str">
        <f t="shared" si="124"/>
        <v/>
      </c>
      <c r="EN149" s="614" t="str">
        <f t="shared" si="125"/>
        <v/>
      </c>
      <c r="EO149" s="614" t="str">
        <f t="shared" si="126"/>
        <v/>
      </c>
      <c r="EP149" s="614" t="str">
        <f t="shared" si="127"/>
        <v/>
      </c>
      <c r="EQ149" s="614" t="str">
        <f t="shared" si="128"/>
        <v/>
      </c>
      <c r="ER149" s="614" t="str">
        <f t="shared" si="129"/>
        <v/>
      </c>
      <c r="ES149" s="614" t="str">
        <f t="shared" si="130"/>
        <v/>
      </c>
      <c r="ET149" s="614" t="str">
        <f t="shared" si="131"/>
        <v/>
      </c>
      <c r="EU149" s="614" t="str">
        <f t="shared" si="132"/>
        <v/>
      </c>
      <c r="EV149" s="614" t="str">
        <f t="shared" si="133"/>
        <v/>
      </c>
      <c r="EW149" s="614" t="str">
        <f t="shared" si="317"/>
        <v/>
      </c>
      <c r="EX149" s="614" t="str">
        <f t="shared" si="318"/>
        <v/>
      </c>
      <c r="EY149" s="614" t="str">
        <f t="shared" si="319"/>
        <v/>
      </c>
      <c r="EZ149" s="614" t="str">
        <f t="shared" si="320"/>
        <v/>
      </c>
      <c r="FA149" s="614" t="str">
        <f t="shared" si="321"/>
        <v/>
      </c>
      <c r="FB149" s="614" t="str">
        <f t="shared" si="134"/>
        <v/>
      </c>
      <c r="FC149" s="614" t="str">
        <f t="shared" si="135"/>
        <v/>
      </c>
      <c r="FD149" s="614" t="str">
        <f t="shared" si="136"/>
        <v/>
      </c>
      <c r="FE149" s="614" t="str">
        <f t="shared" si="137"/>
        <v/>
      </c>
      <c r="FF149" s="614" t="str">
        <f t="shared" si="138"/>
        <v/>
      </c>
      <c r="FG149" s="614" t="str">
        <f t="shared" si="322"/>
        <v/>
      </c>
      <c r="FH149" s="614" t="str">
        <f t="shared" si="323"/>
        <v/>
      </c>
      <c r="FI149" s="614" t="str">
        <f t="shared" si="324"/>
        <v/>
      </c>
      <c r="FJ149" s="614" t="str">
        <f t="shared" si="325"/>
        <v/>
      </c>
      <c r="FK149" s="614" t="str">
        <f t="shared" si="326"/>
        <v/>
      </c>
      <c r="FL149" s="614" t="str">
        <f t="shared" si="139"/>
        <v/>
      </c>
      <c r="FM149" s="614" t="str">
        <f t="shared" si="140"/>
        <v/>
      </c>
      <c r="FN149" s="614" t="str">
        <f t="shared" si="141"/>
        <v/>
      </c>
      <c r="FO149" s="614" t="str">
        <f t="shared" si="142"/>
        <v/>
      </c>
      <c r="FP149" s="614" t="str">
        <f t="shared" si="143"/>
        <v/>
      </c>
      <c r="FQ149" s="614" t="str">
        <f t="shared" si="144"/>
        <v/>
      </c>
      <c r="FR149" s="614" t="str">
        <f t="shared" si="145"/>
        <v/>
      </c>
      <c r="FS149" s="614" t="str">
        <f t="shared" si="146"/>
        <v/>
      </c>
      <c r="FT149" s="614" t="str">
        <f t="shared" si="147"/>
        <v/>
      </c>
      <c r="FU149" s="614" t="str">
        <f t="shared" si="148"/>
        <v/>
      </c>
      <c r="FV149" s="614" t="str">
        <f t="shared" si="149"/>
        <v/>
      </c>
      <c r="FW149" s="614" t="str">
        <f t="shared" si="150"/>
        <v/>
      </c>
      <c r="FX149" s="614" t="str">
        <f t="shared" si="151"/>
        <v/>
      </c>
      <c r="FY149" s="614" t="str">
        <f t="shared" si="152"/>
        <v/>
      </c>
      <c r="FZ149" s="614" t="str">
        <f t="shared" si="153"/>
        <v/>
      </c>
      <c r="GA149" s="614" t="str">
        <f t="shared" si="154"/>
        <v/>
      </c>
      <c r="GB149" s="614" t="str">
        <f t="shared" si="155"/>
        <v/>
      </c>
      <c r="GC149" s="614" t="str">
        <f t="shared" si="156"/>
        <v/>
      </c>
      <c r="GD149" s="614" t="str">
        <f t="shared" si="157"/>
        <v/>
      </c>
      <c r="GE149" s="614" t="str">
        <f t="shared" si="158"/>
        <v/>
      </c>
      <c r="GF149" s="614" t="str">
        <f t="shared" si="159"/>
        <v/>
      </c>
      <c r="GG149" s="614" t="str">
        <f t="shared" si="160"/>
        <v/>
      </c>
      <c r="GH149" s="614" t="str">
        <f t="shared" si="161"/>
        <v/>
      </c>
      <c r="GI149" s="614" t="str">
        <f t="shared" si="162"/>
        <v/>
      </c>
      <c r="GJ149" s="614" t="str">
        <f t="shared" si="163"/>
        <v/>
      </c>
      <c r="GK149" s="614" t="str">
        <f t="shared" si="164"/>
        <v/>
      </c>
      <c r="GL149" s="614" t="str">
        <f t="shared" si="165"/>
        <v/>
      </c>
      <c r="GM149" s="614" t="str">
        <f t="shared" si="166"/>
        <v/>
      </c>
      <c r="GN149" s="614" t="str">
        <f t="shared" si="167"/>
        <v/>
      </c>
      <c r="GO149" s="614" t="str">
        <f t="shared" si="168"/>
        <v/>
      </c>
      <c r="GP149" s="614" t="str">
        <f t="shared" si="169"/>
        <v/>
      </c>
      <c r="GQ149" s="614" t="str">
        <f t="shared" si="170"/>
        <v/>
      </c>
      <c r="GR149" s="614" t="str">
        <f t="shared" si="171"/>
        <v/>
      </c>
      <c r="GS149" s="614" t="str">
        <f t="shared" si="172"/>
        <v/>
      </c>
      <c r="GT149" s="614" t="str">
        <f t="shared" si="173"/>
        <v/>
      </c>
      <c r="GU149" s="614" t="str">
        <f t="shared" si="174"/>
        <v/>
      </c>
      <c r="GV149" s="614" t="str">
        <f t="shared" si="175"/>
        <v/>
      </c>
      <c r="GW149" s="614" t="str">
        <f t="shared" si="176"/>
        <v/>
      </c>
      <c r="GX149" s="614" t="str">
        <f t="shared" si="177"/>
        <v/>
      </c>
      <c r="GY149" s="614" t="str">
        <f t="shared" si="178"/>
        <v/>
      </c>
      <c r="GZ149" s="614" t="str">
        <f t="shared" si="179"/>
        <v/>
      </c>
      <c r="HA149" s="614" t="str">
        <f t="shared" si="180"/>
        <v/>
      </c>
      <c r="HB149" s="614" t="str">
        <f t="shared" si="181"/>
        <v/>
      </c>
      <c r="HC149" s="614" t="str">
        <f t="shared" si="182"/>
        <v/>
      </c>
      <c r="HD149" s="614" t="str">
        <f t="shared" si="183"/>
        <v/>
      </c>
      <c r="HE149" s="614" t="str">
        <f t="shared" si="184"/>
        <v/>
      </c>
      <c r="HF149" s="614" t="str">
        <f t="shared" si="185"/>
        <v/>
      </c>
      <c r="HG149" s="614" t="str">
        <f t="shared" si="186"/>
        <v/>
      </c>
      <c r="HH149" s="614" t="str">
        <f t="shared" si="187"/>
        <v/>
      </c>
      <c r="HI149" s="614" t="str">
        <f t="shared" si="188"/>
        <v/>
      </c>
      <c r="HJ149" s="614" t="str">
        <f t="shared" si="189"/>
        <v/>
      </c>
      <c r="HK149" s="614" t="str">
        <f t="shared" si="190"/>
        <v/>
      </c>
      <c r="HL149" s="614" t="str">
        <f t="shared" si="191"/>
        <v/>
      </c>
      <c r="HM149" s="614" t="str">
        <f t="shared" si="192"/>
        <v/>
      </c>
      <c r="HN149" s="614" t="str">
        <f t="shared" si="193"/>
        <v/>
      </c>
      <c r="HO149" s="614" t="str">
        <f t="shared" si="194"/>
        <v/>
      </c>
      <c r="HP149" s="614" t="str">
        <f t="shared" si="195"/>
        <v/>
      </c>
      <c r="HQ149" s="614" t="str">
        <f t="shared" si="196"/>
        <v/>
      </c>
      <c r="HR149" s="614" t="str">
        <f t="shared" si="197"/>
        <v/>
      </c>
      <c r="HS149" s="614" t="str">
        <f t="shared" si="198"/>
        <v/>
      </c>
      <c r="HT149" s="614" t="str">
        <f t="shared" si="199"/>
        <v/>
      </c>
      <c r="HU149" s="614" t="str">
        <f t="shared" si="200"/>
        <v/>
      </c>
      <c r="HV149" s="614" t="str">
        <f t="shared" si="201"/>
        <v/>
      </c>
      <c r="HW149" s="614" t="str">
        <f t="shared" si="202"/>
        <v/>
      </c>
      <c r="HX149" s="614" t="str">
        <f t="shared" si="203"/>
        <v/>
      </c>
      <c r="HY149" s="739" t="str">
        <f t="shared" si="204"/>
        <v/>
      </c>
      <c r="HZ149" s="739" t="str">
        <f t="shared" si="205"/>
        <v/>
      </c>
      <c r="IA149" s="739" t="str">
        <f t="shared" si="206"/>
        <v/>
      </c>
      <c r="IB149" s="739" t="str">
        <f t="shared" si="207"/>
        <v/>
      </c>
      <c r="IC149" s="739" t="str">
        <f t="shared" si="208"/>
        <v/>
      </c>
      <c r="ID149" s="739" t="str">
        <f t="shared" si="209"/>
        <v/>
      </c>
      <c r="IE149" s="739" t="str">
        <f t="shared" si="210"/>
        <v/>
      </c>
      <c r="IF149" s="739" t="str">
        <f t="shared" si="211"/>
        <v/>
      </c>
      <c r="IG149" s="739" t="str">
        <f t="shared" si="212"/>
        <v/>
      </c>
      <c r="IH149" s="739" t="str">
        <f t="shared" si="213"/>
        <v/>
      </c>
      <c r="II149" s="739" t="str">
        <f t="shared" si="214"/>
        <v/>
      </c>
      <c r="IJ149" s="739" t="str">
        <f t="shared" si="215"/>
        <v/>
      </c>
      <c r="IK149" s="739" t="str">
        <f t="shared" si="216"/>
        <v/>
      </c>
      <c r="IL149" s="739" t="str">
        <f t="shared" si="217"/>
        <v/>
      </c>
      <c r="IM149" s="739" t="str">
        <f t="shared" si="218"/>
        <v/>
      </c>
      <c r="IN149" s="739" t="str">
        <f t="shared" si="219"/>
        <v/>
      </c>
      <c r="IO149" s="739" t="str">
        <f t="shared" si="220"/>
        <v/>
      </c>
      <c r="IP149" s="739" t="str">
        <f t="shared" si="221"/>
        <v/>
      </c>
      <c r="IQ149" s="739" t="str">
        <f t="shared" si="222"/>
        <v/>
      </c>
      <c r="IR149" s="739" t="str">
        <f t="shared" si="223"/>
        <v/>
      </c>
      <c r="IS149" s="739" t="str">
        <f t="shared" si="224"/>
        <v/>
      </c>
      <c r="IT149" s="739" t="str">
        <f t="shared" si="225"/>
        <v/>
      </c>
      <c r="IU149" s="739" t="str">
        <f t="shared" si="226"/>
        <v/>
      </c>
      <c r="IV149" s="739" t="str">
        <f t="shared" si="227"/>
        <v/>
      </c>
      <c r="IW149" s="739" t="str">
        <f t="shared" si="228"/>
        <v/>
      </c>
      <c r="IX149" s="739" t="str">
        <f t="shared" si="229"/>
        <v/>
      </c>
      <c r="IY149" s="739" t="str">
        <f t="shared" si="230"/>
        <v/>
      </c>
      <c r="IZ149" s="739" t="str">
        <f t="shared" si="231"/>
        <v/>
      </c>
      <c r="JA149" s="739" t="str">
        <f t="shared" si="232"/>
        <v/>
      </c>
      <c r="JB149" s="739" t="str">
        <f t="shared" si="233"/>
        <v/>
      </c>
      <c r="JC149" s="739" t="str">
        <f t="shared" si="234"/>
        <v/>
      </c>
      <c r="JD149" s="739" t="str">
        <f t="shared" si="235"/>
        <v/>
      </c>
      <c r="JE149" s="739" t="str">
        <f t="shared" si="236"/>
        <v/>
      </c>
      <c r="JF149" s="739" t="str">
        <f t="shared" si="237"/>
        <v/>
      </c>
      <c r="JG149" s="739" t="str">
        <f t="shared" si="238"/>
        <v/>
      </c>
      <c r="JH149" s="739" t="str">
        <f t="shared" si="239"/>
        <v/>
      </c>
      <c r="JI149" s="739" t="str">
        <f t="shared" si="240"/>
        <v/>
      </c>
      <c r="JJ149" s="739" t="str">
        <f t="shared" si="241"/>
        <v/>
      </c>
      <c r="JK149" s="739" t="str">
        <f t="shared" si="242"/>
        <v/>
      </c>
      <c r="JL149" s="739" t="str">
        <f t="shared" si="243"/>
        <v/>
      </c>
      <c r="JM149" s="739" t="str">
        <f t="shared" si="244"/>
        <v/>
      </c>
      <c r="JN149" s="739" t="str">
        <f t="shared" si="245"/>
        <v/>
      </c>
      <c r="JO149" s="739" t="str">
        <f t="shared" si="246"/>
        <v/>
      </c>
      <c r="JP149" s="739" t="str">
        <f t="shared" si="247"/>
        <v/>
      </c>
      <c r="JQ149" s="739" t="str">
        <f t="shared" si="248"/>
        <v/>
      </c>
      <c r="JR149" s="739" t="str">
        <f t="shared" si="249"/>
        <v/>
      </c>
      <c r="JS149" s="739" t="str">
        <f t="shared" si="250"/>
        <v/>
      </c>
      <c r="JT149" s="739" t="str">
        <f t="shared" si="251"/>
        <v/>
      </c>
      <c r="JU149" s="739" t="str">
        <f t="shared" si="252"/>
        <v/>
      </c>
      <c r="JV149" s="739" t="str">
        <f t="shared" si="253"/>
        <v/>
      </c>
      <c r="JW149" s="739" t="str">
        <f t="shared" si="254"/>
        <v/>
      </c>
      <c r="JX149" s="739" t="str">
        <f t="shared" si="255"/>
        <v/>
      </c>
      <c r="JY149" s="739" t="str">
        <f t="shared" si="256"/>
        <v/>
      </c>
      <c r="JZ149" s="739" t="str">
        <f t="shared" si="257"/>
        <v/>
      </c>
      <c r="KA149" s="739" t="str">
        <f t="shared" si="258"/>
        <v/>
      </c>
      <c r="KB149" s="739" t="str">
        <f t="shared" si="259"/>
        <v/>
      </c>
      <c r="KC149" s="739" t="str">
        <f t="shared" si="260"/>
        <v/>
      </c>
      <c r="KD149" s="739" t="str">
        <f t="shared" si="261"/>
        <v/>
      </c>
      <c r="KE149" s="739" t="str">
        <f t="shared" si="262"/>
        <v/>
      </c>
      <c r="KF149" s="739" t="str">
        <f t="shared" si="263"/>
        <v/>
      </c>
      <c r="KG149" s="739" t="str">
        <f t="shared" si="264"/>
        <v/>
      </c>
      <c r="KH149" s="739" t="str">
        <f t="shared" si="265"/>
        <v/>
      </c>
      <c r="KI149" s="739" t="str">
        <f t="shared" si="266"/>
        <v/>
      </c>
      <c r="KJ149" s="739" t="str">
        <f t="shared" si="267"/>
        <v/>
      </c>
      <c r="KK149" s="739" t="str">
        <f t="shared" si="268"/>
        <v/>
      </c>
      <c r="KL149" s="739" t="str">
        <f t="shared" si="269"/>
        <v/>
      </c>
      <c r="KM149" s="739" t="str">
        <f t="shared" si="270"/>
        <v/>
      </c>
      <c r="KN149" s="739" t="str">
        <f t="shared" si="271"/>
        <v/>
      </c>
      <c r="KO149" s="739" t="str">
        <f t="shared" si="272"/>
        <v/>
      </c>
      <c r="KP149" s="739" t="str">
        <f t="shared" si="273"/>
        <v/>
      </c>
      <c r="KQ149" s="739" t="str">
        <f t="shared" si="274"/>
        <v/>
      </c>
      <c r="KR149" s="739" t="str">
        <f t="shared" si="275"/>
        <v/>
      </c>
      <c r="KS149" s="739" t="str">
        <f t="shared" si="276"/>
        <v/>
      </c>
      <c r="KT149" s="739" t="str">
        <f t="shared" si="277"/>
        <v/>
      </c>
      <c r="KU149" s="739" t="str">
        <f t="shared" si="278"/>
        <v/>
      </c>
      <c r="KV149" s="739" t="str">
        <f t="shared" si="279"/>
        <v/>
      </c>
      <c r="KW149" s="739" t="str">
        <f t="shared" si="280"/>
        <v/>
      </c>
      <c r="KX149" s="739" t="str">
        <f t="shared" si="281"/>
        <v/>
      </c>
      <c r="KY149" s="739" t="str">
        <f t="shared" si="282"/>
        <v/>
      </c>
      <c r="KZ149" s="739" t="str">
        <f t="shared" si="283"/>
        <v/>
      </c>
      <c r="LA149" s="739" t="str">
        <f t="shared" si="284"/>
        <v/>
      </c>
      <c r="LB149" s="739" t="str">
        <f t="shared" si="285"/>
        <v/>
      </c>
      <c r="LC149" s="739" t="str">
        <f t="shared" si="286"/>
        <v/>
      </c>
      <c r="LD149" s="739" t="str">
        <f t="shared" si="287"/>
        <v/>
      </c>
      <c r="LE149" s="739" t="str">
        <f t="shared" si="288"/>
        <v/>
      </c>
      <c r="LF149" s="740" t="str">
        <f t="shared" si="289"/>
        <v/>
      </c>
      <c r="LG149" s="740" t="str">
        <f t="shared" si="290"/>
        <v/>
      </c>
      <c r="LH149" s="740" t="str">
        <f t="shared" si="291"/>
        <v/>
      </c>
      <c r="LI149" s="740" t="str">
        <f t="shared" si="292"/>
        <v/>
      </c>
      <c r="LJ149" s="740" t="str">
        <f t="shared" si="293"/>
        <v/>
      </c>
      <c r="LK149" s="614" t="str">
        <f t="shared" si="294"/>
        <v/>
      </c>
      <c r="LL149" s="614" t="str">
        <f t="shared" si="295"/>
        <v/>
      </c>
      <c r="LM149" s="614" t="str">
        <f t="shared" si="296"/>
        <v/>
      </c>
      <c r="LN149" s="614" t="str">
        <f t="shared" si="297"/>
        <v/>
      </c>
      <c r="LO149" s="614" t="str">
        <f t="shared" si="298"/>
        <v/>
      </c>
      <c r="LP149" s="614" t="str">
        <f t="shared" si="299"/>
        <v/>
      </c>
      <c r="LQ149" s="614" t="str">
        <f t="shared" si="300"/>
        <v/>
      </c>
      <c r="LR149" s="614" t="str">
        <f t="shared" si="301"/>
        <v/>
      </c>
      <c r="LS149" s="614" t="str">
        <f t="shared" si="302"/>
        <v/>
      </c>
      <c r="LT149" s="614" t="str">
        <f t="shared" si="303"/>
        <v/>
      </c>
      <c r="LU149" s="614" t="str">
        <f t="shared" si="304"/>
        <v/>
      </c>
      <c r="LV149" s="614" t="str">
        <f t="shared" si="305"/>
        <v/>
      </c>
      <c r="LW149" s="614" t="str">
        <f t="shared" si="306"/>
        <v/>
      </c>
      <c r="LX149" s="614" t="str">
        <f t="shared" si="307"/>
        <v/>
      </c>
      <c r="LY149" s="614" t="str">
        <f t="shared" si="308"/>
        <v/>
      </c>
      <c r="LZ149" s="614" t="str">
        <f t="shared" si="309"/>
        <v/>
      </c>
      <c r="MA149" s="614" t="str">
        <f t="shared" si="310"/>
        <v/>
      </c>
      <c r="MB149" s="614" t="str">
        <f t="shared" si="311"/>
        <v/>
      </c>
      <c r="MC149" s="614" t="str">
        <f t="shared" si="312"/>
        <v/>
      </c>
      <c r="MD149" s="614" t="str">
        <f t="shared" si="313"/>
        <v/>
      </c>
      <c r="ME149" s="731">
        <f t="shared" si="327"/>
        <v>0</v>
      </c>
      <c r="MF149" s="731">
        <f t="shared" si="328"/>
        <v>0</v>
      </c>
      <c r="MG149" s="731">
        <f t="shared" si="329"/>
        <v>0</v>
      </c>
      <c r="MH149" s="731">
        <f t="shared" si="330"/>
        <v>0</v>
      </c>
      <c r="MI149" s="731">
        <f t="shared" si="331"/>
        <v>0</v>
      </c>
      <c r="MJ149" s="731">
        <f t="shared" si="332"/>
        <v>0</v>
      </c>
      <c r="MK149" s="731">
        <f t="shared" si="333"/>
        <v>0</v>
      </c>
      <c r="ML149" s="731">
        <f t="shared" si="334"/>
        <v>0</v>
      </c>
      <c r="MM149" s="731">
        <f t="shared" si="335"/>
        <v>0</v>
      </c>
      <c r="MN149" s="731">
        <f t="shared" si="336"/>
        <v>0</v>
      </c>
      <c r="MO149" s="731">
        <f t="shared" si="337"/>
        <v>0</v>
      </c>
      <c r="MP149" s="731">
        <f t="shared" si="338"/>
        <v>0</v>
      </c>
      <c r="MQ149" s="731">
        <f t="shared" si="339"/>
        <v>0</v>
      </c>
      <c r="MR149" s="731">
        <f t="shared" si="340"/>
        <v>0</v>
      </c>
      <c r="MS149" s="731">
        <f t="shared" si="341"/>
        <v>0</v>
      </c>
    </row>
    <row r="150" spans="1:358" s="614" customFormat="1" ht="12" customHeight="1" x14ac:dyDescent="0.2">
      <c r="A150" s="647" t="str">
        <f t="shared" si="1"/>
        <v/>
      </c>
      <c r="B150" s="828">
        <f>'Rent Schedule and Summary'!B45</f>
        <v>0</v>
      </c>
      <c r="C150" s="824">
        <f>'Rent Schedule and Summary'!C45</f>
        <v>0</v>
      </c>
      <c r="D150" s="825">
        <f>'Rent Schedule and Summary'!D45</f>
        <v>0</v>
      </c>
      <c r="E150" s="826">
        <f>'Rent Schedule and Summary'!E45</f>
        <v>0</v>
      </c>
      <c r="F150" s="826">
        <f>'Rent Schedule and Summary'!F45</f>
        <v>0</v>
      </c>
      <c r="G150" s="826">
        <f>'Rent Schedule and Summary'!G45</f>
        <v>0</v>
      </c>
      <c r="H150" s="826">
        <f>'Rent Schedule and Summary'!H45</f>
        <v>0</v>
      </c>
      <c r="I150" s="826">
        <f>'Rent Schedule and Summary'!I45</f>
        <v>0</v>
      </c>
      <c r="J150" s="827">
        <f>'Rent Schedule and Summary'!J45</f>
        <v>0</v>
      </c>
      <c r="K150" s="736">
        <f t="shared" si="348"/>
        <v>0</v>
      </c>
      <c r="L150" s="736">
        <f t="shared" si="349"/>
        <v>0</v>
      </c>
      <c r="M150" s="779">
        <f>'Rent Schedule and Summary'!M45</f>
        <v>0</v>
      </c>
      <c r="N150" s="779">
        <f>'Rent Schedule and Summary'!N45</f>
        <v>0</v>
      </c>
      <c r="O150" s="779">
        <f>'Rent Schedule and Summary'!O45</f>
        <v>0</v>
      </c>
      <c r="P150" s="723">
        <f>'Rent Schedule and Summary'!P45</f>
        <v>0</v>
      </c>
      <c r="Q150" s="737">
        <f t="shared" si="4"/>
        <v>0</v>
      </c>
      <c r="R150" s="738"/>
      <c r="S150" s="737"/>
      <c r="T150" s="738"/>
      <c r="U150" s="661"/>
      <c r="V150" s="661"/>
      <c r="W150" s="614" t="str">
        <f t="shared" si="5"/>
        <v/>
      </c>
      <c r="X150" s="614" t="str">
        <f t="shared" si="6"/>
        <v/>
      </c>
      <c r="Y150" s="614" t="str">
        <f t="shared" si="7"/>
        <v/>
      </c>
      <c r="Z150" s="614" t="str">
        <f t="shared" si="8"/>
        <v/>
      </c>
      <c r="AA150" s="614" t="str">
        <f t="shared" si="9"/>
        <v/>
      </c>
      <c r="AB150" s="614" t="str">
        <f t="shared" si="10"/>
        <v/>
      </c>
      <c r="AC150" s="614" t="str">
        <f t="shared" si="11"/>
        <v/>
      </c>
      <c r="AD150" s="614" t="str">
        <f t="shared" si="12"/>
        <v/>
      </c>
      <c r="AE150" s="614" t="str">
        <f t="shared" si="13"/>
        <v/>
      </c>
      <c r="AF150" s="614" t="str">
        <f t="shared" si="14"/>
        <v/>
      </c>
      <c r="AG150" s="614" t="str">
        <f t="shared" si="15"/>
        <v/>
      </c>
      <c r="AH150" s="614" t="str">
        <f t="shared" si="16"/>
        <v/>
      </c>
      <c r="AI150" s="614" t="str">
        <f t="shared" si="17"/>
        <v/>
      </c>
      <c r="AJ150" s="614" t="str">
        <f t="shared" si="18"/>
        <v/>
      </c>
      <c r="AK150" s="614" t="str">
        <f t="shared" si="19"/>
        <v/>
      </c>
      <c r="AL150" s="614" t="str">
        <f t="shared" si="20"/>
        <v/>
      </c>
      <c r="AM150" s="614" t="str">
        <f t="shared" si="21"/>
        <v/>
      </c>
      <c r="AN150" s="614" t="str">
        <f t="shared" si="22"/>
        <v/>
      </c>
      <c r="AO150" s="614" t="str">
        <f t="shared" si="23"/>
        <v/>
      </c>
      <c r="AP150" s="614" t="str">
        <f t="shared" si="24"/>
        <v/>
      </c>
      <c r="AQ150" s="614" t="str">
        <f t="shared" si="25"/>
        <v/>
      </c>
      <c r="AR150" s="614" t="str">
        <f t="shared" si="26"/>
        <v/>
      </c>
      <c r="AS150" s="614" t="str">
        <f t="shared" si="27"/>
        <v/>
      </c>
      <c r="AT150" s="614" t="str">
        <f t="shared" si="28"/>
        <v/>
      </c>
      <c r="AU150" s="614" t="str">
        <f t="shared" si="29"/>
        <v/>
      </c>
      <c r="AV150" s="614" t="str">
        <f t="shared" si="30"/>
        <v/>
      </c>
      <c r="AW150" s="614" t="str">
        <f t="shared" si="31"/>
        <v/>
      </c>
      <c r="AX150" s="614" t="str">
        <f t="shared" si="32"/>
        <v/>
      </c>
      <c r="AY150" s="614" t="str">
        <f t="shared" si="33"/>
        <v/>
      </c>
      <c r="AZ150" s="614" t="str">
        <f t="shared" si="34"/>
        <v/>
      </c>
      <c r="BA150" s="614" t="str">
        <f t="shared" si="35"/>
        <v/>
      </c>
      <c r="BB150" s="614" t="str">
        <f t="shared" si="36"/>
        <v/>
      </c>
      <c r="BC150" s="614" t="str">
        <f t="shared" si="37"/>
        <v/>
      </c>
      <c r="BD150" s="614" t="str">
        <f t="shared" si="38"/>
        <v/>
      </c>
      <c r="BE150" s="614" t="str">
        <f t="shared" si="39"/>
        <v/>
      </c>
      <c r="BF150" s="614" t="str">
        <f t="shared" si="40"/>
        <v/>
      </c>
      <c r="BG150" s="614" t="str">
        <f t="shared" si="41"/>
        <v/>
      </c>
      <c r="BH150" s="614" t="str">
        <f t="shared" si="42"/>
        <v/>
      </c>
      <c r="BI150" s="614" t="str">
        <f t="shared" si="43"/>
        <v/>
      </c>
      <c r="BJ150" s="614" t="str">
        <f t="shared" si="44"/>
        <v/>
      </c>
      <c r="BK150" s="614" t="str">
        <f t="shared" si="45"/>
        <v/>
      </c>
      <c r="BL150" s="614" t="str">
        <f t="shared" si="46"/>
        <v/>
      </c>
      <c r="BM150" s="614" t="str">
        <f t="shared" si="47"/>
        <v/>
      </c>
      <c r="BN150" s="614" t="str">
        <f t="shared" si="48"/>
        <v/>
      </c>
      <c r="BO150" s="614" t="str">
        <f t="shared" si="49"/>
        <v/>
      </c>
      <c r="BP150" s="614" t="str">
        <f t="shared" si="50"/>
        <v/>
      </c>
      <c r="BQ150" s="614" t="str">
        <f t="shared" si="51"/>
        <v/>
      </c>
      <c r="BR150" s="614" t="str">
        <f t="shared" si="52"/>
        <v/>
      </c>
      <c r="BS150" s="614" t="str">
        <f t="shared" si="53"/>
        <v/>
      </c>
      <c r="BT150" s="614" t="str">
        <f t="shared" si="54"/>
        <v/>
      </c>
      <c r="BU150" s="614" t="str">
        <f t="shared" si="55"/>
        <v/>
      </c>
      <c r="BV150" s="614" t="str">
        <f t="shared" si="56"/>
        <v/>
      </c>
      <c r="BW150" s="614" t="str">
        <f t="shared" si="57"/>
        <v/>
      </c>
      <c r="BX150" s="614" t="str">
        <f t="shared" si="58"/>
        <v/>
      </c>
      <c r="BY150" s="614" t="str">
        <f t="shared" si="59"/>
        <v/>
      </c>
      <c r="BZ150" s="614" t="str">
        <f t="shared" si="60"/>
        <v/>
      </c>
      <c r="CA150" s="614" t="str">
        <f t="shared" si="61"/>
        <v/>
      </c>
      <c r="CB150" s="614" t="str">
        <f t="shared" si="62"/>
        <v/>
      </c>
      <c r="CC150" s="614" t="str">
        <f t="shared" si="63"/>
        <v/>
      </c>
      <c r="CD150" s="614" t="str">
        <f t="shared" si="64"/>
        <v/>
      </c>
      <c r="CE150" s="614" t="str">
        <f t="shared" si="65"/>
        <v/>
      </c>
      <c r="CF150" s="614" t="str">
        <f t="shared" si="66"/>
        <v/>
      </c>
      <c r="CG150" s="614" t="str">
        <f t="shared" si="67"/>
        <v/>
      </c>
      <c r="CH150" s="614" t="str">
        <f t="shared" si="68"/>
        <v/>
      </c>
      <c r="CI150" s="614" t="str">
        <f t="shared" si="69"/>
        <v/>
      </c>
      <c r="CJ150" s="614" t="str">
        <f t="shared" si="70"/>
        <v/>
      </c>
      <c r="CK150" s="614" t="str">
        <f t="shared" si="71"/>
        <v/>
      </c>
      <c r="CL150" s="614" t="str">
        <f t="shared" si="72"/>
        <v/>
      </c>
      <c r="CM150" s="614" t="str">
        <f t="shared" si="73"/>
        <v/>
      </c>
      <c r="CN150" s="614" t="str">
        <f t="shared" si="74"/>
        <v/>
      </c>
      <c r="CO150" s="614" t="str">
        <f t="shared" si="75"/>
        <v/>
      </c>
      <c r="CP150" s="614" t="str">
        <f t="shared" si="76"/>
        <v/>
      </c>
      <c r="CQ150" s="614" t="str">
        <f t="shared" si="77"/>
        <v/>
      </c>
      <c r="CR150" s="614" t="str">
        <f t="shared" si="78"/>
        <v/>
      </c>
      <c r="CS150" s="614" t="str">
        <f t="shared" si="79"/>
        <v/>
      </c>
      <c r="CT150" s="614" t="str">
        <f t="shared" si="80"/>
        <v/>
      </c>
      <c r="CU150" s="614" t="str">
        <f t="shared" si="81"/>
        <v/>
      </c>
      <c r="CV150" s="614" t="str">
        <f t="shared" si="82"/>
        <v/>
      </c>
      <c r="CW150" s="614" t="str">
        <f t="shared" si="83"/>
        <v/>
      </c>
      <c r="CX150" s="614" t="str">
        <f t="shared" si="84"/>
        <v/>
      </c>
      <c r="CY150" s="614" t="str">
        <f t="shared" si="85"/>
        <v/>
      </c>
      <c r="CZ150" s="614" t="str">
        <f t="shared" si="86"/>
        <v/>
      </c>
      <c r="DA150" s="614" t="str">
        <f t="shared" si="87"/>
        <v/>
      </c>
      <c r="DB150" s="614" t="str">
        <f t="shared" si="88"/>
        <v/>
      </c>
      <c r="DC150" s="614" t="str">
        <f t="shared" si="89"/>
        <v/>
      </c>
      <c r="DD150" s="614" t="str">
        <f t="shared" si="90"/>
        <v/>
      </c>
      <c r="DE150" s="614" t="str">
        <f t="shared" si="91"/>
        <v/>
      </c>
      <c r="DF150" s="614" t="str">
        <f t="shared" si="92"/>
        <v/>
      </c>
      <c r="DG150" s="614" t="str">
        <f t="shared" si="93"/>
        <v/>
      </c>
      <c r="DH150" s="614" t="str">
        <f t="shared" si="94"/>
        <v/>
      </c>
      <c r="DI150" s="614" t="str">
        <f t="shared" si="95"/>
        <v/>
      </c>
      <c r="DJ150" s="614" t="str">
        <f t="shared" si="96"/>
        <v/>
      </c>
      <c r="DK150" s="614" t="str">
        <f t="shared" si="97"/>
        <v/>
      </c>
      <c r="DL150" s="614" t="str">
        <f t="shared" si="98"/>
        <v/>
      </c>
      <c r="DM150" s="614" t="str">
        <f t="shared" si="99"/>
        <v/>
      </c>
      <c r="DN150" s="614" t="str">
        <f t="shared" si="100"/>
        <v/>
      </c>
      <c r="DO150" s="614" t="str">
        <f t="shared" si="101"/>
        <v/>
      </c>
      <c r="DP150" s="614" t="str">
        <f t="shared" si="102"/>
        <v/>
      </c>
      <c r="DQ150" s="614" t="str">
        <f t="shared" si="103"/>
        <v/>
      </c>
      <c r="DR150" s="614" t="str">
        <f t="shared" si="104"/>
        <v/>
      </c>
      <c r="DS150" s="614" t="str">
        <f t="shared" si="105"/>
        <v/>
      </c>
      <c r="DT150" s="614" t="str">
        <f t="shared" si="106"/>
        <v/>
      </c>
      <c r="DU150" s="614" t="str">
        <f t="shared" si="107"/>
        <v/>
      </c>
      <c r="DV150" s="614" t="str">
        <f t="shared" si="108"/>
        <v/>
      </c>
      <c r="DW150" s="614" t="str">
        <f t="shared" si="109"/>
        <v/>
      </c>
      <c r="DX150" s="614" t="str">
        <f t="shared" si="110"/>
        <v/>
      </c>
      <c r="DY150" s="614" t="str">
        <f t="shared" si="111"/>
        <v/>
      </c>
      <c r="DZ150" s="614" t="str">
        <f t="shared" si="112"/>
        <v/>
      </c>
      <c r="EA150" s="614" t="str">
        <f t="shared" si="113"/>
        <v/>
      </c>
      <c r="EB150" s="614" t="str">
        <f t="shared" si="114"/>
        <v/>
      </c>
      <c r="EC150" s="614" t="str">
        <f t="shared" si="115"/>
        <v/>
      </c>
      <c r="ED150" s="614" t="str">
        <f t="shared" si="116"/>
        <v/>
      </c>
      <c r="EE150" s="614" t="str">
        <f t="shared" si="117"/>
        <v/>
      </c>
      <c r="EF150" s="614" t="str">
        <f t="shared" si="118"/>
        <v/>
      </c>
      <c r="EG150" s="614" t="str">
        <f t="shared" si="316"/>
        <v/>
      </c>
      <c r="EH150" s="614" t="str">
        <f t="shared" si="119"/>
        <v/>
      </c>
      <c r="EI150" s="614" t="str">
        <f t="shared" si="120"/>
        <v/>
      </c>
      <c r="EJ150" s="614" t="str">
        <f t="shared" si="121"/>
        <v/>
      </c>
      <c r="EK150" s="614" t="str">
        <f t="shared" si="122"/>
        <v/>
      </c>
      <c r="EL150" s="614" t="str">
        <f t="shared" si="123"/>
        <v/>
      </c>
      <c r="EM150" s="614" t="str">
        <f t="shared" si="124"/>
        <v/>
      </c>
      <c r="EN150" s="614" t="str">
        <f t="shared" si="125"/>
        <v/>
      </c>
      <c r="EO150" s="614" t="str">
        <f t="shared" si="126"/>
        <v/>
      </c>
      <c r="EP150" s="614" t="str">
        <f t="shared" si="127"/>
        <v/>
      </c>
      <c r="EQ150" s="614" t="str">
        <f t="shared" si="128"/>
        <v/>
      </c>
      <c r="ER150" s="614" t="str">
        <f t="shared" si="129"/>
        <v/>
      </c>
      <c r="ES150" s="614" t="str">
        <f t="shared" si="130"/>
        <v/>
      </c>
      <c r="ET150" s="614" t="str">
        <f t="shared" si="131"/>
        <v/>
      </c>
      <c r="EU150" s="614" t="str">
        <f t="shared" si="132"/>
        <v/>
      </c>
      <c r="EV150" s="614" t="str">
        <f t="shared" si="133"/>
        <v/>
      </c>
      <c r="EW150" s="614" t="str">
        <f t="shared" si="317"/>
        <v/>
      </c>
      <c r="EX150" s="614" t="str">
        <f t="shared" si="318"/>
        <v/>
      </c>
      <c r="EY150" s="614" t="str">
        <f t="shared" si="319"/>
        <v/>
      </c>
      <c r="EZ150" s="614" t="str">
        <f t="shared" si="320"/>
        <v/>
      </c>
      <c r="FA150" s="614" t="str">
        <f t="shared" si="321"/>
        <v/>
      </c>
      <c r="FB150" s="614" t="str">
        <f t="shared" si="134"/>
        <v/>
      </c>
      <c r="FC150" s="614" t="str">
        <f t="shared" si="135"/>
        <v/>
      </c>
      <c r="FD150" s="614" t="str">
        <f t="shared" si="136"/>
        <v/>
      </c>
      <c r="FE150" s="614" t="str">
        <f t="shared" si="137"/>
        <v/>
      </c>
      <c r="FF150" s="614" t="str">
        <f t="shared" si="138"/>
        <v/>
      </c>
      <c r="FG150" s="614" t="str">
        <f t="shared" si="322"/>
        <v/>
      </c>
      <c r="FH150" s="614" t="str">
        <f t="shared" si="323"/>
        <v/>
      </c>
      <c r="FI150" s="614" t="str">
        <f t="shared" si="324"/>
        <v/>
      </c>
      <c r="FJ150" s="614" t="str">
        <f t="shared" si="325"/>
        <v/>
      </c>
      <c r="FK150" s="614" t="str">
        <f t="shared" si="326"/>
        <v/>
      </c>
      <c r="FL150" s="614" t="str">
        <f t="shared" si="139"/>
        <v/>
      </c>
      <c r="FM150" s="614" t="str">
        <f t="shared" si="140"/>
        <v/>
      </c>
      <c r="FN150" s="614" t="str">
        <f t="shared" si="141"/>
        <v/>
      </c>
      <c r="FO150" s="614" t="str">
        <f t="shared" si="142"/>
        <v/>
      </c>
      <c r="FP150" s="614" t="str">
        <f t="shared" si="143"/>
        <v/>
      </c>
      <c r="FQ150" s="614" t="str">
        <f t="shared" si="144"/>
        <v/>
      </c>
      <c r="FR150" s="614" t="str">
        <f t="shared" si="145"/>
        <v/>
      </c>
      <c r="FS150" s="614" t="str">
        <f t="shared" si="146"/>
        <v/>
      </c>
      <c r="FT150" s="614" t="str">
        <f t="shared" si="147"/>
        <v/>
      </c>
      <c r="FU150" s="614" t="str">
        <f t="shared" si="148"/>
        <v/>
      </c>
      <c r="FV150" s="614" t="str">
        <f t="shared" si="149"/>
        <v/>
      </c>
      <c r="FW150" s="614" t="str">
        <f t="shared" si="150"/>
        <v/>
      </c>
      <c r="FX150" s="614" t="str">
        <f t="shared" si="151"/>
        <v/>
      </c>
      <c r="FY150" s="614" t="str">
        <f t="shared" si="152"/>
        <v/>
      </c>
      <c r="FZ150" s="614" t="str">
        <f t="shared" si="153"/>
        <v/>
      </c>
      <c r="GA150" s="614" t="str">
        <f t="shared" si="154"/>
        <v/>
      </c>
      <c r="GB150" s="614" t="str">
        <f t="shared" si="155"/>
        <v/>
      </c>
      <c r="GC150" s="614" t="str">
        <f t="shared" si="156"/>
        <v/>
      </c>
      <c r="GD150" s="614" t="str">
        <f t="shared" si="157"/>
        <v/>
      </c>
      <c r="GE150" s="614" t="str">
        <f t="shared" si="158"/>
        <v/>
      </c>
      <c r="GF150" s="614" t="str">
        <f t="shared" si="159"/>
        <v/>
      </c>
      <c r="GG150" s="614" t="str">
        <f t="shared" si="160"/>
        <v/>
      </c>
      <c r="GH150" s="614" t="str">
        <f t="shared" si="161"/>
        <v/>
      </c>
      <c r="GI150" s="614" t="str">
        <f t="shared" si="162"/>
        <v/>
      </c>
      <c r="GJ150" s="614" t="str">
        <f t="shared" si="163"/>
        <v/>
      </c>
      <c r="GK150" s="614" t="str">
        <f t="shared" si="164"/>
        <v/>
      </c>
      <c r="GL150" s="614" t="str">
        <f t="shared" si="165"/>
        <v/>
      </c>
      <c r="GM150" s="614" t="str">
        <f t="shared" si="166"/>
        <v/>
      </c>
      <c r="GN150" s="614" t="str">
        <f t="shared" si="167"/>
        <v/>
      </c>
      <c r="GO150" s="614" t="str">
        <f t="shared" si="168"/>
        <v/>
      </c>
      <c r="GP150" s="614" t="str">
        <f t="shared" si="169"/>
        <v/>
      </c>
      <c r="GQ150" s="614" t="str">
        <f t="shared" si="170"/>
        <v/>
      </c>
      <c r="GR150" s="614" t="str">
        <f t="shared" si="171"/>
        <v/>
      </c>
      <c r="GS150" s="614" t="str">
        <f t="shared" si="172"/>
        <v/>
      </c>
      <c r="GT150" s="614" t="str">
        <f t="shared" si="173"/>
        <v/>
      </c>
      <c r="GU150" s="614" t="str">
        <f t="shared" si="174"/>
        <v/>
      </c>
      <c r="GV150" s="614" t="str">
        <f t="shared" si="175"/>
        <v/>
      </c>
      <c r="GW150" s="614" t="str">
        <f t="shared" si="176"/>
        <v/>
      </c>
      <c r="GX150" s="614" t="str">
        <f t="shared" si="177"/>
        <v/>
      </c>
      <c r="GY150" s="614" t="str">
        <f t="shared" si="178"/>
        <v/>
      </c>
      <c r="GZ150" s="614" t="str">
        <f t="shared" si="179"/>
        <v/>
      </c>
      <c r="HA150" s="614" t="str">
        <f t="shared" si="180"/>
        <v/>
      </c>
      <c r="HB150" s="614" t="str">
        <f t="shared" si="181"/>
        <v/>
      </c>
      <c r="HC150" s="614" t="str">
        <f t="shared" si="182"/>
        <v/>
      </c>
      <c r="HD150" s="614" t="str">
        <f t="shared" si="183"/>
        <v/>
      </c>
      <c r="HE150" s="614" t="str">
        <f t="shared" si="184"/>
        <v/>
      </c>
      <c r="HF150" s="614" t="str">
        <f t="shared" si="185"/>
        <v/>
      </c>
      <c r="HG150" s="614" t="str">
        <f t="shared" si="186"/>
        <v/>
      </c>
      <c r="HH150" s="614" t="str">
        <f t="shared" si="187"/>
        <v/>
      </c>
      <c r="HI150" s="614" t="str">
        <f t="shared" si="188"/>
        <v/>
      </c>
      <c r="HJ150" s="614" t="str">
        <f t="shared" si="189"/>
        <v/>
      </c>
      <c r="HK150" s="614" t="str">
        <f t="shared" si="190"/>
        <v/>
      </c>
      <c r="HL150" s="614" t="str">
        <f t="shared" si="191"/>
        <v/>
      </c>
      <c r="HM150" s="614" t="str">
        <f t="shared" si="192"/>
        <v/>
      </c>
      <c r="HN150" s="614" t="str">
        <f t="shared" si="193"/>
        <v/>
      </c>
      <c r="HO150" s="614" t="str">
        <f t="shared" si="194"/>
        <v/>
      </c>
      <c r="HP150" s="614" t="str">
        <f t="shared" si="195"/>
        <v/>
      </c>
      <c r="HQ150" s="614" t="str">
        <f t="shared" si="196"/>
        <v/>
      </c>
      <c r="HR150" s="614" t="str">
        <f t="shared" si="197"/>
        <v/>
      </c>
      <c r="HS150" s="614" t="str">
        <f t="shared" si="198"/>
        <v/>
      </c>
      <c r="HT150" s="614" t="str">
        <f t="shared" si="199"/>
        <v/>
      </c>
      <c r="HU150" s="614" t="str">
        <f t="shared" si="200"/>
        <v/>
      </c>
      <c r="HV150" s="614" t="str">
        <f t="shared" si="201"/>
        <v/>
      </c>
      <c r="HW150" s="614" t="str">
        <f t="shared" si="202"/>
        <v/>
      </c>
      <c r="HX150" s="614" t="str">
        <f t="shared" si="203"/>
        <v/>
      </c>
      <c r="HY150" s="739" t="str">
        <f t="shared" si="204"/>
        <v/>
      </c>
      <c r="HZ150" s="739" t="str">
        <f t="shared" si="205"/>
        <v/>
      </c>
      <c r="IA150" s="739" t="str">
        <f t="shared" si="206"/>
        <v/>
      </c>
      <c r="IB150" s="739" t="str">
        <f t="shared" si="207"/>
        <v/>
      </c>
      <c r="IC150" s="739" t="str">
        <f t="shared" si="208"/>
        <v/>
      </c>
      <c r="ID150" s="739" t="str">
        <f t="shared" si="209"/>
        <v/>
      </c>
      <c r="IE150" s="739" t="str">
        <f t="shared" si="210"/>
        <v/>
      </c>
      <c r="IF150" s="739" t="str">
        <f t="shared" si="211"/>
        <v/>
      </c>
      <c r="IG150" s="739" t="str">
        <f t="shared" si="212"/>
        <v/>
      </c>
      <c r="IH150" s="739" t="str">
        <f t="shared" si="213"/>
        <v/>
      </c>
      <c r="II150" s="739" t="str">
        <f t="shared" si="214"/>
        <v/>
      </c>
      <c r="IJ150" s="739" t="str">
        <f t="shared" si="215"/>
        <v/>
      </c>
      <c r="IK150" s="739" t="str">
        <f t="shared" si="216"/>
        <v/>
      </c>
      <c r="IL150" s="739" t="str">
        <f t="shared" si="217"/>
        <v/>
      </c>
      <c r="IM150" s="739" t="str">
        <f t="shared" si="218"/>
        <v/>
      </c>
      <c r="IN150" s="739" t="str">
        <f t="shared" si="219"/>
        <v/>
      </c>
      <c r="IO150" s="739" t="str">
        <f t="shared" si="220"/>
        <v/>
      </c>
      <c r="IP150" s="739" t="str">
        <f t="shared" si="221"/>
        <v/>
      </c>
      <c r="IQ150" s="739" t="str">
        <f t="shared" si="222"/>
        <v/>
      </c>
      <c r="IR150" s="739" t="str">
        <f t="shared" si="223"/>
        <v/>
      </c>
      <c r="IS150" s="739" t="str">
        <f t="shared" si="224"/>
        <v/>
      </c>
      <c r="IT150" s="739" t="str">
        <f t="shared" si="225"/>
        <v/>
      </c>
      <c r="IU150" s="739" t="str">
        <f t="shared" si="226"/>
        <v/>
      </c>
      <c r="IV150" s="739" t="str">
        <f t="shared" si="227"/>
        <v/>
      </c>
      <c r="IW150" s="739" t="str">
        <f t="shared" si="228"/>
        <v/>
      </c>
      <c r="IX150" s="739" t="str">
        <f t="shared" si="229"/>
        <v/>
      </c>
      <c r="IY150" s="739" t="str">
        <f t="shared" si="230"/>
        <v/>
      </c>
      <c r="IZ150" s="739" t="str">
        <f t="shared" si="231"/>
        <v/>
      </c>
      <c r="JA150" s="739" t="str">
        <f t="shared" si="232"/>
        <v/>
      </c>
      <c r="JB150" s="739" t="str">
        <f t="shared" si="233"/>
        <v/>
      </c>
      <c r="JC150" s="739" t="str">
        <f t="shared" si="234"/>
        <v/>
      </c>
      <c r="JD150" s="739" t="str">
        <f t="shared" si="235"/>
        <v/>
      </c>
      <c r="JE150" s="739" t="str">
        <f t="shared" si="236"/>
        <v/>
      </c>
      <c r="JF150" s="739" t="str">
        <f t="shared" si="237"/>
        <v/>
      </c>
      <c r="JG150" s="739" t="str">
        <f t="shared" si="238"/>
        <v/>
      </c>
      <c r="JH150" s="739" t="str">
        <f t="shared" si="239"/>
        <v/>
      </c>
      <c r="JI150" s="739" t="str">
        <f t="shared" si="240"/>
        <v/>
      </c>
      <c r="JJ150" s="739" t="str">
        <f t="shared" si="241"/>
        <v/>
      </c>
      <c r="JK150" s="739" t="str">
        <f t="shared" si="242"/>
        <v/>
      </c>
      <c r="JL150" s="739" t="str">
        <f t="shared" si="243"/>
        <v/>
      </c>
      <c r="JM150" s="739" t="str">
        <f t="shared" si="244"/>
        <v/>
      </c>
      <c r="JN150" s="739" t="str">
        <f t="shared" si="245"/>
        <v/>
      </c>
      <c r="JO150" s="739" t="str">
        <f t="shared" si="246"/>
        <v/>
      </c>
      <c r="JP150" s="739" t="str">
        <f t="shared" si="247"/>
        <v/>
      </c>
      <c r="JQ150" s="739" t="str">
        <f t="shared" si="248"/>
        <v/>
      </c>
      <c r="JR150" s="739" t="str">
        <f t="shared" si="249"/>
        <v/>
      </c>
      <c r="JS150" s="739" t="str">
        <f t="shared" si="250"/>
        <v/>
      </c>
      <c r="JT150" s="739" t="str">
        <f t="shared" si="251"/>
        <v/>
      </c>
      <c r="JU150" s="739" t="str">
        <f t="shared" si="252"/>
        <v/>
      </c>
      <c r="JV150" s="739" t="str">
        <f t="shared" si="253"/>
        <v/>
      </c>
      <c r="JW150" s="739" t="str">
        <f t="shared" si="254"/>
        <v/>
      </c>
      <c r="JX150" s="739" t="str">
        <f t="shared" si="255"/>
        <v/>
      </c>
      <c r="JY150" s="739" t="str">
        <f t="shared" si="256"/>
        <v/>
      </c>
      <c r="JZ150" s="739" t="str">
        <f t="shared" si="257"/>
        <v/>
      </c>
      <c r="KA150" s="739" t="str">
        <f t="shared" si="258"/>
        <v/>
      </c>
      <c r="KB150" s="739" t="str">
        <f t="shared" si="259"/>
        <v/>
      </c>
      <c r="KC150" s="739" t="str">
        <f t="shared" si="260"/>
        <v/>
      </c>
      <c r="KD150" s="739" t="str">
        <f t="shared" si="261"/>
        <v/>
      </c>
      <c r="KE150" s="739" t="str">
        <f t="shared" si="262"/>
        <v/>
      </c>
      <c r="KF150" s="739" t="str">
        <f t="shared" si="263"/>
        <v/>
      </c>
      <c r="KG150" s="739" t="str">
        <f t="shared" si="264"/>
        <v/>
      </c>
      <c r="KH150" s="739" t="str">
        <f t="shared" si="265"/>
        <v/>
      </c>
      <c r="KI150" s="739" t="str">
        <f t="shared" si="266"/>
        <v/>
      </c>
      <c r="KJ150" s="739" t="str">
        <f t="shared" si="267"/>
        <v/>
      </c>
      <c r="KK150" s="739" t="str">
        <f t="shared" si="268"/>
        <v/>
      </c>
      <c r="KL150" s="739" t="str">
        <f t="shared" si="269"/>
        <v/>
      </c>
      <c r="KM150" s="739" t="str">
        <f t="shared" si="270"/>
        <v/>
      </c>
      <c r="KN150" s="739" t="str">
        <f t="shared" si="271"/>
        <v/>
      </c>
      <c r="KO150" s="739" t="str">
        <f t="shared" si="272"/>
        <v/>
      </c>
      <c r="KP150" s="739" t="str">
        <f t="shared" si="273"/>
        <v/>
      </c>
      <c r="KQ150" s="739" t="str">
        <f t="shared" si="274"/>
        <v/>
      </c>
      <c r="KR150" s="739" t="str">
        <f t="shared" si="275"/>
        <v/>
      </c>
      <c r="KS150" s="739" t="str">
        <f t="shared" si="276"/>
        <v/>
      </c>
      <c r="KT150" s="739" t="str">
        <f t="shared" si="277"/>
        <v/>
      </c>
      <c r="KU150" s="739" t="str">
        <f t="shared" si="278"/>
        <v/>
      </c>
      <c r="KV150" s="739" t="str">
        <f t="shared" si="279"/>
        <v/>
      </c>
      <c r="KW150" s="739" t="str">
        <f t="shared" si="280"/>
        <v/>
      </c>
      <c r="KX150" s="739" t="str">
        <f t="shared" si="281"/>
        <v/>
      </c>
      <c r="KY150" s="739" t="str">
        <f t="shared" si="282"/>
        <v/>
      </c>
      <c r="KZ150" s="739" t="str">
        <f t="shared" si="283"/>
        <v/>
      </c>
      <c r="LA150" s="739" t="str">
        <f t="shared" si="284"/>
        <v/>
      </c>
      <c r="LB150" s="739" t="str">
        <f t="shared" si="285"/>
        <v/>
      </c>
      <c r="LC150" s="739" t="str">
        <f t="shared" si="286"/>
        <v/>
      </c>
      <c r="LD150" s="739" t="str">
        <f t="shared" si="287"/>
        <v/>
      </c>
      <c r="LE150" s="739" t="str">
        <f t="shared" si="288"/>
        <v/>
      </c>
      <c r="LF150" s="740" t="str">
        <f t="shared" si="289"/>
        <v/>
      </c>
      <c r="LG150" s="740" t="str">
        <f t="shared" si="290"/>
        <v/>
      </c>
      <c r="LH150" s="740" t="str">
        <f t="shared" si="291"/>
        <v/>
      </c>
      <c r="LI150" s="740" t="str">
        <f t="shared" si="292"/>
        <v/>
      </c>
      <c r="LJ150" s="740" t="str">
        <f t="shared" si="293"/>
        <v/>
      </c>
      <c r="LK150" s="614" t="str">
        <f t="shared" si="294"/>
        <v/>
      </c>
      <c r="LL150" s="614" t="str">
        <f t="shared" si="295"/>
        <v/>
      </c>
      <c r="LM150" s="614" t="str">
        <f t="shared" si="296"/>
        <v/>
      </c>
      <c r="LN150" s="614" t="str">
        <f t="shared" si="297"/>
        <v/>
      </c>
      <c r="LO150" s="614" t="str">
        <f t="shared" si="298"/>
        <v/>
      </c>
      <c r="LP150" s="614" t="str">
        <f t="shared" si="299"/>
        <v/>
      </c>
      <c r="LQ150" s="614" t="str">
        <f t="shared" si="300"/>
        <v/>
      </c>
      <c r="LR150" s="614" t="str">
        <f t="shared" si="301"/>
        <v/>
      </c>
      <c r="LS150" s="614" t="str">
        <f t="shared" si="302"/>
        <v/>
      </c>
      <c r="LT150" s="614" t="str">
        <f t="shared" si="303"/>
        <v/>
      </c>
      <c r="LU150" s="614" t="str">
        <f t="shared" si="304"/>
        <v/>
      </c>
      <c r="LV150" s="614" t="str">
        <f t="shared" si="305"/>
        <v/>
      </c>
      <c r="LW150" s="614" t="str">
        <f t="shared" si="306"/>
        <v/>
      </c>
      <c r="LX150" s="614" t="str">
        <f t="shared" si="307"/>
        <v/>
      </c>
      <c r="LY150" s="614" t="str">
        <f t="shared" si="308"/>
        <v/>
      </c>
      <c r="LZ150" s="614" t="str">
        <f t="shared" si="309"/>
        <v/>
      </c>
      <c r="MA150" s="614" t="str">
        <f t="shared" si="310"/>
        <v/>
      </c>
      <c r="MB150" s="614" t="str">
        <f t="shared" si="311"/>
        <v/>
      </c>
      <c r="MC150" s="614" t="str">
        <f t="shared" si="312"/>
        <v/>
      </c>
      <c r="MD150" s="614" t="str">
        <f t="shared" si="313"/>
        <v/>
      </c>
      <c r="ME150" s="731">
        <f t="shared" si="327"/>
        <v>0</v>
      </c>
      <c r="MF150" s="731">
        <f t="shared" si="328"/>
        <v>0</v>
      </c>
      <c r="MG150" s="731">
        <f t="shared" si="329"/>
        <v>0</v>
      </c>
      <c r="MH150" s="731">
        <f t="shared" si="330"/>
        <v>0</v>
      </c>
      <c r="MI150" s="731">
        <f t="shared" si="331"/>
        <v>0</v>
      </c>
      <c r="MJ150" s="731">
        <f t="shared" si="332"/>
        <v>0</v>
      </c>
      <c r="MK150" s="731">
        <f t="shared" si="333"/>
        <v>0</v>
      </c>
      <c r="ML150" s="731">
        <f t="shared" si="334"/>
        <v>0</v>
      </c>
      <c r="MM150" s="731">
        <f t="shared" si="335"/>
        <v>0</v>
      </c>
      <c r="MN150" s="731">
        <f t="shared" si="336"/>
        <v>0</v>
      </c>
      <c r="MO150" s="731">
        <f t="shared" si="337"/>
        <v>0</v>
      </c>
      <c r="MP150" s="731">
        <f t="shared" si="338"/>
        <v>0</v>
      </c>
      <c r="MQ150" s="731">
        <f t="shared" si="339"/>
        <v>0</v>
      </c>
      <c r="MR150" s="731">
        <f t="shared" si="340"/>
        <v>0</v>
      </c>
      <c r="MS150" s="731">
        <f t="shared" si="341"/>
        <v>0</v>
      </c>
    </row>
    <row r="151" spans="1:358" s="614" customFormat="1" ht="12" customHeight="1" x14ac:dyDescent="0.2">
      <c r="A151" s="647" t="str">
        <f t="shared" si="1"/>
        <v/>
      </c>
      <c r="B151" s="828">
        <f>'Rent Schedule and Summary'!B46</f>
        <v>0</v>
      </c>
      <c r="C151" s="824">
        <f>'Rent Schedule and Summary'!C46</f>
        <v>0</v>
      </c>
      <c r="D151" s="825">
        <f>'Rent Schedule and Summary'!D46</f>
        <v>0</v>
      </c>
      <c r="E151" s="826">
        <f>'Rent Schedule and Summary'!E46</f>
        <v>0</v>
      </c>
      <c r="F151" s="826">
        <f>'Rent Schedule and Summary'!F46</f>
        <v>0</v>
      </c>
      <c r="G151" s="826">
        <f>'Rent Schedule and Summary'!G46</f>
        <v>0</v>
      </c>
      <c r="H151" s="826">
        <f>'Rent Schedule and Summary'!H46</f>
        <v>0</v>
      </c>
      <c r="I151" s="826">
        <f>'Rent Schedule and Summary'!I46</f>
        <v>0</v>
      </c>
      <c r="J151" s="827">
        <f>'Rent Schedule and Summary'!J46</f>
        <v>0</v>
      </c>
      <c r="K151" s="736">
        <f t="shared" si="348"/>
        <v>0</v>
      </c>
      <c r="L151" s="736">
        <f t="shared" si="349"/>
        <v>0</v>
      </c>
      <c r="M151" s="779">
        <f>'Rent Schedule and Summary'!M46</f>
        <v>0</v>
      </c>
      <c r="N151" s="779">
        <f>'Rent Schedule and Summary'!N46</f>
        <v>0</v>
      </c>
      <c r="O151" s="779">
        <f>'Rent Schedule and Summary'!O46</f>
        <v>0</v>
      </c>
      <c r="P151" s="723">
        <f>'Rent Schedule and Summary'!P46</f>
        <v>0</v>
      </c>
      <c r="Q151" s="737">
        <f t="shared" si="4"/>
        <v>0</v>
      </c>
      <c r="R151" s="738"/>
      <c r="S151" s="737"/>
      <c r="T151" s="738"/>
      <c r="U151" s="661"/>
      <c r="V151" s="661"/>
      <c r="W151" s="614" t="str">
        <f t="shared" si="5"/>
        <v/>
      </c>
      <c r="X151" s="614" t="str">
        <f t="shared" si="6"/>
        <v/>
      </c>
      <c r="Y151" s="614" t="str">
        <f t="shared" si="7"/>
        <v/>
      </c>
      <c r="Z151" s="614" t="str">
        <f t="shared" si="8"/>
        <v/>
      </c>
      <c r="AA151" s="614" t="str">
        <f t="shared" si="9"/>
        <v/>
      </c>
      <c r="AB151" s="614" t="str">
        <f t="shared" si="10"/>
        <v/>
      </c>
      <c r="AC151" s="614" t="str">
        <f t="shared" si="11"/>
        <v/>
      </c>
      <c r="AD151" s="614" t="str">
        <f t="shared" si="12"/>
        <v/>
      </c>
      <c r="AE151" s="614" t="str">
        <f t="shared" si="13"/>
        <v/>
      </c>
      <c r="AF151" s="614" t="str">
        <f t="shared" si="14"/>
        <v/>
      </c>
      <c r="AG151" s="614" t="str">
        <f t="shared" si="15"/>
        <v/>
      </c>
      <c r="AH151" s="614" t="str">
        <f t="shared" si="16"/>
        <v/>
      </c>
      <c r="AI151" s="614" t="str">
        <f t="shared" si="17"/>
        <v/>
      </c>
      <c r="AJ151" s="614" t="str">
        <f t="shared" si="18"/>
        <v/>
      </c>
      <c r="AK151" s="614" t="str">
        <f t="shared" si="19"/>
        <v/>
      </c>
      <c r="AL151" s="614" t="str">
        <f t="shared" si="20"/>
        <v/>
      </c>
      <c r="AM151" s="614" t="str">
        <f t="shared" si="21"/>
        <v/>
      </c>
      <c r="AN151" s="614" t="str">
        <f t="shared" si="22"/>
        <v/>
      </c>
      <c r="AO151" s="614" t="str">
        <f t="shared" si="23"/>
        <v/>
      </c>
      <c r="AP151" s="614" t="str">
        <f t="shared" si="24"/>
        <v/>
      </c>
      <c r="AQ151" s="614" t="str">
        <f t="shared" si="25"/>
        <v/>
      </c>
      <c r="AR151" s="614" t="str">
        <f t="shared" si="26"/>
        <v/>
      </c>
      <c r="AS151" s="614" t="str">
        <f t="shared" si="27"/>
        <v/>
      </c>
      <c r="AT151" s="614" t="str">
        <f t="shared" si="28"/>
        <v/>
      </c>
      <c r="AU151" s="614" t="str">
        <f t="shared" si="29"/>
        <v/>
      </c>
      <c r="AV151" s="614" t="str">
        <f t="shared" si="30"/>
        <v/>
      </c>
      <c r="AW151" s="614" t="str">
        <f t="shared" si="31"/>
        <v/>
      </c>
      <c r="AX151" s="614" t="str">
        <f t="shared" si="32"/>
        <v/>
      </c>
      <c r="AY151" s="614" t="str">
        <f t="shared" si="33"/>
        <v/>
      </c>
      <c r="AZ151" s="614" t="str">
        <f t="shared" si="34"/>
        <v/>
      </c>
      <c r="BA151" s="614" t="str">
        <f t="shared" si="35"/>
        <v/>
      </c>
      <c r="BB151" s="614" t="str">
        <f t="shared" si="36"/>
        <v/>
      </c>
      <c r="BC151" s="614" t="str">
        <f t="shared" si="37"/>
        <v/>
      </c>
      <c r="BD151" s="614" t="str">
        <f t="shared" si="38"/>
        <v/>
      </c>
      <c r="BE151" s="614" t="str">
        <f t="shared" si="39"/>
        <v/>
      </c>
      <c r="BF151" s="614" t="str">
        <f t="shared" si="40"/>
        <v/>
      </c>
      <c r="BG151" s="614" t="str">
        <f t="shared" si="41"/>
        <v/>
      </c>
      <c r="BH151" s="614" t="str">
        <f t="shared" si="42"/>
        <v/>
      </c>
      <c r="BI151" s="614" t="str">
        <f t="shared" si="43"/>
        <v/>
      </c>
      <c r="BJ151" s="614" t="str">
        <f t="shared" si="44"/>
        <v/>
      </c>
      <c r="BK151" s="614" t="str">
        <f t="shared" si="45"/>
        <v/>
      </c>
      <c r="BL151" s="614" t="str">
        <f t="shared" si="46"/>
        <v/>
      </c>
      <c r="BM151" s="614" t="str">
        <f t="shared" si="47"/>
        <v/>
      </c>
      <c r="BN151" s="614" t="str">
        <f t="shared" si="48"/>
        <v/>
      </c>
      <c r="BO151" s="614" t="str">
        <f t="shared" si="49"/>
        <v/>
      </c>
      <c r="BP151" s="614" t="str">
        <f t="shared" si="50"/>
        <v/>
      </c>
      <c r="BQ151" s="614" t="str">
        <f t="shared" si="51"/>
        <v/>
      </c>
      <c r="BR151" s="614" t="str">
        <f t="shared" si="52"/>
        <v/>
      </c>
      <c r="BS151" s="614" t="str">
        <f t="shared" si="53"/>
        <v/>
      </c>
      <c r="BT151" s="614" t="str">
        <f t="shared" si="54"/>
        <v/>
      </c>
      <c r="BU151" s="614" t="str">
        <f t="shared" si="55"/>
        <v/>
      </c>
      <c r="BV151" s="614" t="str">
        <f t="shared" si="56"/>
        <v/>
      </c>
      <c r="BW151" s="614" t="str">
        <f t="shared" si="57"/>
        <v/>
      </c>
      <c r="BX151" s="614" t="str">
        <f t="shared" si="58"/>
        <v/>
      </c>
      <c r="BY151" s="614" t="str">
        <f t="shared" si="59"/>
        <v/>
      </c>
      <c r="BZ151" s="614" t="str">
        <f t="shared" si="60"/>
        <v/>
      </c>
      <c r="CA151" s="614" t="str">
        <f t="shared" si="61"/>
        <v/>
      </c>
      <c r="CB151" s="614" t="str">
        <f t="shared" si="62"/>
        <v/>
      </c>
      <c r="CC151" s="614" t="str">
        <f t="shared" si="63"/>
        <v/>
      </c>
      <c r="CD151" s="614" t="str">
        <f t="shared" si="64"/>
        <v/>
      </c>
      <c r="CE151" s="614" t="str">
        <f t="shared" si="65"/>
        <v/>
      </c>
      <c r="CF151" s="614" t="str">
        <f t="shared" si="66"/>
        <v/>
      </c>
      <c r="CG151" s="614" t="str">
        <f t="shared" si="67"/>
        <v/>
      </c>
      <c r="CH151" s="614" t="str">
        <f t="shared" si="68"/>
        <v/>
      </c>
      <c r="CI151" s="614" t="str">
        <f t="shared" si="69"/>
        <v/>
      </c>
      <c r="CJ151" s="614" t="str">
        <f t="shared" si="70"/>
        <v/>
      </c>
      <c r="CK151" s="614" t="str">
        <f t="shared" si="71"/>
        <v/>
      </c>
      <c r="CL151" s="614" t="str">
        <f t="shared" si="72"/>
        <v/>
      </c>
      <c r="CM151" s="614" t="str">
        <f t="shared" si="73"/>
        <v/>
      </c>
      <c r="CN151" s="614" t="str">
        <f t="shared" si="74"/>
        <v/>
      </c>
      <c r="CO151" s="614" t="str">
        <f t="shared" si="75"/>
        <v/>
      </c>
      <c r="CP151" s="614" t="str">
        <f t="shared" si="76"/>
        <v/>
      </c>
      <c r="CQ151" s="614" t="str">
        <f t="shared" si="77"/>
        <v/>
      </c>
      <c r="CR151" s="614" t="str">
        <f t="shared" si="78"/>
        <v/>
      </c>
      <c r="CS151" s="614" t="str">
        <f t="shared" si="79"/>
        <v/>
      </c>
      <c r="CT151" s="614" t="str">
        <f t="shared" si="80"/>
        <v/>
      </c>
      <c r="CU151" s="614" t="str">
        <f t="shared" si="81"/>
        <v/>
      </c>
      <c r="CV151" s="614" t="str">
        <f t="shared" si="82"/>
        <v/>
      </c>
      <c r="CW151" s="614" t="str">
        <f t="shared" si="83"/>
        <v/>
      </c>
      <c r="CX151" s="614" t="str">
        <f t="shared" si="84"/>
        <v/>
      </c>
      <c r="CY151" s="614" t="str">
        <f t="shared" si="85"/>
        <v/>
      </c>
      <c r="CZ151" s="614" t="str">
        <f t="shared" si="86"/>
        <v/>
      </c>
      <c r="DA151" s="614" t="str">
        <f t="shared" si="87"/>
        <v/>
      </c>
      <c r="DB151" s="614" t="str">
        <f t="shared" si="88"/>
        <v/>
      </c>
      <c r="DC151" s="614" t="str">
        <f t="shared" si="89"/>
        <v/>
      </c>
      <c r="DD151" s="614" t="str">
        <f t="shared" si="90"/>
        <v/>
      </c>
      <c r="DE151" s="614" t="str">
        <f t="shared" si="91"/>
        <v/>
      </c>
      <c r="DF151" s="614" t="str">
        <f t="shared" si="92"/>
        <v/>
      </c>
      <c r="DG151" s="614" t="str">
        <f t="shared" si="93"/>
        <v/>
      </c>
      <c r="DH151" s="614" t="str">
        <f t="shared" si="94"/>
        <v/>
      </c>
      <c r="DI151" s="614" t="str">
        <f t="shared" si="95"/>
        <v/>
      </c>
      <c r="DJ151" s="614" t="str">
        <f t="shared" si="96"/>
        <v/>
      </c>
      <c r="DK151" s="614" t="str">
        <f t="shared" si="97"/>
        <v/>
      </c>
      <c r="DL151" s="614" t="str">
        <f t="shared" si="98"/>
        <v/>
      </c>
      <c r="DM151" s="614" t="str">
        <f t="shared" si="99"/>
        <v/>
      </c>
      <c r="DN151" s="614" t="str">
        <f t="shared" si="100"/>
        <v/>
      </c>
      <c r="DO151" s="614" t="str">
        <f t="shared" si="101"/>
        <v/>
      </c>
      <c r="DP151" s="614" t="str">
        <f t="shared" si="102"/>
        <v/>
      </c>
      <c r="DQ151" s="614" t="str">
        <f t="shared" si="103"/>
        <v/>
      </c>
      <c r="DR151" s="614" t="str">
        <f t="shared" si="104"/>
        <v/>
      </c>
      <c r="DS151" s="614" t="str">
        <f t="shared" si="105"/>
        <v/>
      </c>
      <c r="DT151" s="614" t="str">
        <f t="shared" si="106"/>
        <v/>
      </c>
      <c r="DU151" s="614" t="str">
        <f t="shared" si="107"/>
        <v/>
      </c>
      <c r="DV151" s="614" t="str">
        <f t="shared" si="108"/>
        <v/>
      </c>
      <c r="DW151" s="614" t="str">
        <f t="shared" si="109"/>
        <v/>
      </c>
      <c r="DX151" s="614" t="str">
        <f t="shared" si="110"/>
        <v/>
      </c>
      <c r="DY151" s="614" t="str">
        <f t="shared" si="111"/>
        <v/>
      </c>
      <c r="DZ151" s="614" t="str">
        <f t="shared" si="112"/>
        <v/>
      </c>
      <c r="EA151" s="614" t="str">
        <f t="shared" si="113"/>
        <v/>
      </c>
      <c r="EB151" s="614" t="str">
        <f t="shared" si="114"/>
        <v/>
      </c>
      <c r="EC151" s="614" t="str">
        <f t="shared" si="115"/>
        <v/>
      </c>
      <c r="ED151" s="614" t="str">
        <f t="shared" si="116"/>
        <v/>
      </c>
      <c r="EE151" s="614" t="str">
        <f t="shared" si="117"/>
        <v/>
      </c>
      <c r="EF151" s="614" t="str">
        <f t="shared" si="118"/>
        <v/>
      </c>
      <c r="EG151" s="614" t="str">
        <f t="shared" si="316"/>
        <v/>
      </c>
      <c r="EH151" s="614" t="str">
        <f t="shared" si="119"/>
        <v/>
      </c>
      <c r="EI151" s="614" t="str">
        <f t="shared" si="120"/>
        <v/>
      </c>
      <c r="EJ151" s="614" t="str">
        <f t="shared" si="121"/>
        <v/>
      </c>
      <c r="EK151" s="614" t="str">
        <f t="shared" si="122"/>
        <v/>
      </c>
      <c r="EL151" s="614" t="str">
        <f t="shared" si="123"/>
        <v/>
      </c>
      <c r="EM151" s="614" t="str">
        <f t="shared" si="124"/>
        <v/>
      </c>
      <c r="EN151" s="614" t="str">
        <f t="shared" si="125"/>
        <v/>
      </c>
      <c r="EO151" s="614" t="str">
        <f t="shared" si="126"/>
        <v/>
      </c>
      <c r="EP151" s="614" t="str">
        <f t="shared" si="127"/>
        <v/>
      </c>
      <c r="EQ151" s="614" t="str">
        <f t="shared" si="128"/>
        <v/>
      </c>
      <c r="ER151" s="614" t="str">
        <f t="shared" si="129"/>
        <v/>
      </c>
      <c r="ES151" s="614" t="str">
        <f t="shared" si="130"/>
        <v/>
      </c>
      <c r="ET151" s="614" t="str">
        <f t="shared" si="131"/>
        <v/>
      </c>
      <c r="EU151" s="614" t="str">
        <f t="shared" si="132"/>
        <v/>
      </c>
      <c r="EV151" s="614" t="str">
        <f t="shared" si="133"/>
        <v/>
      </c>
      <c r="EW151" s="614" t="str">
        <f t="shared" si="317"/>
        <v/>
      </c>
      <c r="EX151" s="614" t="str">
        <f t="shared" si="318"/>
        <v/>
      </c>
      <c r="EY151" s="614" t="str">
        <f t="shared" si="319"/>
        <v/>
      </c>
      <c r="EZ151" s="614" t="str">
        <f t="shared" si="320"/>
        <v/>
      </c>
      <c r="FA151" s="614" t="str">
        <f t="shared" si="321"/>
        <v/>
      </c>
      <c r="FB151" s="614" t="str">
        <f t="shared" si="134"/>
        <v/>
      </c>
      <c r="FC151" s="614" t="str">
        <f t="shared" si="135"/>
        <v/>
      </c>
      <c r="FD151" s="614" t="str">
        <f t="shared" si="136"/>
        <v/>
      </c>
      <c r="FE151" s="614" t="str">
        <f t="shared" si="137"/>
        <v/>
      </c>
      <c r="FF151" s="614" t="str">
        <f t="shared" si="138"/>
        <v/>
      </c>
      <c r="FG151" s="614" t="str">
        <f t="shared" si="322"/>
        <v/>
      </c>
      <c r="FH151" s="614" t="str">
        <f t="shared" si="323"/>
        <v/>
      </c>
      <c r="FI151" s="614" t="str">
        <f t="shared" si="324"/>
        <v/>
      </c>
      <c r="FJ151" s="614" t="str">
        <f t="shared" si="325"/>
        <v/>
      </c>
      <c r="FK151" s="614" t="str">
        <f t="shared" si="326"/>
        <v/>
      </c>
      <c r="FL151" s="614" t="str">
        <f t="shared" si="139"/>
        <v/>
      </c>
      <c r="FM151" s="614" t="str">
        <f t="shared" si="140"/>
        <v/>
      </c>
      <c r="FN151" s="614" t="str">
        <f t="shared" si="141"/>
        <v/>
      </c>
      <c r="FO151" s="614" t="str">
        <f t="shared" si="142"/>
        <v/>
      </c>
      <c r="FP151" s="614" t="str">
        <f t="shared" si="143"/>
        <v/>
      </c>
      <c r="FQ151" s="614" t="str">
        <f t="shared" si="144"/>
        <v/>
      </c>
      <c r="FR151" s="614" t="str">
        <f t="shared" si="145"/>
        <v/>
      </c>
      <c r="FS151" s="614" t="str">
        <f t="shared" si="146"/>
        <v/>
      </c>
      <c r="FT151" s="614" t="str">
        <f t="shared" si="147"/>
        <v/>
      </c>
      <c r="FU151" s="614" t="str">
        <f t="shared" si="148"/>
        <v/>
      </c>
      <c r="FV151" s="614" t="str">
        <f t="shared" si="149"/>
        <v/>
      </c>
      <c r="FW151" s="614" t="str">
        <f t="shared" si="150"/>
        <v/>
      </c>
      <c r="FX151" s="614" t="str">
        <f t="shared" si="151"/>
        <v/>
      </c>
      <c r="FY151" s="614" t="str">
        <f t="shared" si="152"/>
        <v/>
      </c>
      <c r="FZ151" s="614" t="str">
        <f t="shared" si="153"/>
        <v/>
      </c>
      <c r="GA151" s="614" t="str">
        <f t="shared" si="154"/>
        <v/>
      </c>
      <c r="GB151" s="614" t="str">
        <f t="shared" si="155"/>
        <v/>
      </c>
      <c r="GC151" s="614" t="str">
        <f t="shared" si="156"/>
        <v/>
      </c>
      <c r="GD151" s="614" t="str">
        <f t="shared" si="157"/>
        <v/>
      </c>
      <c r="GE151" s="614" t="str">
        <f t="shared" si="158"/>
        <v/>
      </c>
      <c r="GF151" s="614" t="str">
        <f t="shared" si="159"/>
        <v/>
      </c>
      <c r="GG151" s="614" t="str">
        <f t="shared" si="160"/>
        <v/>
      </c>
      <c r="GH151" s="614" t="str">
        <f t="shared" si="161"/>
        <v/>
      </c>
      <c r="GI151" s="614" t="str">
        <f t="shared" si="162"/>
        <v/>
      </c>
      <c r="GJ151" s="614" t="str">
        <f t="shared" si="163"/>
        <v/>
      </c>
      <c r="GK151" s="614" t="str">
        <f t="shared" si="164"/>
        <v/>
      </c>
      <c r="GL151" s="614" t="str">
        <f t="shared" si="165"/>
        <v/>
      </c>
      <c r="GM151" s="614" t="str">
        <f t="shared" si="166"/>
        <v/>
      </c>
      <c r="GN151" s="614" t="str">
        <f t="shared" si="167"/>
        <v/>
      </c>
      <c r="GO151" s="614" t="str">
        <f t="shared" si="168"/>
        <v/>
      </c>
      <c r="GP151" s="614" t="str">
        <f t="shared" si="169"/>
        <v/>
      </c>
      <c r="GQ151" s="614" t="str">
        <f t="shared" si="170"/>
        <v/>
      </c>
      <c r="GR151" s="614" t="str">
        <f t="shared" si="171"/>
        <v/>
      </c>
      <c r="GS151" s="614" t="str">
        <f t="shared" si="172"/>
        <v/>
      </c>
      <c r="GT151" s="614" t="str">
        <f t="shared" si="173"/>
        <v/>
      </c>
      <c r="GU151" s="614" t="str">
        <f t="shared" si="174"/>
        <v/>
      </c>
      <c r="GV151" s="614" t="str">
        <f t="shared" si="175"/>
        <v/>
      </c>
      <c r="GW151" s="614" t="str">
        <f t="shared" si="176"/>
        <v/>
      </c>
      <c r="GX151" s="614" t="str">
        <f t="shared" si="177"/>
        <v/>
      </c>
      <c r="GY151" s="614" t="str">
        <f t="shared" si="178"/>
        <v/>
      </c>
      <c r="GZ151" s="614" t="str">
        <f t="shared" si="179"/>
        <v/>
      </c>
      <c r="HA151" s="614" t="str">
        <f t="shared" si="180"/>
        <v/>
      </c>
      <c r="HB151" s="614" t="str">
        <f t="shared" si="181"/>
        <v/>
      </c>
      <c r="HC151" s="614" t="str">
        <f t="shared" si="182"/>
        <v/>
      </c>
      <c r="HD151" s="614" t="str">
        <f t="shared" si="183"/>
        <v/>
      </c>
      <c r="HE151" s="614" t="str">
        <f t="shared" si="184"/>
        <v/>
      </c>
      <c r="HF151" s="614" t="str">
        <f t="shared" si="185"/>
        <v/>
      </c>
      <c r="HG151" s="614" t="str">
        <f t="shared" si="186"/>
        <v/>
      </c>
      <c r="HH151" s="614" t="str">
        <f t="shared" si="187"/>
        <v/>
      </c>
      <c r="HI151" s="614" t="str">
        <f t="shared" si="188"/>
        <v/>
      </c>
      <c r="HJ151" s="614" t="str">
        <f t="shared" si="189"/>
        <v/>
      </c>
      <c r="HK151" s="614" t="str">
        <f t="shared" si="190"/>
        <v/>
      </c>
      <c r="HL151" s="614" t="str">
        <f t="shared" si="191"/>
        <v/>
      </c>
      <c r="HM151" s="614" t="str">
        <f t="shared" si="192"/>
        <v/>
      </c>
      <c r="HN151" s="614" t="str">
        <f t="shared" si="193"/>
        <v/>
      </c>
      <c r="HO151" s="614" t="str">
        <f t="shared" si="194"/>
        <v/>
      </c>
      <c r="HP151" s="614" t="str">
        <f t="shared" si="195"/>
        <v/>
      </c>
      <c r="HQ151" s="614" t="str">
        <f t="shared" si="196"/>
        <v/>
      </c>
      <c r="HR151" s="614" t="str">
        <f t="shared" si="197"/>
        <v/>
      </c>
      <c r="HS151" s="614" t="str">
        <f t="shared" si="198"/>
        <v/>
      </c>
      <c r="HT151" s="614" t="str">
        <f t="shared" si="199"/>
        <v/>
      </c>
      <c r="HU151" s="614" t="str">
        <f t="shared" si="200"/>
        <v/>
      </c>
      <c r="HV151" s="614" t="str">
        <f t="shared" si="201"/>
        <v/>
      </c>
      <c r="HW151" s="614" t="str">
        <f t="shared" si="202"/>
        <v/>
      </c>
      <c r="HX151" s="614" t="str">
        <f t="shared" si="203"/>
        <v/>
      </c>
      <c r="HY151" s="739" t="str">
        <f t="shared" si="204"/>
        <v/>
      </c>
      <c r="HZ151" s="739" t="str">
        <f t="shared" si="205"/>
        <v/>
      </c>
      <c r="IA151" s="739" t="str">
        <f t="shared" si="206"/>
        <v/>
      </c>
      <c r="IB151" s="739" t="str">
        <f t="shared" si="207"/>
        <v/>
      </c>
      <c r="IC151" s="739" t="str">
        <f t="shared" si="208"/>
        <v/>
      </c>
      <c r="ID151" s="739" t="str">
        <f t="shared" si="209"/>
        <v/>
      </c>
      <c r="IE151" s="739" t="str">
        <f t="shared" si="210"/>
        <v/>
      </c>
      <c r="IF151" s="739" t="str">
        <f t="shared" si="211"/>
        <v/>
      </c>
      <c r="IG151" s="739" t="str">
        <f t="shared" si="212"/>
        <v/>
      </c>
      <c r="IH151" s="739" t="str">
        <f t="shared" si="213"/>
        <v/>
      </c>
      <c r="II151" s="739" t="str">
        <f t="shared" si="214"/>
        <v/>
      </c>
      <c r="IJ151" s="739" t="str">
        <f t="shared" si="215"/>
        <v/>
      </c>
      <c r="IK151" s="739" t="str">
        <f t="shared" si="216"/>
        <v/>
      </c>
      <c r="IL151" s="739" t="str">
        <f t="shared" si="217"/>
        <v/>
      </c>
      <c r="IM151" s="739" t="str">
        <f t="shared" si="218"/>
        <v/>
      </c>
      <c r="IN151" s="739" t="str">
        <f t="shared" si="219"/>
        <v/>
      </c>
      <c r="IO151" s="739" t="str">
        <f t="shared" si="220"/>
        <v/>
      </c>
      <c r="IP151" s="739" t="str">
        <f t="shared" si="221"/>
        <v/>
      </c>
      <c r="IQ151" s="739" t="str">
        <f t="shared" si="222"/>
        <v/>
      </c>
      <c r="IR151" s="739" t="str">
        <f t="shared" si="223"/>
        <v/>
      </c>
      <c r="IS151" s="739" t="str">
        <f t="shared" si="224"/>
        <v/>
      </c>
      <c r="IT151" s="739" t="str">
        <f t="shared" si="225"/>
        <v/>
      </c>
      <c r="IU151" s="739" t="str">
        <f t="shared" si="226"/>
        <v/>
      </c>
      <c r="IV151" s="739" t="str">
        <f t="shared" si="227"/>
        <v/>
      </c>
      <c r="IW151" s="739" t="str">
        <f t="shared" si="228"/>
        <v/>
      </c>
      <c r="IX151" s="739" t="str">
        <f t="shared" si="229"/>
        <v/>
      </c>
      <c r="IY151" s="739" t="str">
        <f t="shared" si="230"/>
        <v/>
      </c>
      <c r="IZ151" s="739" t="str">
        <f t="shared" si="231"/>
        <v/>
      </c>
      <c r="JA151" s="739" t="str">
        <f t="shared" si="232"/>
        <v/>
      </c>
      <c r="JB151" s="739" t="str">
        <f t="shared" si="233"/>
        <v/>
      </c>
      <c r="JC151" s="739" t="str">
        <f t="shared" si="234"/>
        <v/>
      </c>
      <c r="JD151" s="739" t="str">
        <f t="shared" si="235"/>
        <v/>
      </c>
      <c r="JE151" s="739" t="str">
        <f t="shared" si="236"/>
        <v/>
      </c>
      <c r="JF151" s="739" t="str">
        <f t="shared" si="237"/>
        <v/>
      </c>
      <c r="JG151" s="739" t="str">
        <f t="shared" si="238"/>
        <v/>
      </c>
      <c r="JH151" s="739" t="str">
        <f t="shared" si="239"/>
        <v/>
      </c>
      <c r="JI151" s="739" t="str">
        <f t="shared" si="240"/>
        <v/>
      </c>
      <c r="JJ151" s="739" t="str">
        <f t="shared" si="241"/>
        <v/>
      </c>
      <c r="JK151" s="739" t="str">
        <f t="shared" si="242"/>
        <v/>
      </c>
      <c r="JL151" s="739" t="str">
        <f t="shared" si="243"/>
        <v/>
      </c>
      <c r="JM151" s="739" t="str">
        <f t="shared" si="244"/>
        <v/>
      </c>
      <c r="JN151" s="739" t="str">
        <f t="shared" si="245"/>
        <v/>
      </c>
      <c r="JO151" s="739" t="str">
        <f t="shared" si="246"/>
        <v/>
      </c>
      <c r="JP151" s="739" t="str">
        <f t="shared" si="247"/>
        <v/>
      </c>
      <c r="JQ151" s="739" t="str">
        <f t="shared" si="248"/>
        <v/>
      </c>
      <c r="JR151" s="739" t="str">
        <f t="shared" si="249"/>
        <v/>
      </c>
      <c r="JS151" s="739" t="str">
        <f t="shared" si="250"/>
        <v/>
      </c>
      <c r="JT151" s="739" t="str">
        <f t="shared" si="251"/>
        <v/>
      </c>
      <c r="JU151" s="739" t="str">
        <f t="shared" si="252"/>
        <v/>
      </c>
      <c r="JV151" s="739" t="str">
        <f t="shared" si="253"/>
        <v/>
      </c>
      <c r="JW151" s="739" t="str">
        <f t="shared" si="254"/>
        <v/>
      </c>
      <c r="JX151" s="739" t="str">
        <f t="shared" si="255"/>
        <v/>
      </c>
      <c r="JY151" s="739" t="str">
        <f t="shared" si="256"/>
        <v/>
      </c>
      <c r="JZ151" s="739" t="str">
        <f t="shared" si="257"/>
        <v/>
      </c>
      <c r="KA151" s="739" t="str">
        <f t="shared" si="258"/>
        <v/>
      </c>
      <c r="KB151" s="739" t="str">
        <f t="shared" si="259"/>
        <v/>
      </c>
      <c r="KC151" s="739" t="str">
        <f t="shared" si="260"/>
        <v/>
      </c>
      <c r="KD151" s="739" t="str">
        <f t="shared" si="261"/>
        <v/>
      </c>
      <c r="KE151" s="739" t="str">
        <f t="shared" si="262"/>
        <v/>
      </c>
      <c r="KF151" s="739" t="str">
        <f t="shared" si="263"/>
        <v/>
      </c>
      <c r="KG151" s="739" t="str">
        <f t="shared" si="264"/>
        <v/>
      </c>
      <c r="KH151" s="739" t="str">
        <f t="shared" si="265"/>
        <v/>
      </c>
      <c r="KI151" s="739" t="str">
        <f t="shared" si="266"/>
        <v/>
      </c>
      <c r="KJ151" s="739" t="str">
        <f t="shared" si="267"/>
        <v/>
      </c>
      <c r="KK151" s="739" t="str">
        <f t="shared" si="268"/>
        <v/>
      </c>
      <c r="KL151" s="739" t="str">
        <f t="shared" si="269"/>
        <v/>
      </c>
      <c r="KM151" s="739" t="str">
        <f t="shared" si="270"/>
        <v/>
      </c>
      <c r="KN151" s="739" t="str">
        <f t="shared" si="271"/>
        <v/>
      </c>
      <c r="KO151" s="739" t="str">
        <f t="shared" si="272"/>
        <v/>
      </c>
      <c r="KP151" s="739" t="str">
        <f t="shared" si="273"/>
        <v/>
      </c>
      <c r="KQ151" s="739" t="str">
        <f t="shared" si="274"/>
        <v/>
      </c>
      <c r="KR151" s="739" t="str">
        <f t="shared" si="275"/>
        <v/>
      </c>
      <c r="KS151" s="739" t="str">
        <f t="shared" si="276"/>
        <v/>
      </c>
      <c r="KT151" s="739" t="str">
        <f t="shared" si="277"/>
        <v/>
      </c>
      <c r="KU151" s="739" t="str">
        <f t="shared" si="278"/>
        <v/>
      </c>
      <c r="KV151" s="739" t="str">
        <f t="shared" si="279"/>
        <v/>
      </c>
      <c r="KW151" s="739" t="str">
        <f t="shared" si="280"/>
        <v/>
      </c>
      <c r="KX151" s="739" t="str">
        <f t="shared" si="281"/>
        <v/>
      </c>
      <c r="KY151" s="739" t="str">
        <f t="shared" si="282"/>
        <v/>
      </c>
      <c r="KZ151" s="739" t="str">
        <f t="shared" si="283"/>
        <v/>
      </c>
      <c r="LA151" s="739" t="str">
        <f t="shared" si="284"/>
        <v/>
      </c>
      <c r="LB151" s="739" t="str">
        <f t="shared" si="285"/>
        <v/>
      </c>
      <c r="LC151" s="739" t="str">
        <f t="shared" si="286"/>
        <v/>
      </c>
      <c r="LD151" s="739" t="str">
        <f t="shared" si="287"/>
        <v/>
      </c>
      <c r="LE151" s="739" t="str">
        <f t="shared" si="288"/>
        <v/>
      </c>
      <c r="LF151" s="740" t="str">
        <f t="shared" si="289"/>
        <v/>
      </c>
      <c r="LG151" s="740" t="str">
        <f t="shared" si="290"/>
        <v/>
      </c>
      <c r="LH151" s="740" t="str">
        <f t="shared" si="291"/>
        <v/>
      </c>
      <c r="LI151" s="740" t="str">
        <f t="shared" si="292"/>
        <v/>
      </c>
      <c r="LJ151" s="740" t="str">
        <f t="shared" si="293"/>
        <v/>
      </c>
      <c r="LK151" s="614" t="str">
        <f t="shared" si="294"/>
        <v/>
      </c>
      <c r="LL151" s="614" t="str">
        <f t="shared" si="295"/>
        <v/>
      </c>
      <c r="LM151" s="614" t="str">
        <f t="shared" si="296"/>
        <v/>
      </c>
      <c r="LN151" s="614" t="str">
        <f t="shared" si="297"/>
        <v/>
      </c>
      <c r="LO151" s="614" t="str">
        <f t="shared" si="298"/>
        <v/>
      </c>
      <c r="LP151" s="614" t="str">
        <f t="shared" si="299"/>
        <v/>
      </c>
      <c r="LQ151" s="614" t="str">
        <f t="shared" si="300"/>
        <v/>
      </c>
      <c r="LR151" s="614" t="str">
        <f t="shared" si="301"/>
        <v/>
      </c>
      <c r="LS151" s="614" t="str">
        <f t="shared" si="302"/>
        <v/>
      </c>
      <c r="LT151" s="614" t="str">
        <f t="shared" si="303"/>
        <v/>
      </c>
      <c r="LU151" s="614" t="str">
        <f t="shared" si="304"/>
        <v/>
      </c>
      <c r="LV151" s="614" t="str">
        <f t="shared" si="305"/>
        <v/>
      </c>
      <c r="LW151" s="614" t="str">
        <f t="shared" si="306"/>
        <v/>
      </c>
      <c r="LX151" s="614" t="str">
        <f t="shared" si="307"/>
        <v/>
      </c>
      <c r="LY151" s="614" t="str">
        <f t="shared" si="308"/>
        <v/>
      </c>
      <c r="LZ151" s="614" t="str">
        <f t="shared" si="309"/>
        <v/>
      </c>
      <c r="MA151" s="614" t="str">
        <f t="shared" si="310"/>
        <v/>
      </c>
      <c r="MB151" s="614" t="str">
        <f t="shared" si="311"/>
        <v/>
      </c>
      <c r="MC151" s="614" t="str">
        <f t="shared" si="312"/>
        <v/>
      </c>
      <c r="MD151" s="614" t="str">
        <f t="shared" si="313"/>
        <v/>
      </c>
      <c r="ME151" s="731">
        <f t="shared" si="327"/>
        <v>0</v>
      </c>
      <c r="MF151" s="731">
        <f t="shared" si="328"/>
        <v>0</v>
      </c>
      <c r="MG151" s="731">
        <f t="shared" si="329"/>
        <v>0</v>
      </c>
      <c r="MH151" s="731">
        <f t="shared" si="330"/>
        <v>0</v>
      </c>
      <c r="MI151" s="731">
        <f t="shared" si="331"/>
        <v>0</v>
      </c>
      <c r="MJ151" s="731">
        <f t="shared" si="332"/>
        <v>0</v>
      </c>
      <c r="MK151" s="731">
        <f t="shared" si="333"/>
        <v>0</v>
      </c>
      <c r="ML151" s="731">
        <f t="shared" si="334"/>
        <v>0</v>
      </c>
      <c r="MM151" s="731">
        <f t="shared" si="335"/>
        <v>0</v>
      </c>
      <c r="MN151" s="731">
        <f t="shared" si="336"/>
        <v>0</v>
      </c>
      <c r="MO151" s="731">
        <f t="shared" si="337"/>
        <v>0</v>
      </c>
      <c r="MP151" s="731">
        <f t="shared" si="338"/>
        <v>0</v>
      </c>
      <c r="MQ151" s="731">
        <f t="shared" si="339"/>
        <v>0</v>
      </c>
      <c r="MR151" s="731">
        <f t="shared" si="340"/>
        <v>0</v>
      </c>
      <c r="MS151" s="731">
        <f t="shared" si="341"/>
        <v>0</v>
      </c>
    </row>
    <row r="152" spans="1:358" s="614" customFormat="1" ht="12" customHeight="1" x14ac:dyDescent="0.2">
      <c r="A152" s="647" t="str">
        <f t="shared" si="1"/>
        <v/>
      </c>
      <c r="B152" s="828">
        <f>'Rent Schedule and Summary'!B47</f>
        <v>0</v>
      </c>
      <c r="C152" s="824">
        <f>'Rent Schedule and Summary'!C47</f>
        <v>0</v>
      </c>
      <c r="D152" s="825">
        <f>'Rent Schedule and Summary'!D47</f>
        <v>0</v>
      </c>
      <c r="E152" s="826">
        <f>'Rent Schedule and Summary'!E47</f>
        <v>0</v>
      </c>
      <c r="F152" s="826">
        <f>'Rent Schedule and Summary'!F47</f>
        <v>0</v>
      </c>
      <c r="G152" s="826">
        <f>'Rent Schedule and Summary'!G47</f>
        <v>0</v>
      </c>
      <c r="H152" s="826">
        <f>'Rent Schedule and Summary'!H47</f>
        <v>0</v>
      </c>
      <c r="I152" s="826">
        <f>'Rent Schedule and Summary'!I47</f>
        <v>0</v>
      </c>
      <c r="J152" s="827">
        <f>'Rent Schedule and Summary'!J47</f>
        <v>0</v>
      </c>
      <c r="K152" s="736">
        <f t="shared" ref="K152" si="350">MAX(0,H152-I152)</f>
        <v>0</v>
      </c>
      <c r="L152" s="736">
        <f t="shared" ref="L152" si="351">MAX(0,E152*K152)</f>
        <v>0</v>
      </c>
      <c r="M152" s="779">
        <f>'Rent Schedule and Summary'!M47</f>
        <v>0</v>
      </c>
      <c r="N152" s="779">
        <f>'Rent Schedule and Summary'!N47</f>
        <v>0</v>
      </c>
      <c r="O152" s="779">
        <f>'Rent Schedule and Summary'!O47</f>
        <v>0</v>
      </c>
      <c r="P152" s="723">
        <f>'Rent Schedule and Summary'!P47</f>
        <v>0</v>
      </c>
      <c r="Q152" s="737">
        <f t="shared" si="4"/>
        <v>0</v>
      </c>
      <c r="R152" s="738"/>
      <c r="S152" s="737"/>
      <c r="T152" s="738"/>
      <c r="U152" s="661"/>
      <c r="V152" s="661"/>
      <c r="W152" s="614" t="str">
        <f t="shared" si="5"/>
        <v/>
      </c>
      <c r="X152" s="614" t="str">
        <f t="shared" si="6"/>
        <v/>
      </c>
      <c r="Y152" s="614" t="str">
        <f t="shared" si="7"/>
        <v/>
      </c>
      <c r="Z152" s="614" t="str">
        <f t="shared" si="8"/>
        <v/>
      </c>
      <c r="AA152" s="614" t="str">
        <f t="shared" si="9"/>
        <v/>
      </c>
      <c r="AB152" s="614" t="str">
        <f t="shared" si="10"/>
        <v/>
      </c>
      <c r="AC152" s="614" t="str">
        <f t="shared" si="11"/>
        <v/>
      </c>
      <c r="AD152" s="614" t="str">
        <f t="shared" si="12"/>
        <v/>
      </c>
      <c r="AE152" s="614" t="str">
        <f t="shared" si="13"/>
        <v/>
      </c>
      <c r="AF152" s="614" t="str">
        <f t="shared" si="14"/>
        <v/>
      </c>
      <c r="AG152" s="614" t="str">
        <f t="shared" si="15"/>
        <v/>
      </c>
      <c r="AH152" s="614" t="str">
        <f t="shared" si="16"/>
        <v/>
      </c>
      <c r="AI152" s="614" t="str">
        <f t="shared" si="17"/>
        <v/>
      </c>
      <c r="AJ152" s="614" t="str">
        <f t="shared" si="18"/>
        <v/>
      </c>
      <c r="AK152" s="614" t="str">
        <f t="shared" si="19"/>
        <v/>
      </c>
      <c r="AL152" s="614" t="str">
        <f t="shared" si="20"/>
        <v/>
      </c>
      <c r="AM152" s="614" t="str">
        <f t="shared" si="21"/>
        <v/>
      </c>
      <c r="AN152" s="614" t="str">
        <f t="shared" si="22"/>
        <v/>
      </c>
      <c r="AO152" s="614" t="str">
        <f t="shared" si="23"/>
        <v/>
      </c>
      <c r="AP152" s="614" t="str">
        <f t="shared" si="24"/>
        <v/>
      </c>
      <c r="AQ152" s="614" t="str">
        <f t="shared" si="25"/>
        <v/>
      </c>
      <c r="AR152" s="614" t="str">
        <f t="shared" si="26"/>
        <v/>
      </c>
      <c r="AS152" s="614" t="str">
        <f t="shared" si="27"/>
        <v/>
      </c>
      <c r="AT152" s="614" t="str">
        <f t="shared" si="28"/>
        <v/>
      </c>
      <c r="AU152" s="614" t="str">
        <f t="shared" si="29"/>
        <v/>
      </c>
      <c r="AV152" s="614" t="str">
        <f t="shared" si="30"/>
        <v/>
      </c>
      <c r="AW152" s="614" t="str">
        <f t="shared" si="31"/>
        <v/>
      </c>
      <c r="AX152" s="614" t="str">
        <f t="shared" si="32"/>
        <v/>
      </c>
      <c r="AY152" s="614" t="str">
        <f t="shared" si="33"/>
        <v/>
      </c>
      <c r="AZ152" s="614" t="str">
        <f t="shared" si="34"/>
        <v/>
      </c>
      <c r="BA152" s="614" t="str">
        <f t="shared" si="35"/>
        <v/>
      </c>
      <c r="BB152" s="614" t="str">
        <f t="shared" si="36"/>
        <v/>
      </c>
      <c r="BC152" s="614" t="str">
        <f t="shared" si="37"/>
        <v/>
      </c>
      <c r="BD152" s="614" t="str">
        <f t="shared" si="38"/>
        <v/>
      </c>
      <c r="BE152" s="614" t="str">
        <f t="shared" si="39"/>
        <v/>
      </c>
      <c r="BF152" s="614" t="str">
        <f t="shared" si="40"/>
        <v/>
      </c>
      <c r="BG152" s="614" t="str">
        <f t="shared" si="41"/>
        <v/>
      </c>
      <c r="BH152" s="614" t="str">
        <f t="shared" si="42"/>
        <v/>
      </c>
      <c r="BI152" s="614" t="str">
        <f t="shared" si="43"/>
        <v/>
      </c>
      <c r="BJ152" s="614" t="str">
        <f t="shared" si="44"/>
        <v/>
      </c>
      <c r="BK152" s="614" t="str">
        <f t="shared" si="45"/>
        <v/>
      </c>
      <c r="BL152" s="614" t="str">
        <f t="shared" si="46"/>
        <v/>
      </c>
      <c r="BM152" s="614" t="str">
        <f t="shared" si="47"/>
        <v/>
      </c>
      <c r="BN152" s="614" t="str">
        <f t="shared" si="48"/>
        <v/>
      </c>
      <c r="BO152" s="614" t="str">
        <f t="shared" si="49"/>
        <v/>
      </c>
      <c r="BP152" s="614" t="str">
        <f t="shared" si="50"/>
        <v/>
      </c>
      <c r="BQ152" s="614" t="str">
        <f t="shared" si="51"/>
        <v/>
      </c>
      <c r="BR152" s="614" t="str">
        <f t="shared" si="52"/>
        <v/>
      </c>
      <c r="BS152" s="614" t="str">
        <f t="shared" si="53"/>
        <v/>
      </c>
      <c r="BT152" s="614" t="str">
        <f t="shared" si="54"/>
        <v/>
      </c>
      <c r="BU152" s="614" t="str">
        <f t="shared" si="55"/>
        <v/>
      </c>
      <c r="BV152" s="614" t="str">
        <f t="shared" si="56"/>
        <v/>
      </c>
      <c r="BW152" s="614" t="str">
        <f t="shared" si="57"/>
        <v/>
      </c>
      <c r="BX152" s="614" t="str">
        <f t="shared" si="58"/>
        <v/>
      </c>
      <c r="BY152" s="614" t="str">
        <f t="shared" si="59"/>
        <v/>
      </c>
      <c r="BZ152" s="614" t="str">
        <f t="shared" si="60"/>
        <v/>
      </c>
      <c r="CA152" s="614" t="str">
        <f t="shared" si="61"/>
        <v/>
      </c>
      <c r="CB152" s="614" t="str">
        <f t="shared" si="62"/>
        <v/>
      </c>
      <c r="CC152" s="614" t="str">
        <f t="shared" si="63"/>
        <v/>
      </c>
      <c r="CD152" s="614" t="str">
        <f t="shared" si="64"/>
        <v/>
      </c>
      <c r="CE152" s="614" t="str">
        <f t="shared" si="65"/>
        <v/>
      </c>
      <c r="CF152" s="614" t="str">
        <f t="shared" si="66"/>
        <v/>
      </c>
      <c r="CG152" s="614" t="str">
        <f t="shared" si="67"/>
        <v/>
      </c>
      <c r="CH152" s="614" t="str">
        <f t="shared" si="68"/>
        <v/>
      </c>
      <c r="CI152" s="614" t="str">
        <f t="shared" si="69"/>
        <v/>
      </c>
      <c r="CJ152" s="614" t="str">
        <f t="shared" si="70"/>
        <v/>
      </c>
      <c r="CK152" s="614" t="str">
        <f t="shared" si="71"/>
        <v/>
      </c>
      <c r="CL152" s="614" t="str">
        <f t="shared" si="72"/>
        <v/>
      </c>
      <c r="CM152" s="614" t="str">
        <f t="shared" si="73"/>
        <v/>
      </c>
      <c r="CN152" s="614" t="str">
        <f t="shared" si="74"/>
        <v/>
      </c>
      <c r="CO152" s="614" t="str">
        <f t="shared" si="75"/>
        <v/>
      </c>
      <c r="CP152" s="614" t="str">
        <f t="shared" si="76"/>
        <v/>
      </c>
      <c r="CQ152" s="614" t="str">
        <f t="shared" si="77"/>
        <v/>
      </c>
      <c r="CR152" s="614" t="str">
        <f t="shared" si="78"/>
        <v/>
      </c>
      <c r="CS152" s="614" t="str">
        <f t="shared" si="79"/>
        <v/>
      </c>
      <c r="CT152" s="614" t="str">
        <f t="shared" si="80"/>
        <v/>
      </c>
      <c r="CU152" s="614" t="str">
        <f t="shared" si="81"/>
        <v/>
      </c>
      <c r="CV152" s="614" t="str">
        <f t="shared" si="82"/>
        <v/>
      </c>
      <c r="CW152" s="614" t="str">
        <f t="shared" si="83"/>
        <v/>
      </c>
      <c r="CX152" s="614" t="str">
        <f t="shared" si="84"/>
        <v/>
      </c>
      <c r="CY152" s="614" t="str">
        <f t="shared" si="85"/>
        <v/>
      </c>
      <c r="CZ152" s="614" t="str">
        <f t="shared" si="86"/>
        <v/>
      </c>
      <c r="DA152" s="614" t="str">
        <f t="shared" si="87"/>
        <v/>
      </c>
      <c r="DB152" s="614" t="str">
        <f t="shared" si="88"/>
        <v/>
      </c>
      <c r="DC152" s="614" t="str">
        <f t="shared" si="89"/>
        <v/>
      </c>
      <c r="DD152" s="614" t="str">
        <f t="shared" si="90"/>
        <v/>
      </c>
      <c r="DE152" s="614" t="str">
        <f t="shared" si="91"/>
        <v/>
      </c>
      <c r="DF152" s="614" t="str">
        <f t="shared" si="92"/>
        <v/>
      </c>
      <c r="DG152" s="614" t="str">
        <f t="shared" si="93"/>
        <v/>
      </c>
      <c r="DH152" s="614" t="str">
        <f t="shared" si="94"/>
        <v/>
      </c>
      <c r="DI152" s="614" t="str">
        <f t="shared" si="95"/>
        <v/>
      </c>
      <c r="DJ152" s="614" t="str">
        <f t="shared" si="96"/>
        <v/>
      </c>
      <c r="DK152" s="614" t="str">
        <f t="shared" si="97"/>
        <v/>
      </c>
      <c r="DL152" s="614" t="str">
        <f t="shared" si="98"/>
        <v/>
      </c>
      <c r="DM152" s="614" t="str">
        <f t="shared" si="99"/>
        <v/>
      </c>
      <c r="DN152" s="614" t="str">
        <f t="shared" si="100"/>
        <v/>
      </c>
      <c r="DO152" s="614" t="str">
        <f t="shared" si="101"/>
        <v/>
      </c>
      <c r="DP152" s="614" t="str">
        <f t="shared" si="102"/>
        <v/>
      </c>
      <c r="DQ152" s="614" t="str">
        <f t="shared" si="103"/>
        <v/>
      </c>
      <c r="DR152" s="614" t="str">
        <f t="shared" si="104"/>
        <v/>
      </c>
      <c r="DS152" s="614" t="str">
        <f t="shared" si="105"/>
        <v/>
      </c>
      <c r="DT152" s="614" t="str">
        <f t="shared" si="106"/>
        <v/>
      </c>
      <c r="DU152" s="614" t="str">
        <f t="shared" si="107"/>
        <v/>
      </c>
      <c r="DV152" s="614" t="str">
        <f t="shared" si="108"/>
        <v/>
      </c>
      <c r="DW152" s="614" t="str">
        <f t="shared" si="109"/>
        <v/>
      </c>
      <c r="DX152" s="614" t="str">
        <f t="shared" si="110"/>
        <v/>
      </c>
      <c r="DY152" s="614" t="str">
        <f t="shared" si="111"/>
        <v/>
      </c>
      <c r="DZ152" s="614" t="str">
        <f t="shared" si="112"/>
        <v/>
      </c>
      <c r="EA152" s="614" t="str">
        <f t="shared" si="113"/>
        <v/>
      </c>
      <c r="EB152" s="614" t="str">
        <f t="shared" si="114"/>
        <v/>
      </c>
      <c r="EC152" s="614" t="str">
        <f t="shared" si="115"/>
        <v/>
      </c>
      <c r="ED152" s="614" t="str">
        <f t="shared" si="116"/>
        <v/>
      </c>
      <c r="EE152" s="614" t="str">
        <f t="shared" si="117"/>
        <v/>
      </c>
      <c r="EF152" s="614" t="str">
        <f t="shared" si="118"/>
        <v/>
      </c>
      <c r="EG152" s="614" t="str">
        <f t="shared" si="316"/>
        <v/>
      </c>
      <c r="EH152" s="614" t="str">
        <f t="shared" si="119"/>
        <v/>
      </c>
      <c r="EI152" s="614" t="str">
        <f t="shared" si="120"/>
        <v/>
      </c>
      <c r="EJ152" s="614" t="str">
        <f t="shared" si="121"/>
        <v/>
      </c>
      <c r="EK152" s="614" t="str">
        <f t="shared" si="122"/>
        <v/>
      </c>
      <c r="EL152" s="614" t="str">
        <f t="shared" si="123"/>
        <v/>
      </c>
      <c r="EM152" s="614" t="str">
        <f t="shared" si="124"/>
        <v/>
      </c>
      <c r="EN152" s="614" t="str">
        <f t="shared" si="125"/>
        <v/>
      </c>
      <c r="EO152" s="614" t="str">
        <f t="shared" si="126"/>
        <v/>
      </c>
      <c r="EP152" s="614" t="str">
        <f t="shared" si="127"/>
        <v/>
      </c>
      <c r="EQ152" s="614" t="str">
        <f t="shared" si="128"/>
        <v/>
      </c>
      <c r="ER152" s="614" t="str">
        <f t="shared" si="129"/>
        <v/>
      </c>
      <c r="ES152" s="614" t="str">
        <f t="shared" si="130"/>
        <v/>
      </c>
      <c r="ET152" s="614" t="str">
        <f t="shared" si="131"/>
        <v/>
      </c>
      <c r="EU152" s="614" t="str">
        <f t="shared" si="132"/>
        <v/>
      </c>
      <c r="EV152" s="614" t="str">
        <f t="shared" si="133"/>
        <v/>
      </c>
      <c r="EW152" s="614" t="str">
        <f t="shared" si="317"/>
        <v/>
      </c>
      <c r="EX152" s="614" t="str">
        <f t="shared" si="318"/>
        <v/>
      </c>
      <c r="EY152" s="614" t="str">
        <f t="shared" si="319"/>
        <v/>
      </c>
      <c r="EZ152" s="614" t="str">
        <f t="shared" si="320"/>
        <v/>
      </c>
      <c r="FA152" s="614" t="str">
        <f t="shared" si="321"/>
        <v/>
      </c>
      <c r="FB152" s="614" t="str">
        <f t="shared" si="134"/>
        <v/>
      </c>
      <c r="FC152" s="614" t="str">
        <f t="shared" si="135"/>
        <v/>
      </c>
      <c r="FD152" s="614" t="str">
        <f t="shared" si="136"/>
        <v/>
      </c>
      <c r="FE152" s="614" t="str">
        <f t="shared" si="137"/>
        <v/>
      </c>
      <c r="FF152" s="614" t="str">
        <f t="shared" si="138"/>
        <v/>
      </c>
      <c r="FG152" s="614" t="str">
        <f t="shared" si="322"/>
        <v/>
      </c>
      <c r="FH152" s="614" t="str">
        <f t="shared" si="323"/>
        <v/>
      </c>
      <c r="FI152" s="614" t="str">
        <f t="shared" si="324"/>
        <v/>
      </c>
      <c r="FJ152" s="614" t="str">
        <f t="shared" si="325"/>
        <v/>
      </c>
      <c r="FK152" s="614" t="str">
        <f t="shared" si="326"/>
        <v/>
      </c>
      <c r="FL152" s="614" t="str">
        <f t="shared" si="139"/>
        <v/>
      </c>
      <c r="FM152" s="614" t="str">
        <f t="shared" si="140"/>
        <v/>
      </c>
      <c r="FN152" s="614" t="str">
        <f t="shared" si="141"/>
        <v/>
      </c>
      <c r="FO152" s="614" t="str">
        <f t="shared" si="142"/>
        <v/>
      </c>
      <c r="FP152" s="614" t="str">
        <f t="shared" si="143"/>
        <v/>
      </c>
      <c r="FQ152" s="614" t="str">
        <f t="shared" si="144"/>
        <v/>
      </c>
      <c r="FR152" s="614" t="str">
        <f t="shared" si="145"/>
        <v/>
      </c>
      <c r="FS152" s="614" t="str">
        <f t="shared" si="146"/>
        <v/>
      </c>
      <c r="FT152" s="614" t="str">
        <f t="shared" si="147"/>
        <v/>
      </c>
      <c r="FU152" s="614" t="str">
        <f t="shared" si="148"/>
        <v/>
      </c>
      <c r="FV152" s="614" t="str">
        <f t="shared" si="149"/>
        <v/>
      </c>
      <c r="FW152" s="614" t="str">
        <f t="shared" si="150"/>
        <v/>
      </c>
      <c r="FX152" s="614" t="str">
        <f t="shared" si="151"/>
        <v/>
      </c>
      <c r="FY152" s="614" t="str">
        <f t="shared" si="152"/>
        <v/>
      </c>
      <c r="FZ152" s="614" t="str">
        <f t="shared" si="153"/>
        <v/>
      </c>
      <c r="GA152" s="614" t="str">
        <f t="shared" si="154"/>
        <v/>
      </c>
      <c r="GB152" s="614" t="str">
        <f t="shared" si="155"/>
        <v/>
      </c>
      <c r="GC152" s="614" t="str">
        <f t="shared" si="156"/>
        <v/>
      </c>
      <c r="GD152" s="614" t="str">
        <f t="shared" si="157"/>
        <v/>
      </c>
      <c r="GE152" s="614" t="str">
        <f t="shared" si="158"/>
        <v/>
      </c>
      <c r="GF152" s="614" t="str">
        <f t="shared" si="159"/>
        <v/>
      </c>
      <c r="GG152" s="614" t="str">
        <f t="shared" si="160"/>
        <v/>
      </c>
      <c r="GH152" s="614" t="str">
        <f t="shared" si="161"/>
        <v/>
      </c>
      <c r="GI152" s="614" t="str">
        <f t="shared" si="162"/>
        <v/>
      </c>
      <c r="GJ152" s="614" t="str">
        <f t="shared" si="163"/>
        <v/>
      </c>
      <c r="GK152" s="614" t="str">
        <f t="shared" si="164"/>
        <v/>
      </c>
      <c r="GL152" s="614" t="str">
        <f t="shared" si="165"/>
        <v/>
      </c>
      <c r="GM152" s="614" t="str">
        <f t="shared" si="166"/>
        <v/>
      </c>
      <c r="GN152" s="614" t="str">
        <f t="shared" si="167"/>
        <v/>
      </c>
      <c r="GO152" s="614" t="str">
        <f t="shared" si="168"/>
        <v/>
      </c>
      <c r="GP152" s="614" t="str">
        <f t="shared" si="169"/>
        <v/>
      </c>
      <c r="GQ152" s="614" t="str">
        <f t="shared" si="170"/>
        <v/>
      </c>
      <c r="GR152" s="614" t="str">
        <f t="shared" si="171"/>
        <v/>
      </c>
      <c r="GS152" s="614" t="str">
        <f t="shared" si="172"/>
        <v/>
      </c>
      <c r="GT152" s="614" t="str">
        <f t="shared" si="173"/>
        <v/>
      </c>
      <c r="GU152" s="614" t="str">
        <f t="shared" si="174"/>
        <v/>
      </c>
      <c r="GV152" s="614" t="str">
        <f t="shared" si="175"/>
        <v/>
      </c>
      <c r="GW152" s="614" t="str">
        <f t="shared" si="176"/>
        <v/>
      </c>
      <c r="GX152" s="614" t="str">
        <f t="shared" si="177"/>
        <v/>
      </c>
      <c r="GY152" s="614" t="str">
        <f t="shared" si="178"/>
        <v/>
      </c>
      <c r="GZ152" s="614" t="str">
        <f t="shared" si="179"/>
        <v/>
      </c>
      <c r="HA152" s="614" t="str">
        <f t="shared" si="180"/>
        <v/>
      </c>
      <c r="HB152" s="614" t="str">
        <f t="shared" si="181"/>
        <v/>
      </c>
      <c r="HC152" s="614" t="str">
        <f t="shared" si="182"/>
        <v/>
      </c>
      <c r="HD152" s="614" t="str">
        <f t="shared" si="183"/>
        <v/>
      </c>
      <c r="HE152" s="614" t="str">
        <f t="shared" si="184"/>
        <v/>
      </c>
      <c r="HF152" s="614" t="str">
        <f t="shared" si="185"/>
        <v/>
      </c>
      <c r="HG152" s="614" t="str">
        <f t="shared" si="186"/>
        <v/>
      </c>
      <c r="HH152" s="614" t="str">
        <f t="shared" si="187"/>
        <v/>
      </c>
      <c r="HI152" s="614" t="str">
        <f t="shared" si="188"/>
        <v/>
      </c>
      <c r="HJ152" s="614" t="str">
        <f t="shared" si="189"/>
        <v/>
      </c>
      <c r="HK152" s="614" t="str">
        <f t="shared" si="190"/>
        <v/>
      </c>
      <c r="HL152" s="614" t="str">
        <f t="shared" si="191"/>
        <v/>
      </c>
      <c r="HM152" s="614" t="str">
        <f t="shared" si="192"/>
        <v/>
      </c>
      <c r="HN152" s="614" t="str">
        <f t="shared" si="193"/>
        <v/>
      </c>
      <c r="HO152" s="614" t="str">
        <f t="shared" si="194"/>
        <v/>
      </c>
      <c r="HP152" s="614" t="str">
        <f t="shared" si="195"/>
        <v/>
      </c>
      <c r="HQ152" s="614" t="str">
        <f t="shared" si="196"/>
        <v/>
      </c>
      <c r="HR152" s="614" t="str">
        <f t="shared" si="197"/>
        <v/>
      </c>
      <c r="HS152" s="614" t="str">
        <f t="shared" si="198"/>
        <v/>
      </c>
      <c r="HT152" s="614" t="str">
        <f t="shared" si="199"/>
        <v/>
      </c>
      <c r="HU152" s="614" t="str">
        <f t="shared" si="200"/>
        <v/>
      </c>
      <c r="HV152" s="614" t="str">
        <f t="shared" si="201"/>
        <v/>
      </c>
      <c r="HW152" s="614" t="str">
        <f t="shared" si="202"/>
        <v/>
      </c>
      <c r="HX152" s="614" t="str">
        <f t="shared" si="203"/>
        <v/>
      </c>
      <c r="HY152" s="739" t="str">
        <f t="shared" si="204"/>
        <v/>
      </c>
      <c r="HZ152" s="739" t="str">
        <f t="shared" si="205"/>
        <v/>
      </c>
      <c r="IA152" s="739" t="str">
        <f t="shared" si="206"/>
        <v/>
      </c>
      <c r="IB152" s="739" t="str">
        <f t="shared" si="207"/>
        <v/>
      </c>
      <c r="IC152" s="739" t="str">
        <f t="shared" si="208"/>
        <v/>
      </c>
      <c r="ID152" s="739" t="str">
        <f t="shared" si="209"/>
        <v/>
      </c>
      <c r="IE152" s="739" t="str">
        <f t="shared" si="210"/>
        <v/>
      </c>
      <c r="IF152" s="739" t="str">
        <f t="shared" si="211"/>
        <v/>
      </c>
      <c r="IG152" s="739" t="str">
        <f t="shared" si="212"/>
        <v/>
      </c>
      <c r="IH152" s="739" t="str">
        <f t="shared" si="213"/>
        <v/>
      </c>
      <c r="II152" s="739" t="str">
        <f t="shared" si="214"/>
        <v/>
      </c>
      <c r="IJ152" s="739" t="str">
        <f t="shared" si="215"/>
        <v/>
      </c>
      <c r="IK152" s="739" t="str">
        <f t="shared" si="216"/>
        <v/>
      </c>
      <c r="IL152" s="739" t="str">
        <f t="shared" si="217"/>
        <v/>
      </c>
      <c r="IM152" s="739" t="str">
        <f t="shared" si="218"/>
        <v/>
      </c>
      <c r="IN152" s="739" t="str">
        <f t="shared" si="219"/>
        <v/>
      </c>
      <c r="IO152" s="739" t="str">
        <f t="shared" si="220"/>
        <v/>
      </c>
      <c r="IP152" s="739" t="str">
        <f t="shared" si="221"/>
        <v/>
      </c>
      <c r="IQ152" s="739" t="str">
        <f t="shared" si="222"/>
        <v/>
      </c>
      <c r="IR152" s="739" t="str">
        <f t="shared" si="223"/>
        <v/>
      </c>
      <c r="IS152" s="739" t="str">
        <f t="shared" si="224"/>
        <v/>
      </c>
      <c r="IT152" s="739" t="str">
        <f t="shared" si="225"/>
        <v/>
      </c>
      <c r="IU152" s="739" t="str">
        <f t="shared" si="226"/>
        <v/>
      </c>
      <c r="IV152" s="739" t="str">
        <f t="shared" si="227"/>
        <v/>
      </c>
      <c r="IW152" s="739" t="str">
        <f t="shared" si="228"/>
        <v/>
      </c>
      <c r="IX152" s="739" t="str">
        <f t="shared" si="229"/>
        <v/>
      </c>
      <c r="IY152" s="739" t="str">
        <f t="shared" si="230"/>
        <v/>
      </c>
      <c r="IZ152" s="739" t="str">
        <f t="shared" si="231"/>
        <v/>
      </c>
      <c r="JA152" s="739" t="str">
        <f t="shared" si="232"/>
        <v/>
      </c>
      <c r="JB152" s="739" t="str">
        <f t="shared" si="233"/>
        <v/>
      </c>
      <c r="JC152" s="739" t="str">
        <f t="shared" si="234"/>
        <v/>
      </c>
      <c r="JD152" s="739" t="str">
        <f t="shared" si="235"/>
        <v/>
      </c>
      <c r="JE152" s="739" t="str">
        <f t="shared" si="236"/>
        <v/>
      </c>
      <c r="JF152" s="739" t="str">
        <f t="shared" si="237"/>
        <v/>
      </c>
      <c r="JG152" s="739" t="str">
        <f t="shared" si="238"/>
        <v/>
      </c>
      <c r="JH152" s="739" t="str">
        <f t="shared" si="239"/>
        <v/>
      </c>
      <c r="JI152" s="739" t="str">
        <f t="shared" si="240"/>
        <v/>
      </c>
      <c r="JJ152" s="739" t="str">
        <f t="shared" si="241"/>
        <v/>
      </c>
      <c r="JK152" s="739" t="str">
        <f t="shared" si="242"/>
        <v/>
      </c>
      <c r="JL152" s="739" t="str">
        <f t="shared" si="243"/>
        <v/>
      </c>
      <c r="JM152" s="739" t="str">
        <f t="shared" si="244"/>
        <v/>
      </c>
      <c r="JN152" s="739" t="str">
        <f t="shared" si="245"/>
        <v/>
      </c>
      <c r="JO152" s="739" t="str">
        <f t="shared" si="246"/>
        <v/>
      </c>
      <c r="JP152" s="739" t="str">
        <f t="shared" si="247"/>
        <v/>
      </c>
      <c r="JQ152" s="739" t="str">
        <f t="shared" si="248"/>
        <v/>
      </c>
      <c r="JR152" s="739" t="str">
        <f t="shared" si="249"/>
        <v/>
      </c>
      <c r="JS152" s="739" t="str">
        <f t="shared" si="250"/>
        <v/>
      </c>
      <c r="JT152" s="739" t="str">
        <f t="shared" si="251"/>
        <v/>
      </c>
      <c r="JU152" s="739" t="str">
        <f t="shared" si="252"/>
        <v/>
      </c>
      <c r="JV152" s="739" t="str">
        <f t="shared" si="253"/>
        <v/>
      </c>
      <c r="JW152" s="739" t="str">
        <f t="shared" si="254"/>
        <v/>
      </c>
      <c r="JX152" s="739" t="str">
        <f t="shared" si="255"/>
        <v/>
      </c>
      <c r="JY152" s="739" t="str">
        <f t="shared" si="256"/>
        <v/>
      </c>
      <c r="JZ152" s="739" t="str">
        <f t="shared" si="257"/>
        <v/>
      </c>
      <c r="KA152" s="739" t="str">
        <f t="shared" si="258"/>
        <v/>
      </c>
      <c r="KB152" s="739" t="str">
        <f t="shared" si="259"/>
        <v/>
      </c>
      <c r="KC152" s="739" t="str">
        <f t="shared" si="260"/>
        <v/>
      </c>
      <c r="KD152" s="739" t="str">
        <f t="shared" si="261"/>
        <v/>
      </c>
      <c r="KE152" s="739" t="str">
        <f t="shared" si="262"/>
        <v/>
      </c>
      <c r="KF152" s="739" t="str">
        <f t="shared" si="263"/>
        <v/>
      </c>
      <c r="KG152" s="739" t="str">
        <f t="shared" si="264"/>
        <v/>
      </c>
      <c r="KH152" s="739" t="str">
        <f t="shared" si="265"/>
        <v/>
      </c>
      <c r="KI152" s="739" t="str">
        <f t="shared" si="266"/>
        <v/>
      </c>
      <c r="KJ152" s="739" t="str">
        <f t="shared" si="267"/>
        <v/>
      </c>
      <c r="KK152" s="739" t="str">
        <f t="shared" si="268"/>
        <v/>
      </c>
      <c r="KL152" s="739" t="str">
        <f t="shared" si="269"/>
        <v/>
      </c>
      <c r="KM152" s="739" t="str">
        <f t="shared" si="270"/>
        <v/>
      </c>
      <c r="KN152" s="739" t="str">
        <f t="shared" si="271"/>
        <v/>
      </c>
      <c r="KO152" s="739" t="str">
        <f t="shared" si="272"/>
        <v/>
      </c>
      <c r="KP152" s="739" t="str">
        <f t="shared" si="273"/>
        <v/>
      </c>
      <c r="KQ152" s="739" t="str">
        <f t="shared" si="274"/>
        <v/>
      </c>
      <c r="KR152" s="739" t="str">
        <f t="shared" si="275"/>
        <v/>
      </c>
      <c r="KS152" s="739" t="str">
        <f t="shared" si="276"/>
        <v/>
      </c>
      <c r="KT152" s="739" t="str">
        <f t="shared" si="277"/>
        <v/>
      </c>
      <c r="KU152" s="739" t="str">
        <f t="shared" si="278"/>
        <v/>
      </c>
      <c r="KV152" s="739" t="str">
        <f t="shared" si="279"/>
        <v/>
      </c>
      <c r="KW152" s="739" t="str">
        <f t="shared" si="280"/>
        <v/>
      </c>
      <c r="KX152" s="739" t="str">
        <f t="shared" si="281"/>
        <v/>
      </c>
      <c r="KY152" s="739" t="str">
        <f t="shared" si="282"/>
        <v/>
      </c>
      <c r="KZ152" s="739" t="str">
        <f t="shared" si="283"/>
        <v/>
      </c>
      <c r="LA152" s="739" t="str">
        <f t="shared" si="284"/>
        <v/>
      </c>
      <c r="LB152" s="739" t="str">
        <f t="shared" si="285"/>
        <v/>
      </c>
      <c r="LC152" s="739" t="str">
        <f t="shared" si="286"/>
        <v/>
      </c>
      <c r="LD152" s="739" t="str">
        <f t="shared" si="287"/>
        <v/>
      </c>
      <c r="LE152" s="739" t="str">
        <f t="shared" si="288"/>
        <v/>
      </c>
      <c r="LF152" s="740" t="str">
        <f t="shared" si="289"/>
        <v/>
      </c>
      <c r="LG152" s="740" t="str">
        <f t="shared" si="290"/>
        <v/>
      </c>
      <c r="LH152" s="740" t="str">
        <f t="shared" si="291"/>
        <v/>
      </c>
      <c r="LI152" s="740" t="str">
        <f t="shared" si="292"/>
        <v/>
      </c>
      <c r="LJ152" s="740" t="str">
        <f t="shared" si="293"/>
        <v/>
      </c>
      <c r="LK152" s="614" t="str">
        <f t="shared" si="294"/>
        <v/>
      </c>
      <c r="LL152" s="614" t="str">
        <f t="shared" si="295"/>
        <v/>
      </c>
      <c r="LM152" s="614" t="str">
        <f t="shared" si="296"/>
        <v/>
      </c>
      <c r="LN152" s="614" t="str">
        <f t="shared" si="297"/>
        <v/>
      </c>
      <c r="LO152" s="614" t="str">
        <f t="shared" si="298"/>
        <v/>
      </c>
      <c r="LP152" s="614" t="str">
        <f t="shared" si="299"/>
        <v/>
      </c>
      <c r="LQ152" s="614" t="str">
        <f t="shared" si="300"/>
        <v/>
      </c>
      <c r="LR152" s="614" t="str">
        <f t="shared" si="301"/>
        <v/>
      </c>
      <c r="LS152" s="614" t="str">
        <f t="shared" si="302"/>
        <v/>
      </c>
      <c r="LT152" s="614" t="str">
        <f t="shared" si="303"/>
        <v/>
      </c>
      <c r="LU152" s="614" t="str">
        <f t="shared" si="304"/>
        <v/>
      </c>
      <c r="LV152" s="614" t="str">
        <f t="shared" si="305"/>
        <v/>
      </c>
      <c r="LW152" s="614" t="str">
        <f t="shared" si="306"/>
        <v/>
      </c>
      <c r="LX152" s="614" t="str">
        <f t="shared" si="307"/>
        <v/>
      </c>
      <c r="LY152" s="614" t="str">
        <f t="shared" si="308"/>
        <v/>
      </c>
      <c r="LZ152" s="614" t="str">
        <f t="shared" si="309"/>
        <v/>
      </c>
      <c r="MA152" s="614" t="str">
        <f t="shared" si="310"/>
        <v/>
      </c>
      <c r="MB152" s="614" t="str">
        <f t="shared" si="311"/>
        <v/>
      </c>
      <c r="MC152" s="614" t="str">
        <f t="shared" si="312"/>
        <v/>
      </c>
      <c r="MD152" s="614" t="str">
        <f t="shared" si="313"/>
        <v/>
      </c>
      <c r="ME152" s="731">
        <f t="shared" si="327"/>
        <v>0</v>
      </c>
      <c r="MF152" s="731">
        <f t="shared" si="328"/>
        <v>0</v>
      </c>
      <c r="MG152" s="731">
        <f t="shared" si="329"/>
        <v>0</v>
      </c>
      <c r="MH152" s="731">
        <f t="shared" si="330"/>
        <v>0</v>
      </c>
      <c r="MI152" s="731">
        <f t="shared" si="331"/>
        <v>0</v>
      </c>
      <c r="MJ152" s="731">
        <f t="shared" si="332"/>
        <v>0</v>
      </c>
      <c r="MK152" s="731">
        <f t="shared" si="333"/>
        <v>0</v>
      </c>
      <c r="ML152" s="731">
        <f t="shared" si="334"/>
        <v>0</v>
      </c>
      <c r="MM152" s="731">
        <f t="shared" si="335"/>
        <v>0</v>
      </c>
      <c r="MN152" s="731">
        <f t="shared" si="336"/>
        <v>0</v>
      </c>
      <c r="MO152" s="731">
        <f t="shared" si="337"/>
        <v>0</v>
      </c>
      <c r="MP152" s="731">
        <f t="shared" si="338"/>
        <v>0</v>
      </c>
      <c r="MQ152" s="731">
        <f t="shared" si="339"/>
        <v>0</v>
      </c>
      <c r="MR152" s="731">
        <f t="shared" si="340"/>
        <v>0</v>
      </c>
      <c r="MS152" s="731">
        <f t="shared" si="341"/>
        <v>0</v>
      </c>
    </row>
    <row r="153" spans="1:358" s="614" customFormat="1" ht="12" customHeight="1" x14ac:dyDescent="0.2">
      <c r="A153" s="647">
        <f>COUNT(A115,A116,A117,A118,A119,A120,A121,A122,A123,A124,A125,A126,A127,A128,A129,A130,A131,A132,A133,A134,A135,A136,A137,A138,A139,A140,A141,A142,A143,A144)</f>
        <v>0</v>
      </c>
      <c r="B153" s="741" t="s">
        <v>676</v>
      </c>
      <c r="C153" s="741"/>
      <c r="D153" s="742" t="s">
        <v>677</v>
      </c>
      <c r="E153" s="650">
        <f>SUM(E115:E152)</f>
        <v>0</v>
      </c>
      <c r="F153" s="651">
        <f>(E115*F115+E116*F116+E117*F117+E118*F118+E119*F119+E120*F120+E121*F121+E122*F122+E123*F123+E124*F124+E125*F125+E126*F126+E127*F127+E128*F128+E129*F129+E130*F130+E131*F131+E132*F132+E133*F133+E134*F134+E135*F135+E136*F136+E137*F137+E138*F138+E139*F139+E140*F140+E141*F141+E142*F142+E143*F143+E144*F144+E145*F145+E146*F146+E147*F147+E148*F148+E149*F149+E150*F150+E151*F151+E152*F152)</f>
        <v>0</v>
      </c>
      <c r="G153" s="848" t="s">
        <v>678</v>
      </c>
      <c r="H153" s="829" t="s">
        <v>679</v>
      </c>
      <c r="I153" s="743" t="str">
        <f>IF(O172=0,"",IF(SUM(O163:O167)/O172&gt;=0.4,"Pass","Fail"))</f>
        <v/>
      </c>
      <c r="J153" s="618"/>
      <c r="K153" s="744" t="s">
        <v>680</v>
      </c>
      <c r="L153" s="653">
        <f>SUM(L115:L152)</f>
        <v>0</v>
      </c>
      <c r="M153" s="616"/>
      <c r="N153" s="616"/>
      <c r="O153" s="616"/>
      <c r="P153" s="616"/>
      <c r="Q153" s="616"/>
      <c r="R153" s="616"/>
      <c r="S153" s="616"/>
      <c r="T153" s="616"/>
      <c r="U153" s="648"/>
      <c r="V153" s="649"/>
      <c r="W153" s="649">
        <f t="shared" ref="W153:EZ153" si="352">SUM(W115:W152)</f>
        <v>0</v>
      </c>
      <c r="X153" s="649">
        <f t="shared" si="352"/>
        <v>0</v>
      </c>
      <c r="Y153" s="649">
        <f t="shared" si="352"/>
        <v>0</v>
      </c>
      <c r="Z153" s="649">
        <f t="shared" si="352"/>
        <v>0</v>
      </c>
      <c r="AA153" s="649">
        <f t="shared" si="352"/>
        <v>0</v>
      </c>
      <c r="AB153" s="649">
        <f t="shared" si="352"/>
        <v>0</v>
      </c>
      <c r="AC153" s="649">
        <f t="shared" si="352"/>
        <v>0</v>
      </c>
      <c r="AD153" s="649">
        <f t="shared" si="352"/>
        <v>0</v>
      </c>
      <c r="AE153" s="649">
        <f t="shared" si="352"/>
        <v>0</v>
      </c>
      <c r="AF153" s="649">
        <f t="shared" si="352"/>
        <v>0</v>
      </c>
      <c r="AG153" s="649">
        <f t="shared" si="352"/>
        <v>0</v>
      </c>
      <c r="AH153" s="649">
        <f t="shared" si="352"/>
        <v>0</v>
      </c>
      <c r="AI153" s="649">
        <f t="shared" si="352"/>
        <v>0</v>
      </c>
      <c r="AJ153" s="649">
        <f t="shared" si="352"/>
        <v>0</v>
      </c>
      <c r="AK153" s="649">
        <f t="shared" si="352"/>
        <v>0</v>
      </c>
      <c r="AL153" s="649">
        <f>SUM(AL115:AL152)</f>
        <v>0</v>
      </c>
      <c r="AM153" s="649">
        <f>SUM(AM115:AM152)</f>
        <v>0</v>
      </c>
      <c r="AN153" s="649">
        <f>SUM(AN115:AN152)</f>
        <v>0</v>
      </c>
      <c r="AO153" s="649">
        <f>SUM(AO115:AO152)</f>
        <v>0</v>
      </c>
      <c r="AP153" s="649">
        <f>SUM(AP115:AP152)</f>
        <v>0</v>
      </c>
      <c r="AQ153" s="649">
        <f t="shared" si="352"/>
        <v>0</v>
      </c>
      <c r="AR153" s="649">
        <f t="shared" si="352"/>
        <v>0</v>
      </c>
      <c r="AS153" s="649">
        <f t="shared" si="352"/>
        <v>0</v>
      </c>
      <c r="AT153" s="649">
        <f t="shared" si="352"/>
        <v>0</v>
      </c>
      <c r="AU153" s="649">
        <f t="shared" si="352"/>
        <v>0</v>
      </c>
      <c r="AV153" s="649">
        <f t="shared" si="352"/>
        <v>0</v>
      </c>
      <c r="AW153" s="649">
        <f t="shared" si="352"/>
        <v>0</v>
      </c>
      <c r="AX153" s="649">
        <f t="shared" si="352"/>
        <v>0</v>
      </c>
      <c r="AY153" s="649">
        <f t="shared" si="352"/>
        <v>0</v>
      </c>
      <c r="AZ153" s="649">
        <f t="shared" si="352"/>
        <v>0</v>
      </c>
      <c r="BA153" s="649">
        <f>SUM(BA115:BA152)</f>
        <v>0</v>
      </c>
      <c r="BB153" s="649">
        <f>SUM(BB115:BB152)</f>
        <v>0</v>
      </c>
      <c r="BC153" s="649">
        <f>SUM(BC115:BC152)</f>
        <v>0</v>
      </c>
      <c r="BD153" s="649">
        <f>SUM(BD115:BD152)</f>
        <v>0</v>
      </c>
      <c r="BE153" s="649">
        <f>SUM(BE115:BE152)</f>
        <v>0</v>
      </c>
      <c r="BF153" s="649">
        <f t="shared" si="352"/>
        <v>0</v>
      </c>
      <c r="BG153" s="649">
        <f t="shared" si="352"/>
        <v>0</v>
      </c>
      <c r="BH153" s="649">
        <f t="shared" si="352"/>
        <v>0</v>
      </c>
      <c r="BI153" s="649">
        <f t="shared" si="352"/>
        <v>0</v>
      </c>
      <c r="BJ153" s="649">
        <f t="shared" si="352"/>
        <v>0</v>
      </c>
      <c r="BK153" s="649">
        <f>SUM(BK115:BK152)</f>
        <v>0</v>
      </c>
      <c r="BL153" s="649">
        <f>SUM(BL115:BL152)</f>
        <v>0</v>
      </c>
      <c r="BM153" s="649">
        <f>SUM(BM115:BM152)</f>
        <v>0</v>
      </c>
      <c r="BN153" s="649">
        <f>SUM(BN115:BN152)</f>
        <v>0</v>
      </c>
      <c r="BO153" s="649">
        <f>SUM(BO115:BO152)</f>
        <v>0</v>
      </c>
      <c r="BP153" s="649">
        <f t="shared" si="352"/>
        <v>0</v>
      </c>
      <c r="BQ153" s="649">
        <f t="shared" si="352"/>
        <v>0</v>
      </c>
      <c r="BR153" s="649">
        <f t="shared" si="352"/>
        <v>0</v>
      </c>
      <c r="BS153" s="649">
        <f t="shared" si="352"/>
        <v>0</v>
      </c>
      <c r="BT153" s="649">
        <f t="shared" si="352"/>
        <v>0</v>
      </c>
      <c r="BU153" s="649">
        <f>SUM(BU115:BU152)</f>
        <v>0</v>
      </c>
      <c r="BV153" s="649">
        <f>SUM(BV115:BV152)</f>
        <v>0</v>
      </c>
      <c r="BW153" s="649">
        <f>SUM(BW115:BW152)</f>
        <v>0</v>
      </c>
      <c r="BX153" s="649">
        <f>SUM(BX115:BX152)</f>
        <v>0</v>
      </c>
      <c r="BY153" s="649">
        <f>SUM(BY115:BY152)</f>
        <v>0</v>
      </c>
      <c r="BZ153" s="649">
        <f t="shared" si="352"/>
        <v>0</v>
      </c>
      <c r="CA153" s="649">
        <f t="shared" si="352"/>
        <v>0</v>
      </c>
      <c r="CB153" s="649">
        <f t="shared" si="352"/>
        <v>0</v>
      </c>
      <c r="CC153" s="649">
        <f t="shared" si="352"/>
        <v>0</v>
      </c>
      <c r="CD153" s="649">
        <f t="shared" si="352"/>
        <v>0</v>
      </c>
      <c r="CE153" s="649">
        <f t="shared" si="352"/>
        <v>0</v>
      </c>
      <c r="CF153" s="649">
        <f t="shared" si="352"/>
        <v>0</v>
      </c>
      <c r="CG153" s="649">
        <f t="shared" si="352"/>
        <v>0</v>
      </c>
      <c r="CH153" s="649">
        <f t="shared" si="352"/>
        <v>0</v>
      </c>
      <c r="CI153" s="649">
        <f t="shared" si="352"/>
        <v>0</v>
      </c>
      <c r="CJ153" s="649">
        <f>SUM(CJ115:CJ152)</f>
        <v>0</v>
      </c>
      <c r="CK153" s="649">
        <f>SUM(CK115:CK152)</f>
        <v>0</v>
      </c>
      <c r="CL153" s="649">
        <f>SUM(CL115:CL152)</f>
        <v>0</v>
      </c>
      <c r="CM153" s="649">
        <f>SUM(CM115:CM152)</f>
        <v>0</v>
      </c>
      <c r="CN153" s="649">
        <f>SUM(CN115:CN152)</f>
        <v>0</v>
      </c>
      <c r="CO153" s="649">
        <f t="shared" ref="CO153:CX153" si="353">SUM(CO115:CO152)</f>
        <v>0</v>
      </c>
      <c r="CP153" s="649">
        <f t="shared" si="353"/>
        <v>0</v>
      </c>
      <c r="CQ153" s="649">
        <f t="shared" si="353"/>
        <v>0</v>
      </c>
      <c r="CR153" s="649">
        <f t="shared" si="353"/>
        <v>0</v>
      </c>
      <c r="CS153" s="649">
        <f t="shared" si="353"/>
        <v>0</v>
      </c>
      <c r="CT153" s="649">
        <f t="shared" si="353"/>
        <v>0</v>
      </c>
      <c r="CU153" s="649">
        <f t="shared" si="353"/>
        <v>0</v>
      </c>
      <c r="CV153" s="649">
        <f t="shared" si="353"/>
        <v>0</v>
      </c>
      <c r="CW153" s="649">
        <f t="shared" si="353"/>
        <v>0</v>
      </c>
      <c r="CX153" s="649">
        <f t="shared" si="353"/>
        <v>0</v>
      </c>
      <c r="CY153" s="649">
        <f t="shared" si="352"/>
        <v>0</v>
      </c>
      <c r="CZ153" s="649">
        <f t="shared" si="352"/>
        <v>0</v>
      </c>
      <c r="DA153" s="649">
        <f t="shared" si="352"/>
        <v>0</v>
      </c>
      <c r="DB153" s="649">
        <f t="shared" si="352"/>
        <v>0</v>
      </c>
      <c r="DC153" s="649">
        <f t="shared" si="352"/>
        <v>0</v>
      </c>
      <c r="DD153" s="649">
        <f t="shared" si="352"/>
        <v>0</v>
      </c>
      <c r="DE153" s="649">
        <f t="shared" si="352"/>
        <v>0</v>
      </c>
      <c r="DF153" s="649">
        <f t="shared" si="352"/>
        <v>0</v>
      </c>
      <c r="DG153" s="649">
        <f t="shared" si="352"/>
        <v>0</v>
      </c>
      <c r="DH153" s="649">
        <f t="shared" si="352"/>
        <v>0</v>
      </c>
      <c r="DI153" s="649">
        <f t="shared" si="352"/>
        <v>0</v>
      </c>
      <c r="DJ153" s="649">
        <f t="shared" si="352"/>
        <v>0</v>
      </c>
      <c r="DK153" s="649">
        <f t="shared" si="352"/>
        <v>0</v>
      </c>
      <c r="DL153" s="649">
        <f t="shared" si="352"/>
        <v>0</v>
      </c>
      <c r="DM153" s="649">
        <f t="shared" si="352"/>
        <v>0</v>
      </c>
      <c r="DN153" s="649">
        <f t="shared" si="352"/>
        <v>0</v>
      </c>
      <c r="DO153" s="649">
        <f t="shared" si="352"/>
        <v>0</v>
      </c>
      <c r="DP153" s="649">
        <f t="shared" si="352"/>
        <v>0</v>
      </c>
      <c r="DQ153" s="649">
        <f t="shared" si="352"/>
        <v>0</v>
      </c>
      <c r="DR153" s="649">
        <f t="shared" si="352"/>
        <v>0</v>
      </c>
      <c r="DS153" s="649">
        <f t="shared" si="352"/>
        <v>0</v>
      </c>
      <c r="DT153" s="649">
        <f t="shared" si="352"/>
        <v>0</v>
      </c>
      <c r="DU153" s="649">
        <f t="shared" si="352"/>
        <v>0</v>
      </c>
      <c r="DV153" s="649">
        <f t="shared" si="352"/>
        <v>0</v>
      </c>
      <c r="DW153" s="649">
        <f t="shared" si="352"/>
        <v>0</v>
      </c>
      <c r="DX153" s="649">
        <f t="shared" si="352"/>
        <v>0</v>
      </c>
      <c r="DY153" s="649">
        <f t="shared" si="352"/>
        <v>0</v>
      </c>
      <c r="DZ153" s="649">
        <f t="shared" si="352"/>
        <v>0</v>
      </c>
      <c r="EA153" s="649">
        <f t="shared" si="352"/>
        <v>0</v>
      </c>
      <c r="EB153" s="649">
        <f t="shared" si="352"/>
        <v>0</v>
      </c>
      <c r="EC153" s="649">
        <f t="shared" si="352"/>
        <v>0</v>
      </c>
      <c r="ED153" s="649">
        <f t="shared" si="352"/>
        <v>0</v>
      </c>
      <c r="EE153" s="649">
        <f t="shared" si="352"/>
        <v>0</v>
      </c>
      <c r="EF153" s="649">
        <f t="shared" si="352"/>
        <v>0</v>
      </c>
      <c r="EG153" s="649">
        <f t="shared" si="352"/>
        <v>0</v>
      </c>
      <c r="EH153" s="649">
        <f t="shared" si="352"/>
        <v>0</v>
      </c>
      <c r="EI153" s="649">
        <f t="shared" si="352"/>
        <v>0</v>
      </c>
      <c r="EJ153" s="649">
        <f t="shared" si="352"/>
        <v>0</v>
      </c>
      <c r="EK153" s="649">
        <f t="shared" si="352"/>
        <v>0</v>
      </c>
      <c r="EL153" s="649">
        <f t="shared" si="352"/>
        <v>0</v>
      </c>
      <c r="EM153" s="649">
        <f t="shared" si="352"/>
        <v>0</v>
      </c>
      <c r="EN153" s="649">
        <f t="shared" si="352"/>
        <v>0</v>
      </c>
      <c r="EO153" s="649">
        <f t="shared" si="352"/>
        <v>0</v>
      </c>
      <c r="EP153" s="649">
        <f t="shared" si="352"/>
        <v>0</v>
      </c>
      <c r="EQ153" s="649">
        <f t="shared" si="352"/>
        <v>0</v>
      </c>
      <c r="ER153" s="649">
        <f t="shared" si="352"/>
        <v>0</v>
      </c>
      <c r="ES153" s="649">
        <f t="shared" si="352"/>
        <v>0</v>
      </c>
      <c r="ET153" s="649">
        <f t="shared" si="352"/>
        <v>0</v>
      </c>
      <c r="EU153" s="649">
        <f t="shared" si="352"/>
        <v>0</v>
      </c>
      <c r="EV153" s="649">
        <f t="shared" si="352"/>
        <v>0</v>
      </c>
      <c r="EW153" s="649">
        <f t="shared" si="352"/>
        <v>0</v>
      </c>
      <c r="EX153" s="649">
        <f t="shared" si="352"/>
        <v>0</v>
      </c>
      <c r="EY153" s="649">
        <f t="shared" si="352"/>
        <v>0</v>
      </c>
      <c r="EZ153" s="649">
        <f t="shared" si="352"/>
        <v>0</v>
      </c>
      <c r="FA153" s="649">
        <f t="shared" ref="FA153:HV153" si="354">SUM(FA115:FA152)</f>
        <v>0</v>
      </c>
      <c r="FB153" s="649">
        <f>SUM(FB115:FB152)</f>
        <v>0</v>
      </c>
      <c r="FC153" s="649">
        <f>SUM(FC115:FC152)</f>
        <v>0</v>
      </c>
      <c r="FD153" s="649">
        <f>SUM(FD115:FD152)</f>
        <v>0</v>
      </c>
      <c r="FE153" s="649">
        <f>SUM(FE115:FE152)</f>
        <v>0</v>
      </c>
      <c r="FF153" s="649">
        <f>SUM(FF115:FF152)</f>
        <v>0</v>
      </c>
      <c r="FG153" s="649">
        <f t="shared" si="354"/>
        <v>0</v>
      </c>
      <c r="FH153" s="649">
        <f t="shared" si="354"/>
        <v>0</v>
      </c>
      <c r="FI153" s="649">
        <f t="shared" si="354"/>
        <v>0</v>
      </c>
      <c r="FJ153" s="649">
        <f t="shared" si="354"/>
        <v>0</v>
      </c>
      <c r="FK153" s="649">
        <f t="shared" si="354"/>
        <v>0</v>
      </c>
      <c r="FL153" s="649">
        <f>SUM(FL115:FL152)</f>
        <v>0</v>
      </c>
      <c r="FM153" s="649">
        <f>SUM(FM115:FM152)</f>
        <v>0</v>
      </c>
      <c r="FN153" s="649">
        <f>SUM(FN115:FN152)</f>
        <v>0</v>
      </c>
      <c r="FO153" s="649">
        <f>SUM(FO115:FO152)</f>
        <v>0</v>
      </c>
      <c r="FP153" s="649">
        <f>SUM(FP115:FP152)</f>
        <v>0</v>
      </c>
      <c r="FQ153" s="649">
        <f t="shared" si="354"/>
        <v>0</v>
      </c>
      <c r="FR153" s="649">
        <f t="shared" si="354"/>
        <v>0</v>
      </c>
      <c r="FS153" s="649">
        <f t="shared" si="354"/>
        <v>0</v>
      </c>
      <c r="FT153" s="649">
        <f t="shared" si="354"/>
        <v>0</v>
      </c>
      <c r="FU153" s="649">
        <f t="shared" si="354"/>
        <v>0</v>
      </c>
      <c r="FV153" s="649">
        <f t="shared" si="354"/>
        <v>0</v>
      </c>
      <c r="FW153" s="649">
        <f t="shared" si="354"/>
        <v>0</v>
      </c>
      <c r="FX153" s="649">
        <f t="shared" si="354"/>
        <v>0</v>
      </c>
      <c r="FY153" s="649">
        <f t="shared" si="354"/>
        <v>0</v>
      </c>
      <c r="FZ153" s="649">
        <f t="shared" si="354"/>
        <v>0</v>
      </c>
      <c r="GA153" s="649">
        <f t="shared" si="354"/>
        <v>0</v>
      </c>
      <c r="GB153" s="649">
        <f t="shared" si="354"/>
        <v>0</v>
      </c>
      <c r="GC153" s="649">
        <f t="shared" si="354"/>
        <v>0</v>
      </c>
      <c r="GD153" s="649">
        <f t="shared" si="354"/>
        <v>0</v>
      </c>
      <c r="GE153" s="649">
        <f t="shared" si="354"/>
        <v>0</v>
      </c>
      <c r="GF153" s="649">
        <f t="shared" si="354"/>
        <v>0</v>
      </c>
      <c r="GG153" s="649">
        <f t="shared" si="354"/>
        <v>0</v>
      </c>
      <c r="GH153" s="649">
        <f t="shared" si="354"/>
        <v>0</v>
      </c>
      <c r="GI153" s="649">
        <f t="shared" si="354"/>
        <v>0</v>
      </c>
      <c r="GJ153" s="649">
        <f t="shared" si="354"/>
        <v>0</v>
      </c>
      <c r="GK153" s="649">
        <f t="shared" si="354"/>
        <v>0</v>
      </c>
      <c r="GL153" s="649">
        <f t="shared" si="354"/>
        <v>0</v>
      </c>
      <c r="GM153" s="649">
        <f t="shared" si="354"/>
        <v>0</v>
      </c>
      <c r="GN153" s="649">
        <f t="shared" si="354"/>
        <v>0</v>
      </c>
      <c r="GO153" s="649">
        <f t="shared" si="354"/>
        <v>0</v>
      </c>
      <c r="GP153" s="649">
        <f t="shared" si="354"/>
        <v>0</v>
      </c>
      <c r="GQ153" s="649">
        <f t="shared" si="354"/>
        <v>0</v>
      </c>
      <c r="GR153" s="649">
        <f t="shared" si="354"/>
        <v>0</v>
      </c>
      <c r="GS153" s="649">
        <f t="shared" si="354"/>
        <v>0</v>
      </c>
      <c r="GT153" s="649">
        <f t="shared" si="354"/>
        <v>0</v>
      </c>
      <c r="GU153" s="649">
        <f t="shared" si="354"/>
        <v>0</v>
      </c>
      <c r="GV153" s="649">
        <f t="shared" si="354"/>
        <v>0</v>
      </c>
      <c r="GW153" s="649">
        <f t="shared" si="354"/>
        <v>0</v>
      </c>
      <c r="GX153" s="649">
        <f t="shared" si="354"/>
        <v>0</v>
      </c>
      <c r="GY153" s="649">
        <f t="shared" si="354"/>
        <v>0</v>
      </c>
      <c r="GZ153" s="649">
        <f t="shared" si="354"/>
        <v>0</v>
      </c>
      <c r="HA153" s="649">
        <f t="shared" si="354"/>
        <v>0</v>
      </c>
      <c r="HB153" s="649">
        <f t="shared" si="354"/>
        <v>0</v>
      </c>
      <c r="HC153" s="649">
        <f t="shared" si="354"/>
        <v>0</v>
      </c>
      <c r="HD153" s="649">
        <f t="shared" si="354"/>
        <v>0</v>
      </c>
      <c r="HE153" s="649">
        <f t="shared" si="354"/>
        <v>0</v>
      </c>
      <c r="HF153" s="649">
        <f t="shared" si="354"/>
        <v>0</v>
      </c>
      <c r="HG153" s="649">
        <f t="shared" si="354"/>
        <v>0</v>
      </c>
      <c r="HH153" s="649">
        <f t="shared" si="354"/>
        <v>0</v>
      </c>
      <c r="HI153" s="649">
        <f t="shared" si="354"/>
        <v>0</v>
      </c>
      <c r="HJ153" s="649">
        <f t="shared" si="354"/>
        <v>0</v>
      </c>
      <c r="HK153" s="649">
        <f t="shared" si="354"/>
        <v>0</v>
      </c>
      <c r="HL153" s="649">
        <f t="shared" si="354"/>
        <v>0</v>
      </c>
      <c r="HM153" s="649">
        <f t="shared" si="354"/>
        <v>0</v>
      </c>
      <c r="HN153" s="649">
        <f t="shared" si="354"/>
        <v>0</v>
      </c>
      <c r="HO153" s="649">
        <f t="shared" si="354"/>
        <v>0</v>
      </c>
      <c r="HP153" s="649">
        <f t="shared" si="354"/>
        <v>0</v>
      </c>
      <c r="HQ153" s="649">
        <f t="shared" si="354"/>
        <v>0</v>
      </c>
      <c r="HR153" s="649">
        <f t="shared" si="354"/>
        <v>0</v>
      </c>
      <c r="HS153" s="649">
        <f t="shared" si="354"/>
        <v>0</v>
      </c>
      <c r="HT153" s="649">
        <f t="shared" si="354"/>
        <v>0</v>
      </c>
      <c r="HU153" s="649">
        <f t="shared" si="354"/>
        <v>0</v>
      </c>
      <c r="HV153" s="649">
        <f t="shared" si="354"/>
        <v>0</v>
      </c>
      <c r="HW153" s="649">
        <f t="shared" ref="HW153:KH153" si="355">SUM(HW115:HW152)</f>
        <v>0</v>
      </c>
      <c r="HX153" s="649">
        <f t="shared" si="355"/>
        <v>0</v>
      </c>
      <c r="HY153" s="649">
        <f t="shared" si="355"/>
        <v>0</v>
      </c>
      <c r="HZ153" s="649">
        <f t="shared" si="355"/>
        <v>0</v>
      </c>
      <c r="IA153" s="649">
        <f t="shared" si="355"/>
        <v>0</v>
      </c>
      <c r="IB153" s="649">
        <f t="shared" si="355"/>
        <v>0</v>
      </c>
      <c r="IC153" s="649">
        <f t="shared" si="355"/>
        <v>0</v>
      </c>
      <c r="ID153" s="649">
        <f t="shared" si="355"/>
        <v>0</v>
      </c>
      <c r="IE153" s="649">
        <f t="shared" si="355"/>
        <v>0</v>
      </c>
      <c r="IF153" s="649">
        <f t="shared" si="355"/>
        <v>0</v>
      </c>
      <c r="IG153" s="649">
        <f t="shared" si="355"/>
        <v>0</v>
      </c>
      <c r="IH153" s="649">
        <f t="shared" si="355"/>
        <v>0</v>
      </c>
      <c r="II153" s="649">
        <f t="shared" si="355"/>
        <v>0</v>
      </c>
      <c r="IJ153" s="649">
        <f t="shared" si="355"/>
        <v>0</v>
      </c>
      <c r="IK153" s="649">
        <f t="shared" si="355"/>
        <v>0</v>
      </c>
      <c r="IL153" s="649">
        <f t="shared" si="355"/>
        <v>0</v>
      </c>
      <c r="IM153" s="649">
        <f t="shared" si="355"/>
        <v>0</v>
      </c>
      <c r="IN153" s="649">
        <f t="shared" si="355"/>
        <v>0</v>
      </c>
      <c r="IO153" s="649">
        <f t="shared" si="355"/>
        <v>0</v>
      </c>
      <c r="IP153" s="649">
        <f t="shared" si="355"/>
        <v>0</v>
      </c>
      <c r="IQ153" s="649">
        <f t="shared" si="355"/>
        <v>0</v>
      </c>
      <c r="IR153" s="649">
        <f t="shared" si="355"/>
        <v>0</v>
      </c>
      <c r="IS153" s="649">
        <f t="shared" si="355"/>
        <v>0</v>
      </c>
      <c r="IT153" s="649">
        <f t="shared" si="355"/>
        <v>0</v>
      </c>
      <c r="IU153" s="649">
        <f t="shared" si="355"/>
        <v>0</v>
      </c>
      <c r="IV153" s="649">
        <f t="shared" si="355"/>
        <v>0</v>
      </c>
      <c r="IW153" s="649">
        <f t="shared" si="355"/>
        <v>0</v>
      </c>
      <c r="IX153" s="649">
        <f t="shared" si="355"/>
        <v>0</v>
      </c>
      <c r="IY153" s="649">
        <f t="shared" si="355"/>
        <v>0</v>
      </c>
      <c r="IZ153" s="649">
        <f t="shared" si="355"/>
        <v>0</v>
      </c>
      <c r="JA153" s="649">
        <f t="shared" si="355"/>
        <v>0</v>
      </c>
      <c r="JB153" s="649">
        <f t="shared" si="355"/>
        <v>0</v>
      </c>
      <c r="JC153" s="649">
        <f t="shared" si="355"/>
        <v>0</v>
      </c>
      <c r="JD153" s="649">
        <f t="shared" si="355"/>
        <v>0</v>
      </c>
      <c r="JE153" s="649">
        <f t="shared" si="355"/>
        <v>0</v>
      </c>
      <c r="JF153" s="649">
        <f t="shared" si="355"/>
        <v>0</v>
      </c>
      <c r="JG153" s="649">
        <f t="shared" si="355"/>
        <v>0</v>
      </c>
      <c r="JH153" s="649">
        <f t="shared" si="355"/>
        <v>0</v>
      </c>
      <c r="JI153" s="649">
        <f t="shared" si="355"/>
        <v>0</v>
      </c>
      <c r="JJ153" s="649">
        <f t="shared" si="355"/>
        <v>0</v>
      </c>
      <c r="JK153" s="649">
        <f t="shared" si="355"/>
        <v>0</v>
      </c>
      <c r="JL153" s="649">
        <f t="shared" si="355"/>
        <v>0</v>
      </c>
      <c r="JM153" s="649">
        <f t="shared" si="355"/>
        <v>0</v>
      </c>
      <c r="JN153" s="649">
        <f t="shared" si="355"/>
        <v>0</v>
      </c>
      <c r="JO153" s="649">
        <f t="shared" si="355"/>
        <v>0</v>
      </c>
      <c r="JP153" s="649">
        <f t="shared" si="355"/>
        <v>0</v>
      </c>
      <c r="JQ153" s="649">
        <f t="shared" si="355"/>
        <v>0</v>
      </c>
      <c r="JR153" s="649">
        <f t="shared" si="355"/>
        <v>0</v>
      </c>
      <c r="JS153" s="649">
        <f t="shared" si="355"/>
        <v>0</v>
      </c>
      <c r="JT153" s="649">
        <f t="shared" si="355"/>
        <v>0</v>
      </c>
      <c r="JU153" s="649">
        <f t="shared" si="355"/>
        <v>0</v>
      </c>
      <c r="JV153" s="649">
        <f t="shared" si="355"/>
        <v>0</v>
      </c>
      <c r="JW153" s="649">
        <f t="shared" si="355"/>
        <v>0</v>
      </c>
      <c r="JX153" s="649">
        <f t="shared" si="355"/>
        <v>0</v>
      </c>
      <c r="JY153" s="649">
        <f t="shared" si="355"/>
        <v>0</v>
      </c>
      <c r="JZ153" s="649">
        <f t="shared" si="355"/>
        <v>0</v>
      </c>
      <c r="KA153" s="649">
        <f t="shared" si="355"/>
        <v>0</v>
      </c>
      <c r="KB153" s="649">
        <f t="shared" si="355"/>
        <v>0</v>
      </c>
      <c r="KC153" s="649">
        <f t="shared" si="355"/>
        <v>0</v>
      </c>
      <c r="KD153" s="649">
        <f t="shared" si="355"/>
        <v>0</v>
      </c>
      <c r="KE153" s="649">
        <f t="shared" si="355"/>
        <v>0</v>
      </c>
      <c r="KF153" s="649">
        <f t="shared" si="355"/>
        <v>0</v>
      </c>
      <c r="KG153" s="649">
        <f t="shared" si="355"/>
        <v>0</v>
      </c>
      <c r="KH153" s="649">
        <f t="shared" si="355"/>
        <v>0</v>
      </c>
      <c r="KI153" s="649">
        <f t="shared" ref="KI153:MT153" si="356">SUM(KI115:KI152)</f>
        <v>0</v>
      </c>
      <c r="KJ153" s="649">
        <f t="shared" si="356"/>
        <v>0</v>
      </c>
      <c r="KK153" s="649">
        <f t="shared" si="356"/>
        <v>0</v>
      </c>
      <c r="KL153" s="649">
        <f t="shared" si="356"/>
        <v>0</v>
      </c>
      <c r="KM153" s="649">
        <f t="shared" si="356"/>
        <v>0</v>
      </c>
      <c r="KN153" s="649">
        <f t="shared" si="356"/>
        <v>0</v>
      </c>
      <c r="KO153" s="649">
        <f t="shared" si="356"/>
        <v>0</v>
      </c>
      <c r="KP153" s="649">
        <f t="shared" si="356"/>
        <v>0</v>
      </c>
      <c r="KQ153" s="649">
        <f t="shared" si="356"/>
        <v>0</v>
      </c>
      <c r="KR153" s="649">
        <f t="shared" si="356"/>
        <v>0</v>
      </c>
      <c r="KS153" s="649">
        <f t="shared" si="356"/>
        <v>0</v>
      </c>
      <c r="KT153" s="649">
        <f t="shared" si="356"/>
        <v>0</v>
      </c>
      <c r="KU153" s="649">
        <f t="shared" si="356"/>
        <v>0</v>
      </c>
      <c r="KV153" s="649">
        <f t="shared" si="356"/>
        <v>0</v>
      </c>
      <c r="KW153" s="649">
        <f t="shared" si="356"/>
        <v>0</v>
      </c>
      <c r="KX153" s="649">
        <f t="shared" si="356"/>
        <v>0</v>
      </c>
      <c r="KY153" s="649">
        <f t="shared" si="356"/>
        <v>0</v>
      </c>
      <c r="KZ153" s="649">
        <f t="shared" si="356"/>
        <v>0</v>
      </c>
      <c r="LA153" s="649">
        <f t="shared" si="356"/>
        <v>0</v>
      </c>
      <c r="LB153" s="649">
        <f t="shared" si="356"/>
        <v>0</v>
      </c>
      <c r="LC153" s="649">
        <f t="shared" si="356"/>
        <v>0</v>
      </c>
      <c r="LD153" s="649">
        <f t="shared" si="356"/>
        <v>0</v>
      </c>
      <c r="LE153" s="649">
        <f t="shared" si="356"/>
        <v>0</v>
      </c>
      <c r="LF153" s="649">
        <f t="shared" si="356"/>
        <v>0</v>
      </c>
      <c r="LG153" s="649">
        <f t="shared" si="356"/>
        <v>0</v>
      </c>
      <c r="LH153" s="649">
        <f t="shared" si="356"/>
        <v>0</v>
      </c>
      <c r="LI153" s="649">
        <f t="shared" si="356"/>
        <v>0</v>
      </c>
      <c r="LJ153" s="649">
        <f t="shared" si="356"/>
        <v>0</v>
      </c>
      <c r="LK153" s="649">
        <f t="shared" si="356"/>
        <v>0</v>
      </c>
      <c r="LL153" s="649">
        <f t="shared" si="356"/>
        <v>0</v>
      </c>
      <c r="LM153" s="649">
        <f t="shared" si="356"/>
        <v>0</v>
      </c>
      <c r="LN153" s="649">
        <f t="shared" si="356"/>
        <v>0</v>
      </c>
      <c r="LO153" s="649">
        <f t="shared" si="356"/>
        <v>0</v>
      </c>
      <c r="LP153" s="649">
        <f t="shared" si="356"/>
        <v>0</v>
      </c>
      <c r="LQ153" s="649">
        <f t="shared" si="356"/>
        <v>0</v>
      </c>
      <c r="LR153" s="649">
        <f t="shared" si="356"/>
        <v>0</v>
      </c>
      <c r="LS153" s="649">
        <f t="shared" si="356"/>
        <v>0</v>
      </c>
      <c r="LT153" s="649">
        <f t="shared" si="356"/>
        <v>0</v>
      </c>
      <c r="LU153" s="649">
        <f t="shared" si="356"/>
        <v>0</v>
      </c>
      <c r="LV153" s="649">
        <f t="shared" si="356"/>
        <v>0</v>
      </c>
      <c r="LW153" s="649">
        <f t="shared" si="356"/>
        <v>0</v>
      </c>
      <c r="LX153" s="649">
        <f t="shared" si="356"/>
        <v>0</v>
      </c>
      <c r="LY153" s="649">
        <f t="shared" si="356"/>
        <v>0</v>
      </c>
      <c r="LZ153" s="649">
        <f t="shared" si="356"/>
        <v>0</v>
      </c>
      <c r="MA153" s="649">
        <f t="shared" si="356"/>
        <v>0</v>
      </c>
      <c r="MB153" s="649">
        <f t="shared" si="356"/>
        <v>0</v>
      </c>
      <c r="MC153" s="649">
        <f t="shared" si="356"/>
        <v>0</v>
      </c>
      <c r="MD153" s="649">
        <f t="shared" si="356"/>
        <v>0</v>
      </c>
      <c r="ME153" s="649">
        <f t="shared" si="356"/>
        <v>0</v>
      </c>
      <c r="MF153" s="649">
        <f t="shared" si="356"/>
        <v>0</v>
      </c>
      <c r="MG153" s="649">
        <f t="shared" si="356"/>
        <v>0</v>
      </c>
      <c r="MH153" s="649">
        <f t="shared" si="356"/>
        <v>0</v>
      </c>
      <c r="MI153" s="649">
        <f t="shared" si="356"/>
        <v>0</v>
      </c>
      <c r="MJ153" s="649">
        <f t="shared" si="356"/>
        <v>0</v>
      </c>
      <c r="MK153" s="649">
        <f t="shared" si="356"/>
        <v>0</v>
      </c>
      <c r="ML153" s="649">
        <f t="shared" si="356"/>
        <v>0</v>
      </c>
      <c r="MM153" s="649">
        <f t="shared" si="356"/>
        <v>0</v>
      </c>
      <c r="MN153" s="649">
        <f t="shared" si="356"/>
        <v>0</v>
      </c>
      <c r="MO153" s="649">
        <f t="shared" si="356"/>
        <v>0</v>
      </c>
      <c r="MP153" s="649">
        <f t="shared" si="356"/>
        <v>0</v>
      </c>
      <c r="MQ153" s="649">
        <f t="shared" si="356"/>
        <v>0</v>
      </c>
      <c r="MR153" s="649">
        <f t="shared" si="356"/>
        <v>0</v>
      </c>
      <c r="MS153" s="649">
        <f t="shared" si="356"/>
        <v>0</v>
      </c>
      <c r="MT153" s="649">
        <f t="shared" si="356"/>
        <v>0</v>
      </c>
    </row>
    <row r="154" spans="1:358" s="614" customFormat="1" ht="12" customHeight="1" x14ac:dyDescent="0.2">
      <c r="B154" s="745" t="str">
        <f>IF(SUM(E122:E152)=0,"",(B122*E122+B123*E123+B124*E124+B125*E125+B126*E126+B127*E127+B128*E128+B129*E129+B130*E130+B131*E131+B132*E132+B133*E133+B134*E134+B135*E135+B136*E136+B137*E137+B138*E138+B139*E139+B140*E140+B141*E141+B142*E142+B143*E143+B144*E144+B145*E145+B146*E146+B147*E147+B148*E148+B149*E149+B150*E150+B151*E151+B152*E152)/SUM(E122:E152))</f>
        <v/>
      </c>
      <c r="C154" s="745"/>
      <c r="D154" s="647" t="s">
        <v>681</v>
      </c>
      <c r="E154" s="650">
        <f>SUM(E122:E152)</f>
        <v>0</v>
      </c>
      <c r="F154" s="651">
        <f>(E122*F122+E123*F123+E124*F124+E125*F125+E126*F126+E127*F127+E128*F128+E129*F129+E130*F130+E131*F131+E132*F132+E133*F133+E134*F134+E135*F135+E136*F136+E137*F137+E138*F138+E139*F139+E140*F140+E141*F141+E142*F142+E143*F143+E144*F144+E145*F145+E146*F146+E147*F147+E148*F148+E149*F149+E150*F150+E151*F151+E152*F152)</f>
        <v>0</v>
      </c>
      <c r="G154" s="652"/>
      <c r="H154" s="829" t="s">
        <v>682</v>
      </c>
      <c r="I154" s="743" t="str">
        <f>IF(O172=0,"",IF(SUM(O164:O167)/O172&gt;=0.2,"Pass","Fail"))</f>
        <v/>
      </c>
      <c r="J154" s="618"/>
      <c r="K154" s="742" t="s">
        <v>683</v>
      </c>
      <c r="L154" s="653">
        <f>L153*12</f>
        <v>0</v>
      </c>
      <c r="M154" s="616"/>
      <c r="N154" s="616"/>
      <c r="O154" s="616"/>
      <c r="P154" s="616"/>
      <c r="Q154" s="616"/>
      <c r="R154" s="616"/>
      <c r="S154" s="616"/>
      <c r="T154" s="616"/>
      <c r="U154" s="616"/>
      <c r="V154" s="649"/>
      <c r="W154" s="649"/>
      <c r="X154" s="649"/>
      <c r="Y154" s="649"/>
      <c r="Z154" s="649"/>
      <c r="AA154" s="649"/>
      <c r="AB154" s="649"/>
      <c r="AC154" s="649"/>
      <c r="AD154" s="649"/>
      <c r="AE154" s="649"/>
      <c r="AF154" s="649"/>
      <c r="AG154" s="649"/>
      <c r="AH154" s="649"/>
      <c r="AI154" s="649"/>
      <c r="AJ154" s="649"/>
      <c r="AK154" s="649"/>
      <c r="AL154" s="649"/>
      <c r="AM154" s="649"/>
      <c r="AN154" s="649"/>
      <c r="AO154" s="649"/>
      <c r="AP154" s="649"/>
      <c r="AQ154" s="649"/>
      <c r="AR154" s="649"/>
      <c r="AS154" s="649"/>
      <c r="AT154" s="649"/>
      <c r="AU154" s="649"/>
      <c r="AV154" s="649"/>
      <c r="AW154" s="649"/>
      <c r="AX154" s="649"/>
      <c r="AY154" s="649"/>
      <c r="AZ154" s="649"/>
      <c r="BA154" s="649"/>
      <c r="BB154" s="649"/>
      <c r="BC154" s="649"/>
      <c r="BD154" s="649"/>
      <c r="BE154" s="649"/>
      <c r="BF154" s="649"/>
      <c r="BG154" s="649"/>
      <c r="BH154" s="649"/>
      <c r="BI154" s="649"/>
      <c r="BJ154" s="649"/>
      <c r="BK154" s="649"/>
      <c r="BL154" s="649"/>
      <c r="BM154" s="649"/>
      <c r="BN154" s="649"/>
      <c r="BO154" s="649"/>
      <c r="BP154" s="649"/>
      <c r="BQ154" s="649"/>
      <c r="BR154" s="649"/>
      <c r="BS154" s="649"/>
      <c r="BT154" s="649"/>
      <c r="BU154" s="649"/>
      <c r="BV154" s="649"/>
      <c r="BW154" s="649"/>
      <c r="BX154" s="649"/>
      <c r="BY154" s="649"/>
      <c r="BZ154" s="649"/>
      <c r="CA154" s="649"/>
      <c r="CB154" s="649"/>
      <c r="CC154" s="649"/>
      <c r="CD154" s="649"/>
      <c r="CE154" s="649"/>
      <c r="CF154" s="649"/>
      <c r="CG154" s="649"/>
      <c r="CH154" s="649"/>
      <c r="CI154" s="649"/>
      <c r="CJ154" s="649"/>
      <c r="CK154" s="649"/>
      <c r="CL154" s="649"/>
      <c r="CM154" s="649"/>
      <c r="CN154" s="649"/>
      <c r="CO154" s="649"/>
      <c r="CP154" s="649"/>
      <c r="CQ154" s="649"/>
      <c r="CR154" s="649"/>
      <c r="CS154" s="649"/>
      <c r="CT154" s="649"/>
      <c r="CU154" s="649"/>
      <c r="CV154" s="649"/>
      <c r="CW154" s="649"/>
      <c r="CX154" s="649"/>
      <c r="CY154" s="649"/>
      <c r="CZ154" s="649"/>
      <c r="DA154" s="649"/>
      <c r="DB154" s="649"/>
      <c r="DC154" s="649"/>
      <c r="DD154" s="649"/>
      <c r="DE154" s="649"/>
      <c r="DF154" s="649"/>
      <c r="DG154" s="649"/>
      <c r="DH154" s="649"/>
      <c r="DI154" s="649"/>
      <c r="DJ154" s="649"/>
      <c r="DK154" s="649"/>
      <c r="DL154" s="649"/>
      <c r="DM154" s="649"/>
      <c r="DN154" s="649"/>
      <c r="DO154" s="649"/>
      <c r="DP154" s="649"/>
      <c r="DQ154" s="649"/>
      <c r="DR154" s="649"/>
      <c r="DS154" s="649"/>
      <c r="DT154" s="649"/>
      <c r="DU154" s="649"/>
      <c r="DV154" s="649"/>
      <c r="DW154" s="649"/>
      <c r="DX154" s="649"/>
      <c r="DY154" s="649"/>
      <c r="DZ154" s="649"/>
      <c r="EA154" s="649"/>
      <c r="EB154" s="649"/>
      <c r="EC154" s="649"/>
      <c r="ED154" s="649"/>
      <c r="EE154" s="649"/>
      <c r="EF154" s="649"/>
      <c r="EG154" s="649"/>
      <c r="EH154" s="649"/>
      <c r="EI154" s="649"/>
      <c r="EJ154" s="649"/>
      <c r="EK154" s="649"/>
      <c r="EL154" s="649"/>
      <c r="EM154" s="649"/>
      <c r="EN154" s="649"/>
      <c r="EO154" s="649"/>
      <c r="EP154" s="649"/>
      <c r="EQ154" s="649"/>
      <c r="ER154" s="649"/>
      <c r="ES154" s="649"/>
      <c r="ET154" s="649"/>
      <c r="EU154" s="649"/>
      <c r="EV154" s="649"/>
      <c r="EW154" s="649"/>
      <c r="EX154" s="649"/>
      <c r="EY154" s="649"/>
      <c r="EZ154" s="649"/>
      <c r="FA154" s="649"/>
      <c r="FB154" s="649"/>
      <c r="FC154" s="649"/>
      <c r="FD154" s="649"/>
      <c r="FE154" s="649"/>
      <c r="FF154" s="649"/>
      <c r="FG154" s="649"/>
      <c r="FH154" s="649"/>
      <c r="FI154" s="649"/>
      <c r="FJ154" s="649"/>
      <c r="FK154" s="649"/>
      <c r="FL154" s="649"/>
      <c r="FM154" s="649"/>
      <c r="FN154" s="649"/>
      <c r="FO154" s="649"/>
      <c r="FP154" s="649"/>
      <c r="FQ154" s="649"/>
      <c r="FR154" s="649"/>
      <c r="FS154" s="649"/>
      <c r="FT154" s="649"/>
      <c r="FU154" s="649"/>
      <c r="FV154" s="649"/>
      <c r="FW154" s="649"/>
      <c r="FX154" s="649"/>
      <c r="FY154" s="649"/>
      <c r="FZ154" s="649"/>
      <c r="GA154" s="649"/>
      <c r="GB154" s="649"/>
      <c r="GC154" s="649"/>
      <c r="GD154" s="649"/>
      <c r="GE154" s="649"/>
      <c r="GF154" s="649"/>
      <c r="GG154" s="649"/>
      <c r="GH154" s="649"/>
      <c r="GI154" s="649"/>
      <c r="GJ154" s="649"/>
      <c r="GK154" s="649"/>
      <c r="GL154" s="649"/>
      <c r="GM154" s="649"/>
      <c r="GN154" s="649"/>
      <c r="GO154" s="649"/>
      <c r="GP154" s="649"/>
      <c r="GQ154" s="649"/>
      <c r="GR154" s="649"/>
      <c r="GS154" s="649"/>
      <c r="GT154" s="649"/>
      <c r="GU154" s="649"/>
      <c r="GV154" s="649"/>
      <c r="GW154" s="649"/>
      <c r="GX154" s="649"/>
      <c r="GY154" s="649"/>
      <c r="GZ154" s="649"/>
      <c r="HA154" s="649"/>
      <c r="HB154" s="649"/>
      <c r="HC154" s="649"/>
      <c r="HD154" s="649"/>
      <c r="HE154" s="649"/>
      <c r="HF154" s="649"/>
      <c r="HG154" s="649"/>
      <c r="HH154" s="649"/>
      <c r="HI154" s="649"/>
      <c r="HJ154" s="649"/>
      <c r="HK154" s="649"/>
      <c r="HL154" s="649"/>
      <c r="HM154" s="649"/>
      <c r="HN154" s="649"/>
      <c r="HO154" s="649"/>
      <c r="HP154" s="649"/>
      <c r="HQ154" s="649"/>
      <c r="HR154" s="649"/>
      <c r="HS154" s="649"/>
      <c r="HT154" s="649"/>
      <c r="HU154" s="649"/>
      <c r="HV154" s="649"/>
      <c r="HW154" s="649"/>
      <c r="HX154" s="649"/>
      <c r="HY154" s="649"/>
      <c r="HZ154" s="649"/>
      <c r="IA154" s="649"/>
      <c r="IB154" s="649"/>
      <c r="IC154" s="649"/>
      <c r="ID154" s="649"/>
      <c r="IE154" s="649"/>
      <c r="IF154" s="649"/>
      <c r="IG154" s="649"/>
      <c r="IH154" s="649"/>
      <c r="II154" s="649"/>
      <c r="IJ154" s="649"/>
      <c r="IK154" s="649"/>
      <c r="IL154" s="649"/>
      <c r="IM154" s="649"/>
      <c r="IN154" s="649"/>
      <c r="IO154" s="649"/>
      <c r="IP154" s="649"/>
      <c r="IQ154" s="649"/>
      <c r="IR154" s="649"/>
      <c r="IS154" s="649"/>
      <c r="IT154" s="649"/>
      <c r="IU154" s="649"/>
      <c r="IV154" s="649"/>
      <c r="IW154" s="649"/>
      <c r="IX154" s="649"/>
      <c r="IY154" s="649"/>
      <c r="IZ154" s="649"/>
      <c r="JA154" s="649"/>
      <c r="JB154" s="649"/>
      <c r="JC154" s="649"/>
      <c r="JD154" s="649"/>
      <c r="JE154" s="649"/>
      <c r="JF154" s="649"/>
      <c r="JG154" s="649"/>
      <c r="JH154" s="649"/>
      <c r="JI154" s="649"/>
      <c r="JJ154" s="649"/>
      <c r="JK154" s="649"/>
      <c r="JL154" s="649"/>
      <c r="JM154" s="649"/>
      <c r="JN154" s="649"/>
      <c r="JO154" s="649"/>
      <c r="JP154" s="649"/>
      <c r="JQ154" s="649"/>
      <c r="JR154" s="649"/>
      <c r="JS154" s="649"/>
      <c r="JT154" s="649"/>
      <c r="JU154" s="649"/>
      <c r="JV154" s="649"/>
      <c r="JW154" s="649"/>
      <c r="JX154" s="649"/>
      <c r="JY154" s="649"/>
      <c r="JZ154" s="649"/>
      <c r="KA154" s="649"/>
      <c r="KB154" s="649"/>
      <c r="KC154" s="649"/>
      <c r="KD154" s="649"/>
      <c r="KE154" s="649"/>
      <c r="KF154" s="649"/>
      <c r="KG154" s="649"/>
      <c r="KH154" s="649"/>
      <c r="KI154" s="649"/>
      <c r="KJ154" s="649"/>
      <c r="KK154" s="649"/>
      <c r="KL154" s="649"/>
      <c r="KM154" s="649"/>
      <c r="KN154" s="649"/>
      <c r="KO154" s="649"/>
      <c r="KP154" s="649"/>
      <c r="KQ154" s="649"/>
      <c r="KR154" s="649"/>
      <c r="KS154" s="649"/>
      <c r="KT154" s="649"/>
      <c r="KU154" s="649"/>
      <c r="KV154" s="649"/>
      <c r="KW154" s="649"/>
      <c r="KX154" s="649"/>
      <c r="KY154" s="649"/>
      <c r="KZ154" s="649"/>
      <c r="LA154" s="649"/>
      <c r="LB154" s="649"/>
      <c r="LC154" s="649"/>
      <c r="LD154" s="649"/>
      <c r="LE154" s="649"/>
      <c r="LF154" s="649"/>
      <c r="LG154" s="649"/>
      <c r="LH154" s="649"/>
      <c r="LI154" s="649"/>
      <c r="LJ154" s="649"/>
      <c r="LK154" s="649"/>
      <c r="LL154" s="649"/>
      <c r="LM154" s="649"/>
      <c r="LN154" s="649"/>
      <c r="LO154" s="649"/>
      <c r="LP154" s="649"/>
      <c r="LQ154" s="649"/>
      <c r="LR154" s="649"/>
      <c r="LS154" s="649"/>
      <c r="LT154" s="649"/>
      <c r="LU154" s="649"/>
      <c r="LV154" s="649"/>
      <c r="LW154" s="649"/>
      <c r="LX154" s="649"/>
      <c r="LY154" s="649"/>
      <c r="LZ154" s="649"/>
      <c r="MA154" s="649"/>
      <c r="MB154" s="649"/>
      <c r="MC154" s="649"/>
      <c r="MD154" s="649"/>
    </row>
    <row r="155" spans="1:358" s="614" customFormat="1" ht="3" customHeight="1" x14ac:dyDescent="0.2">
      <c r="A155" s="617"/>
      <c r="B155" s="616"/>
      <c r="D155" s="746"/>
      <c r="E155" s="653"/>
      <c r="F155" s="653"/>
      <c r="G155" s="618"/>
      <c r="H155" s="618"/>
      <c r="I155" s="618"/>
      <c r="J155" s="618"/>
      <c r="K155" s="746"/>
      <c r="L155" s="653"/>
      <c r="M155" s="616"/>
      <c r="N155" s="616"/>
      <c r="O155" s="616"/>
      <c r="P155" s="616"/>
      <c r="Q155" s="616"/>
      <c r="R155" s="616"/>
      <c r="S155" s="616"/>
      <c r="T155" s="616"/>
      <c r="U155" s="616"/>
      <c r="V155" s="649"/>
      <c r="W155" s="649"/>
      <c r="X155" s="649"/>
      <c r="Y155" s="649"/>
      <c r="Z155" s="649"/>
      <c r="AA155" s="649"/>
      <c r="AB155" s="649"/>
      <c r="AC155" s="649"/>
      <c r="AD155" s="649"/>
      <c r="AE155" s="649"/>
      <c r="AF155" s="649"/>
      <c r="AG155" s="649"/>
      <c r="AH155" s="649"/>
      <c r="AI155" s="649"/>
      <c r="AJ155" s="649"/>
      <c r="AK155" s="649"/>
      <c r="AL155" s="649"/>
      <c r="AM155" s="649"/>
      <c r="AN155" s="649"/>
      <c r="AO155" s="649"/>
      <c r="AP155" s="649"/>
      <c r="AQ155" s="649"/>
      <c r="AR155" s="649"/>
      <c r="AS155" s="649"/>
      <c r="AT155" s="649"/>
      <c r="AU155" s="649"/>
      <c r="AV155" s="649"/>
      <c r="AW155" s="649"/>
      <c r="AX155" s="649"/>
      <c r="AY155" s="649"/>
      <c r="AZ155" s="649"/>
      <c r="BA155" s="649"/>
      <c r="BB155" s="649"/>
      <c r="BC155" s="649"/>
      <c r="BD155" s="649"/>
      <c r="BE155" s="649"/>
      <c r="BF155" s="649"/>
      <c r="BG155" s="649"/>
      <c r="BH155" s="649"/>
      <c r="BI155" s="649"/>
      <c r="BJ155" s="649"/>
      <c r="BK155" s="649"/>
      <c r="BL155" s="649"/>
      <c r="BM155" s="649"/>
      <c r="BN155" s="649"/>
      <c r="BO155" s="649"/>
      <c r="BP155" s="649"/>
      <c r="BQ155" s="649"/>
      <c r="BR155" s="649"/>
      <c r="BS155" s="649"/>
      <c r="BT155" s="649"/>
      <c r="BU155" s="649"/>
      <c r="BV155" s="649"/>
      <c r="BW155" s="649"/>
      <c r="BX155" s="649"/>
      <c r="BY155" s="649"/>
      <c r="BZ155" s="649"/>
      <c r="CA155" s="649"/>
      <c r="CB155" s="649"/>
      <c r="CC155" s="649"/>
      <c r="CD155" s="649"/>
      <c r="CE155" s="649"/>
      <c r="CF155" s="649"/>
      <c r="CG155" s="649"/>
      <c r="CH155" s="649"/>
      <c r="CI155" s="649"/>
      <c r="CJ155" s="649"/>
      <c r="CK155" s="649"/>
      <c r="CL155" s="649"/>
      <c r="CM155" s="649"/>
      <c r="CN155" s="649"/>
      <c r="CO155" s="649"/>
      <c r="CP155" s="649"/>
      <c r="CQ155" s="649"/>
      <c r="CR155" s="649"/>
      <c r="CS155" s="649"/>
      <c r="CT155" s="649"/>
      <c r="CU155" s="649"/>
      <c r="CV155" s="649"/>
      <c r="CW155" s="649"/>
      <c r="CX155" s="649"/>
      <c r="CY155" s="649"/>
      <c r="CZ155" s="649"/>
      <c r="DA155" s="649"/>
      <c r="DB155" s="649"/>
      <c r="DC155" s="649"/>
      <c r="DD155" s="649"/>
      <c r="DE155" s="649"/>
      <c r="DF155" s="649"/>
      <c r="DG155" s="649"/>
      <c r="DH155" s="649"/>
      <c r="DI155" s="649"/>
      <c r="DJ155" s="649"/>
      <c r="DK155" s="649"/>
      <c r="DL155" s="649"/>
      <c r="DM155" s="649"/>
      <c r="DN155" s="649"/>
      <c r="DO155" s="649"/>
      <c r="DP155" s="649"/>
      <c r="DQ155" s="649"/>
      <c r="DR155" s="649"/>
      <c r="DS155" s="649"/>
      <c r="DT155" s="649"/>
      <c r="DU155" s="649"/>
      <c r="DV155" s="649"/>
      <c r="DW155" s="649"/>
      <c r="DX155" s="649"/>
      <c r="DY155" s="649"/>
      <c r="DZ155" s="649"/>
      <c r="EA155" s="649"/>
      <c r="EB155" s="649"/>
      <c r="EC155" s="649"/>
      <c r="ED155" s="649"/>
      <c r="EE155" s="649"/>
      <c r="EF155" s="649"/>
      <c r="EG155" s="649"/>
      <c r="EH155" s="649"/>
      <c r="EI155" s="649"/>
      <c r="EJ155" s="649"/>
      <c r="EK155" s="649"/>
      <c r="EL155" s="649"/>
      <c r="EM155" s="649"/>
      <c r="EN155" s="649"/>
      <c r="EO155" s="649"/>
      <c r="EP155" s="649"/>
      <c r="EQ155" s="649"/>
      <c r="ER155" s="649"/>
      <c r="ES155" s="649"/>
      <c r="ET155" s="649"/>
      <c r="EU155" s="649"/>
      <c r="EV155" s="649"/>
      <c r="EW155" s="649"/>
      <c r="EX155" s="649"/>
      <c r="EY155" s="649"/>
      <c r="EZ155" s="649"/>
      <c r="FA155" s="649"/>
      <c r="FB155" s="649"/>
      <c r="FC155" s="649"/>
      <c r="FD155" s="649"/>
      <c r="FE155" s="649"/>
      <c r="FF155" s="649"/>
      <c r="FG155" s="649"/>
      <c r="FH155" s="649"/>
      <c r="FI155" s="649"/>
      <c r="FJ155" s="649"/>
      <c r="FK155" s="649"/>
      <c r="FL155" s="649"/>
      <c r="FM155" s="649"/>
      <c r="FN155" s="649"/>
      <c r="FO155" s="649"/>
      <c r="FP155" s="649"/>
      <c r="FQ155" s="649"/>
      <c r="FR155" s="649"/>
      <c r="FS155" s="649"/>
      <c r="FT155" s="649"/>
      <c r="FU155" s="649"/>
      <c r="FV155" s="649"/>
      <c r="FW155" s="649"/>
      <c r="FX155" s="649"/>
      <c r="FY155" s="649"/>
      <c r="FZ155" s="649"/>
      <c r="GA155" s="649"/>
      <c r="GB155" s="649"/>
      <c r="GC155" s="649"/>
      <c r="GD155" s="649"/>
      <c r="GE155" s="649"/>
      <c r="GF155" s="649"/>
      <c r="GG155" s="649"/>
      <c r="GH155" s="649"/>
      <c r="GI155" s="649"/>
      <c r="GJ155" s="649"/>
      <c r="GK155" s="649"/>
      <c r="GL155" s="649"/>
      <c r="GM155" s="649"/>
      <c r="GN155" s="649"/>
      <c r="GO155" s="649"/>
      <c r="GP155" s="649"/>
      <c r="GQ155" s="649"/>
      <c r="GR155" s="649"/>
      <c r="GS155" s="649"/>
      <c r="GT155" s="649"/>
      <c r="GU155" s="649"/>
      <c r="GV155" s="649"/>
      <c r="GW155" s="649"/>
      <c r="GX155" s="649"/>
      <c r="GY155" s="649"/>
      <c r="GZ155" s="649"/>
      <c r="HA155" s="649"/>
      <c r="HB155" s="649"/>
      <c r="HC155" s="649"/>
      <c r="HD155" s="649"/>
      <c r="HE155" s="649"/>
      <c r="HF155" s="649"/>
      <c r="HG155" s="649"/>
      <c r="HH155" s="649"/>
      <c r="HI155" s="649"/>
      <c r="HJ155" s="649"/>
      <c r="HK155" s="649"/>
      <c r="HL155" s="649"/>
      <c r="HM155" s="649"/>
      <c r="HN155" s="649"/>
      <c r="HO155" s="649"/>
      <c r="HP155" s="649"/>
      <c r="HQ155" s="649"/>
      <c r="HR155" s="649"/>
      <c r="HS155" s="649"/>
      <c r="HT155" s="649"/>
      <c r="HU155" s="649"/>
      <c r="HV155" s="649"/>
      <c r="HW155" s="649"/>
      <c r="HX155" s="649"/>
      <c r="HY155" s="649"/>
      <c r="HZ155" s="649"/>
      <c r="IA155" s="649"/>
      <c r="IB155" s="649"/>
      <c r="IC155" s="649"/>
      <c r="ID155" s="649"/>
      <c r="IE155" s="649"/>
      <c r="IF155" s="649"/>
      <c r="IG155" s="649"/>
      <c r="IH155" s="649"/>
      <c r="II155" s="649"/>
      <c r="IJ155" s="649"/>
      <c r="IK155" s="649"/>
      <c r="IL155" s="649"/>
      <c r="IM155" s="649"/>
      <c r="IN155" s="649"/>
      <c r="IO155" s="649"/>
      <c r="IP155" s="649"/>
      <c r="IQ155" s="649"/>
      <c r="IR155" s="649"/>
      <c r="IS155" s="649"/>
      <c r="IT155" s="649"/>
      <c r="IU155" s="649"/>
      <c r="IV155" s="649"/>
      <c r="IW155" s="649"/>
      <c r="IX155" s="649"/>
      <c r="IY155" s="649"/>
      <c r="IZ155" s="649"/>
      <c r="JA155" s="649"/>
      <c r="JB155" s="649"/>
      <c r="JC155" s="649"/>
      <c r="JD155" s="649"/>
      <c r="JE155" s="649"/>
      <c r="JF155" s="649"/>
      <c r="JG155" s="649"/>
      <c r="JH155" s="649"/>
      <c r="JI155" s="649"/>
      <c r="JJ155" s="649"/>
      <c r="JK155" s="649"/>
      <c r="JL155" s="649"/>
      <c r="JM155" s="649"/>
      <c r="JN155" s="649"/>
      <c r="JO155" s="649"/>
      <c r="JP155" s="649"/>
      <c r="JQ155" s="649"/>
      <c r="JR155" s="649"/>
      <c r="JS155" s="649"/>
      <c r="JT155" s="649"/>
      <c r="JU155" s="649"/>
      <c r="JV155" s="649"/>
      <c r="JW155" s="649"/>
      <c r="JX155" s="649"/>
      <c r="JY155" s="649"/>
      <c r="JZ155" s="649"/>
      <c r="KA155" s="649"/>
      <c r="KB155" s="649"/>
      <c r="KC155" s="649"/>
      <c r="KD155" s="649"/>
      <c r="KE155" s="649"/>
      <c r="KF155" s="649"/>
      <c r="KG155" s="649"/>
      <c r="KH155" s="649"/>
      <c r="KI155" s="649"/>
      <c r="KJ155" s="649"/>
      <c r="KK155" s="649"/>
      <c r="KL155" s="649"/>
      <c r="KM155" s="649"/>
      <c r="KN155" s="649"/>
      <c r="KO155" s="649"/>
      <c r="KP155" s="649"/>
      <c r="KQ155" s="649"/>
      <c r="KR155" s="649"/>
      <c r="KS155" s="649"/>
      <c r="KT155" s="649"/>
      <c r="KU155" s="649"/>
      <c r="KV155" s="649"/>
      <c r="KW155" s="649"/>
      <c r="KX155" s="649"/>
      <c r="KY155" s="649"/>
      <c r="KZ155" s="649"/>
      <c r="LA155" s="649"/>
      <c r="LB155" s="649"/>
      <c r="LC155" s="649"/>
      <c r="LD155" s="649"/>
      <c r="LE155" s="649"/>
      <c r="LF155" s="649"/>
      <c r="LG155" s="649"/>
      <c r="LH155" s="649"/>
      <c r="LI155" s="649"/>
      <c r="LJ155" s="649"/>
      <c r="LK155" s="649"/>
      <c r="LL155" s="649"/>
      <c r="LM155" s="649"/>
      <c r="LN155" s="649"/>
      <c r="LO155" s="649"/>
      <c r="LP155" s="649"/>
      <c r="LQ155" s="649"/>
      <c r="LR155" s="649"/>
      <c r="LS155" s="649"/>
      <c r="LT155" s="649"/>
      <c r="LU155" s="649"/>
      <c r="LV155" s="649"/>
      <c r="LW155" s="649"/>
      <c r="LX155" s="649"/>
      <c r="LY155" s="649"/>
      <c r="LZ155" s="649"/>
      <c r="MA155" s="649"/>
      <c r="MB155" s="649"/>
      <c r="MC155" s="649"/>
      <c r="MD155" s="649"/>
    </row>
    <row r="156" spans="1:358" s="614" customFormat="1" ht="12" customHeight="1" x14ac:dyDescent="0.2">
      <c r="A156" s="849" t="s">
        <v>792</v>
      </c>
      <c r="B156" s="656"/>
      <c r="C156" s="656"/>
      <c r="D156" s="656"/>
      <c r="E156" s="656"/>
      <c r="F156" s="656"/>
      <c r="G156" s="656"/>
      <c r="H156" s="656"/>
      <c r="I156" s="656"/>
      <c r="J156" s="656"/>
      <c r="K156" s="656"/>
      <c r="L156" s="656"/>
      <c r="M156" s="656"/>
      <c r="N156" s="656"/>
      <c r="O156" s="656"/>
      <c r="P156" s="656"/>
      <c r="Q156" s="830"/>
      <c r="R156" s="616"/>
      <c r="S156" s="616"/>
      <c r="T156" s="616"/>
      <c r="U156" s="616"/>
      <c r="V156" s="649"/>
      <c r="W156" s="649"/>
      <c r="X156" s="649"/>
      <c r="Y156" s="649"/>
      <c r="Z156" s="649"/>
      <c r="AA156" s="649"/>
      <c r="AB156" s="649"/>
      <c r="AC156" s="649"/>
      <c r="AD156" s="649"/>
      <c r="AE156" s="649"/>
      <c r="AF156" s="649"/>
      <c r="AG156" s="649"/>
      <c r="AH156" s="649"/>
      <c r="AI156" s="649"/>
      <c r="AJ156" s="649"/>
      <c r="AK156" s="649"/>
      <c r="AL156" s="649"/>
      <c r="AM156" s="649"/>
      <c r="AN156" s="649"/>
      <c r="AO156" s="649"/>
      <c r="AP156" s="649"/>
      <c r="AQ156" s="649"/>
      <c r="AR156" s="649"/>
      <c r="AS156" s="649"/>
      <c r="AT156" s="649"/>
      <c r="AU156" s="649"/>
      <c r="AV156" s="649"/>
      <c r="AW156" s="649"/>
      <c r="AX156" s="649"/>
      <c r="AY156" s="649"/>
      <c r="AZ156" s="649"/>
      <c r="BA156" s="649"/>
      <c r="BB156" s="649"/>
      <c r="BC156" s="649"/>
      <c r="BD156" s="649"/>
      <c r="BE156" s="649"/>
      <c r="BF156" s="649"/>
      <c r="BG156" s="649"/>
      <c r="BH156" s="649"/>
      <c r="BI156" s="649"/>
      <c r="BJ156" s="649"/>
      <c r="BK156" s="649"/>
      <c r="BL156" s="649"/>
      <c r="BM156" s="649"/>
      <c r="BN156" s="649"/>
      <c r="BO156" s="649"/>
      <c r="BP156" s="649"/>
      <c r="BQ156" s="649"/>
      <c r="BR156" s="649"/>
      <c r="BS156" s="649"/>
      <c r="BT156" s="649"/>
      <c r="BU156" s="649"/>
      <c r="BV156" s="649"/>
      <c r="BW156" s="649"/>
      <c r="BX156" s="649"/>
      <c r="BY156" s="649"/>
      <c r="BZ156" s="649"/>
      <c r="CA156" s="649"/>
      <c r="CB156" s="649"/>
      <c r="CC156" s="649"/>
      <c r="CD156" s="649"/>
      <c r="CE156" s="649"/>
      <c r="CF156" s="649"/>
      <c r="CG156" s="649"/>
      <c r="CH156" s="649"/>
      <c r="CI156" s="649"/>
      <c r="CJ156" s="649"/>
      <c r="CK156" s="649"/>
      <c r="CL156" s="649"/>
      <c r="CM156" s="649"/>
      <c r="CN156" s="649"/>
      <c r="CO156" s="649"/>
      <c r="CP156" s="649"/>
      <c r="CQ156" s="649"/>
      <c r="CR156" s="649"/>
      <c r="CS156" s="649"/>
      <c r="CT156" s="649"/>
      <c r="CU156" s="649"/>
      <c r="CV156" s="649"/>
      <c r="CW156" s="649"/>
      <c r="CX156" s="649"/>
      <c r="CY156" s="649"/>
      <c r="CZ156" s="649"/>
      <c r="DA156" s="649"/>
      <c r="DB156" s="649"/>
      <c r="DC156" s="649"/>
      <c r="DD156" s="649"/>
      <c r="DE156" s="649"/>
      <c r="DF156" s="649"/>
      <c r="DG156" s="649"/>
      <c r="DH156" s="649"/>
      <c r="DI156" s="649"/>
      <c r="DJ156" s="649"/>
      <c r="DK156" s="649"/>
      <c r="DL156" s="649"/>
      <c r="DM156" s="649"/>
      <c r="DN156" s="649"/>
      <c r="DO156" s="649"/>
      <c r="DP156" s="649"/>
      <c r="DQ156" s="649"/>
      <c r="DR156" s="649"/>
      <c r="DS156" s="649"/>
      <c r="DT156" s="649"/>
      <c r="DU156" s="649"/>
      <c r="DV156" s="649"/>
      <c r="DW156" s="649"/>
      <c r="DX156" s="649"/>
      <c r="DY156" s="649"/>
      <c r="DZ156" s="649"/>
      <c r="EA156" s="649"/>
      <c r="EB156" s="649"/>
      <c r="EC156" s="649"/>
      <c r="ED156" s="649"/>
      <c r="EE156" s="649"/>
      <c r="EF156" s="649"/>
      <c r="EG156" s="649"/>
      <c r="EH156" s="649"/>
      <c r="EI156" s="649"/>
      <c r="EJ156" s="649"/>
      <c r="EK156" s="649"/>
      <c r="EL156" s="649"/>
      <c r="EM156" s="649"/>
      <c r="EN156" s="649"/>
      <c r="EO156" s="649"/>
      <c r="EP156" s="649"/>
      <c r="EQ156" s="649"/>
      <c r="ER156" s="649"/>
      <c r="ES156" s="649"/>
      <c r="ET156" s="649"/>
      <c r="EU156" s="649"/>
      <c r="EV156" s="649"/>
      <c r="EW156" s="649"/>
      <c r="EX156" s="649"/>
      <c r="EY156" s="649"/>
      <c r="EZ156" s="649"/>
      <c r="FA156" s="649"/>
      <c r="FB156" s="649"/>
      <c r="FC156" s="649"/>
      <c r="FD156" s="649"/>
      <c r="FE156" s="649"/>
      <c r="FF156" s="649"/>
      <c r="FG156" s="649"/>
      <c r="FH156" s="649"/>
      <c r="FI156" s="649"/>
      <c r="FJ156" s="649"/>
      <c r="FK156" s="649"/>
      <c r="FL156" s="649"/>
      <c r="FM156" s="649"/>
      <c r="FN156" s="649"/>
      <c r="FO156" s="649"/>
      <c r="FP156" s="649"/>
      <c r="FQ156" s="649"/>
      <c r="FR156" s="649"/>
      <c r="FS156" s="649"/>
      <c r="FT156" s="649"/>
      <c r="FU156" s="649"/>
      <c r="FV156" s="649"/>
      <c r="FW156" s="649"/>
      <c r="FX156" s="649"/>
      <c r="FY156" s="649"/>
      <c r="FZ156" s="649"/>
      <c r="GA156" s="649"/>
      <c r="GB156" s="649"/>
      <c r="GC156" s="649"/>
      <c r="GD156" s="649"/>
      <c r="GE156" s="649"/>
      <c r="GF156" s="649"/>
      <c r="GG156" s="649"/>
      <c r="GH156" s="649"/>
      <c r="GI156" s="649"/>
      <c r="GJ156" s="649"/>
      <c r="GK156" s="649"/>
      <c r="GL156" s="649"/>
      <c r="GM156" s="649"/>
      <c r="GN156" s="649"/>
      <c r="GO156" s="649"/>
      <c r="GP156" s="649"/>
      <c r="GQ156" s="649"/>
      <c r="GR156" s="649"/>
      <c r="GS156" s="649"/>
      <c r="GT156" s="649"/>
      <c r="GU156" s="649"/>
      <c r="GV156" s="649"/>
      <c r="GW156" s="649"/>
      <c r="GX156" s="649"/>
      <c r="GY156" s="649"/>
      <c r="GZ156" s="649"/>
      <c r="HA156" s="649"/>
      <c r="HB156" s="649"/>
      <c r="HC156" s="649"/>
      <c r="HD156" s="649"/>
      <c r="HE156" s="649"/>
      <c r="HF156" s="649"/>
      <c r="HG156" s="649"/>
      <c r="HH156" s="649"/>
      <c r="HI156" s="649"/>
      <c r="HJ156" s="649"/>
      <c r="HK156" s="649"/>
      <c r="HL156" s="649"/>
      <c r="HM156" s="649"/>
      <c r="HN156" s="649"/>
      <c r="HO156" s="649"/>
      <c r="HP156" s="649"/>
      <c r="HQ156" s="649"/>
      <c r="HR156" s="649"/>
      <c r="HS156" s="649"/>
      <c r="HT156" s="649"/>
      <c r="HU156" s="649"/>
      <c r="HV156" s="649"/>
      <c r="HW156" s="649"/>
      <c r="HX156" s="649"/>
      <c r="HY156" s="649"/>
      <c r="HZ156" s="649"/>
      <c r="IA156" s="649"/>
      <c r="IB156" s="649"/>
      <c r="IC156" s="649"/>
      <c r="ID156" s="649"/>
      <c r="IE156" s="649"/>
      <c r="IF156" s="649"/>
      <c r="IG156" s="649"/>
      <c r="IH156" s="649"/>
      <c r="II156" s="649"/>
      <c r="IJ156" s="649"/>
      <c r="IK156" s="649"/>
      <c r="IL156" s="649"/>
      <c r="IM156" s="649"/>
      <c r="IN156" s="649"/>
      <c r="IO156" s="649"/>
      <c r="IP156" s="649"/>
      <c r="IQ156" s="649"/>
      <c r="IR156" s="649"/>
      <c r="IS156" s="649"/>
      <c r="IT156" s="649"/>
      <c r="IU156" s="649"/>
      <c r="IV156" s="649"/>
      <c r="IW156" s="649"/>
      <c r="IX156" s="649"/>
      <c r="IY156" s="649"/>
      <c r="IZ156" s="649"/>
      <c r="JA156" s="649"/>
      <c r="JB156" s="649"/>
      <c r="JC156" s="649"/>
      <c r="JD156" s="649"/>
      <c r="JE156" s="649"/>
      <c r="JF156" s="649"/>
      <c r="JG156" s="649"/>
      <c r="JH156" s="649"/>
      <c r="JI156" s="649"/>
      <c r="JJ156" s="649"/>
      <c r="JK156" s="649"/>
      <c r="JL156" s="649"/>
      <c r="JM156" s="649"/>
      <c r="JN156" s="649"/>
      <c r="JO156" s="649"/>
      <c r="JP156" s="649"/>
      <c r="JQ156" s="649"/>
      <c r="JR156" s="649"/>
      <c r="JS156" s="649"/>
      <c r="JT156" s="649"/>
      <c r="JU156" s="649"/>
      <c r="JV156" s="649"/>
      <c r="JW156" s="649"/>
      <c r="JX156" s="649"/>
      <c r="JY156" s="649"/>
      <c r="JZ156" s="649"/>
      <c r="KA156" s="649"/>
      <c r="KB156" s="649"/>
      <c r="KC156" s="649"/>
      <c r="KD156" s="649"/>
      <c r="KE156" s="649"/>
      <c r="KF156" s="649"/>
      <c r="KG156" s="649"/>
      <c r="KH156" s="649"/>
      <c r="KI156" s="649"/>
      <c r="KJ156" s="649"/>
      <c r="KK156" s="649"/>
      <c r="KL156" s="649"/>
      <c r="KM156" s="649"/>
      <c r="KN156" s="649"/>
      <c r="KO156" s="649"/>
      <c r="KP156" s="649"/>
      <c r="KQ156" s="649"/>
      <c r="KR156" s="649"/>
      <c r="KS156" s="649"/>
      <c r="KT156" s="649"/>
      <c r="KU156" s="649"/>
      <c r="KV156" s="649"/>
      <c r="KW156" s="649"/>
      <c r="KX156" s="649"/>
      <c r="KY156" s="649"/>
      <c r="KZ156" s="649"/>
      <c r="LA156" s="649"/>
      <c r="LB156" s="649"/>
      <c r="LC156" s="649"/>
      <c r="LD156" s="649"/>
      <c r="LE156" s="649"/>
      <c r="LF156" s="649"/>
      <c r="LG156" s="649"/>
      <c r="LH156" s="649"/>
      <c r="LI156" s="649"/>
      <c r="LJ156" s="649"/>
      <c r="LK156" s="649"/>
      <c r="LL156" s="649"/>
      <c r="LM156" s="649"/>
      <c r="LN156" s="649"/>
      <c r="LO156" s="649"/>
      <c r="LP156" s="649"/>
      <c r="LQ156" s="649"/>
      <c r="LR156" s="649"/>
      <c r="LS156" s="649"/>
      <c r="LT156" s="649"/>
      <c r="LU156" s="649"/>
      <c r="LV156" s="649"/>
      <c r="LW156" s="649"/>
      <c r="LX156" s="649"/>
      <c r="LY156" s="649"/>
      <c r="LZ156" s="649"/>
      <c r="MA156" s="649"/>
      <c r="MB156" s="649"/>
      <c r="MC156" s="649"/>
      <c r="MD156" s="649"/>
    </row>
    <row r="157" spans="1:358" s="614" customFormat="1" ht="12" customHeight="1" x14ac:dyDescent="0.2">
      <c r="A157" s="656"/>
      <c r="B157" s="656"/>
      <c r="C157" s="656"/>
      <c r="D157" s="656"/>
      <c r="E157" s="656"/>
      <c r="F157" s="656"/>
      <c r="G157" s="656"/>
      <c r="H157" s="656"/>
      <c r="I157" s="656"/>
      <c r="J157" s="656"/>
      <c r="K157" s="656"/>
      <c r="L157" s="656"/>
      <c r="M157" s="656"/>
      <c r="N157" s="656"/>
      <c r="O157" s="656"/>
      <c r="P157" s="656"/>
      <c r="Q157" s="830"/>
      <c r="R157" s="616"/>
      <c r="S157" s="616"/>
      <c r="T157" s="616"/>
      <c r="U157" s="616"/>
      <c r="V157" s="649"/>
      <c r="W157" s="649"/>
      <c r="X157" s="649"/>
      <c r="Y157" s="649"/>
      <c r="Z157" s="649"/>
      <c r="AA157" s="649"/>
      <c r="AB157" s="649"/>
      <c r="AC157" s="649"/>
      <c r="AD157" s="649"/>
      <c r="AE157" s="649"/>
      <c r="AF157" s="649"/>
      <c r="AG157" s="649"/>
      <c r="AH157" s="649"/>
      <c r="AI157" s="649"/>
      <c r="AJ157" s="649"/>
      <c r="AK157" s="649"/>
      <c r="AL157" s="649"/>
      <c r="AM157" s="649"/>
      <c r="AN157" s="649"/>
      <c r="AO157" s="649"/>
      <c r="AP157" s="649"/>
      <c r="AQ157" s="649"/>
      <c r="AR157" s="649"/>
      <c r="AS157" s="649"/>
      <c r="AT157" s="649"/>
      <c r="AU157" s="649"/>
      <c r="AV157" s="649"/>
      <c r="AW157" s="649"/>
      <c r="AX157" s="649"/>
      <c r="AY157" s="649"/>
      <c r="AZ157" s="649"/>
      <c r="BA157" s="649"/>
      <c r="BB157" s="649"/>
      <c r="BC157" s="649"/>
      <c r="BD157" s="649"/>
      <c r="BE157" s="649"/>
      <c r="BF157" s="649"/>
      <c r="BG157" s="649"/>
      <c r="BH157" s="649"/>
      <c r="BI157" s="649"/>
      <c r="BJ157" s="649"/>
      <c r="BK157" s="649"/>
      <c r="BL157" s="649"/>
      <c r="BM157" s="649"/>
      <c r="BN157" s="649"/>
      <c r="BO157" s="649"/>
      <c r="BP157" s="649"/>
      <c r="BQ157" s="649"/>
      <c r="BR157" s="649"/>
      <c r="BS157" s="649"/>
      <c r="BT157" s="649"/>
      <c r="BU157" s="649"/>
      <c r="BV157" s="649"/>
      <c r="BW157" s="649"/>
      <c r="BX157" s="649"/>
      <c r="BY157" s="649"/>
      <c r="BZ157" s="649"/>
      <c r="CA157" s="649"/>
      <c r="CB157" s="649"/>
      <c r="CC157" s="649"/>
      <c r="CD157" s="649"/>
      <c r="CE157" s="649"/>
      <c r="CF157" s="649"/>
      <c r="CG157" s="649"/>
      <c r="CH157" s="649"/>
      <c r="CI157" s="649"/>
      <c r="CJ157" s="649"/>
      <c r="CK157" s="649"/>
      <c r="CL157" s="649"/>
      <c r="CM157" s="649"/>
      <c r="CN157" s="649"/>
      <c r="CO157" s="649"/>
      <c r="CP157" s="649"/>
      <c r="CQ157" s="649"/>
      <c r="CR157" s="649"/>
      <c r="CS157" s="649"/>
      <c r="CT157" s="649"/>
      <c r="CU157" s="649"/>
      <c r="CV157" s="649"/>
      <c r="CW157" s="649"/>
      <c r="CX157" s="649"/>
      <c r="CY157" s="649"/>
      <c r="CZ157" s="649"/>
      <c r="DA157" s="649"/>
      <c r="DB157" s="649"/>
      <c r="DC157" s="649"/>
      <c r="DD157" s="649"/>
      <c r="DE157" s="649"/>
      <c r="DF157" s="649"/>
      <c r="DG157" s="649"/>
      <c r="DH157" s="649"/>
      <c r="DI157" s="649"/>
      <c r="DJ157" s="649"/>
      <c r="DK157" s="649"/>
      <c r="DL157" s="649"/>
      <c r="DM157" s="649"/>
      <c r="DN157" s="649"/>
      <c r="DO157" s="649"/>
      <c r="DP157" s="649"/>
      <c r="DQ157" s="649"/>
      <c r="DR157" s="649"/>
      <c r="DS157" s="649"/>
      <c r="DT157" s="649"/>
      <c r="DU157" s="649"/>
      <c r="DV157" s="649"/>
      <c r="DW157" s="649"/>
      <c r="DX157" s="649"/>
      <c r="DY157" s="649"/>
      <c r="DZ157" s="649"/>
      <c r="EA157" s="649"/>
      <c r="EB157" s="649"/>
      <c r="EC157" s="649"/>
      <c r="ED157" s="649"/>
      <c r="EE157" s="649"/>
      <c r="EF157" s="649"/>
      <c r="EG157" s="649"/>
      <c r="EH157" s="649"/>
      <c r="EI157" s="649"/>
      <c r="EJ157" s="649"/>
      <c r="EK157" s="649"/>
      <c r="EL157" s="649"/>
      <c r="EM157" s="649"/>
      <c r="EN157" s="649"/>
      <c r="EO157" s="649"/>
      <c r="EP157" s="649"/>
      <c r="EQ157" s="649"/>
      <c r="ER157" s="649"/>
      <c r="ES157" s="649"/>
      <c r="ET157" s="649"/>
      <c r="EU157" s="649"/>
      <c r="EV157" s="649"/>
      <c r="EW157" s="649"/>
      <c r="EX157" s="649"/>
      <c r="EY157" s="649"/>
      <c r="EZ157" s="649"/>
      <c r="FA157" s="649"/>
      <c r="FB157" s="649"/>
      <c r="FC157" s="649"/>
      <c r="FD157" s="649"/>
      <c r="FE157" s="649"/>
      <c r="FF157" s="649"/>
      <c r="FG157" s="649"/>
      <c r="FH157" s="649"/>
      <c r="FI157" s="649"/>
      <c r="FJ157" s="649"/>
      <c r="FK157" s="649"/>
      <c r="FL157" s="649"/>
      <c r="FM157" s="649"/>
      <c r="FN157" s="649"/>
      <c r="FO157" s="649"/>
      <c r="FP157" s="649"/>
      <c r="FQ157" s="649"/>
      <c r="FR157" s="649"/>
      <c r="FS157" s="649"/>
      <c r="FT157" s="649"/>
      <c r="FU157" s="649"/>
      <c r="FV157" s="649"/>
      <c r="FW157" s="649"/>
      <c r="FX157" s="649"/>
      <c r="FY157" s="649"/>
      <c r="FZ157" s="649"/>
      <c r="GA157" s="649"/>
      <c r="GB157" s="649"/>
      <c r="GC157" s="649"/>
      <c r="GD157" s="649"/>
      <c r="GE157" s="649"/>
      <c r="GF157" s="649"/>
      <c r="GG157" s="649"/>
      <c r="GH157" s="649"/>
      <c r="GI157" s="649"/>
      <c r="GJ157" s="649"/>
      <c r="GK157" s="649"/>
      <c r="GL157" s="649"/>
      <c r="GM157" s="649"/>
      <c r="GN157" s="649"/>
      <c r="GO157" s="649"/>
      <c r="GP157" s="649"/>
      <c r="GQ157" s="649"/>
      <c r="GR157" s="649"/>
      <c r="GS157" s="649"/>
      <c r="GT157" s="649"/>
      <c r="GU157" s="649"/>
      <c r="GV157" s="649"/>
      <c r="GW157" s="649"/>
      <c r="GX157" s="649"/>
      <c r="GY157" s="649"/>
      <c r="GZ157" s="649"/>
      <c r="HA157" s="649"/>
      <c r="HB157" s="649"/>
      <c r="HC157" s="649"/>
      <c r="HD157" s="649"/>
      <c r="HE157" s="649"/>
      <c r="HF157" s="649"/>
      <c r="HG157" s="649"/>
      <c r="HH157" s="649"/>
      <c r="HI157" s="649"/>
      <c r="HJ157" s="649"/>
      <c r="HK157" s="649"/>
      <c r="HL157" s="649"/>
      <c r="HM157" s="649"/>
      <c r="HN157" s="649"/>
      <c r="HO157" s="649"/>
      <c r="HP157" s="649"/>
      <c r="HQ157" s="649"/>
      <c r="HR157" s="649"/>
      <c r="HS157" s="649"/>
      <c r="HT157" s="649"/>
      <c r="HU157" s="649"/>
      <c r="HV157" s="649"/>
      <c r="HW157" s="649"/>
      <c r="HX157" s="649"/>
      <c r="HY157" s="649"/>
      <c r="HZ157" s="649"/>
      <c r="IA157" s="649"/>
      <c r="IB157" s="649"/>
      <c r="IC157" s="649"/>
      <c r="ID157" s="649"/>
      <c r="IE157" s="649"/>
      <c r="IF157" s="649"/>
      <c r="IG157" s="649"/>
      <c r="IH157" s="649"/>
      <c r="II157" s="649"/>
      <c r="IJ157" s="649"/>
      <c r="IK157" s="649"/>
      <c r="IL157" s="649"/>
      <c r="IM157" s="649"/>
      <c r="IN157" s="649"/>
      <c r="IO157" s="649"/>
      <c r="IP157" s="649"/>
      <c r="IQ157" s="649"/>
      <c r="IR157" s="649"/>
      <c r="IS157" s="649"/>
      <c r="IT157" s="649"/>
      <c r="IU157" s="649"/>
      <c r="IV157" s="649"/>
      <c r="IW157" s="649"/>
      <c r="IX157" s="649"/>
      <c r="IY157" s="649"/>
      <c r="IZ157" s="649"/>
      <c r="JA157" s="649"/>
      <c r="JB157" s="649"/>
      <c r="JC157" s="649"/>
      <c r="JD157" s="649"/>
      <c r="JE157" s="649"/>
      <c r="JF157" s="649"/>
      <c r="JG157" s="649"/>
      <c r="JH157" s="649"/>
      <c r="JI157" s="649"/>
      <c r="JJ157" s="649"/>
      <c r="JK157" s="649"/>
      <c r="JL157" s="649"/>
      <c r="JM157" s="649"/>
      <c r="JN157" s="649"/>
      <c r="JO157" s="649"/>
      <c r="JP157" s="649"/>
      <c r="JQ157" s="649"/>
      <c r="JR157" s="649"/>
      <c r="JS157" s="649"/>
      <c r="JT157" s="649"/>
      <c r="JU157" s="649"/>
      <c r="JV157" s="649"/>
      <c r="JW157" s="649"/>
      <c r="JX157" s="649"/>
      <c r="JY157" s="649"/>
      <c r="JZ157" s="649"/>
      <c r="KA157" s="649"/>
      <c r="KB157" s="649"/>
      <c r="KC157" s="649"/>
      <c r="KD157" s="649"/>
      <c r="KE157" s="649"/>
      <c r="KF157" s="649"/>
      <c r="KG157" s="649"/>
      <c r="KH157" s="649"/>
      <c r="KI157" s="649"/>
      <c r="KJ157" s="649"/>
      <c r="KK157" s="649"/>
      <c r="KL157" s="649"/>
      <c r="KM157" s="649"/>
      <c r="KN157" s="649"/>
      <c r="KO157" s="649"/>
      <c r="KP157" s="649"/>
      <c r="KQ157" s="649"/>
      <c r="KR157" s="649"/>
      <c r="KS157" s="649"/>
      <c r="KT157" s="649"/>
      <c r="KU157" s="649"/>
      <c r="KV157" s="649"/>
      <c r="KW157" s="649"/>
      <c r="KX157" s="649"/>
      <c r="KY157" s="649"/>
      <c r="KZ157" s="649"/>
      <c r="LA157" s="649"/>
      <c r="LB157" s="649"/>
      <c r="LC157" s="649"/>
      <c r="LD157" s="649"/>
      <c r="LE157" s="649"/>
      <c r="LF157" s="649"/>
      <c r="LG157" s="649"/>
      <c r="LH157" s="649"/>
      <c r="LI157" s="649"/>
      <c r="LJ157" s="649"/>
      <c r="LK157" s="649"/>
      <c r="LL157" s="649"/>
      <c r="LM157" s="649"/>
      <c r="LN157" s="649"/>
      <c r="LO157" s="649"/>
      <c r="LP157" s="649"/>
      <c r="LQ157" s="649"/>
      <c r="LR157" s="649"/>
      <c r="LS157" s="649"/>
      <c r="LT157" s="649"/>
      <c r="LU157" s="649"/>
      <c r="LV157" s="649"/>
      <c r="LW157" s="649"/>
      <c r="LX157" s="649"/>
      <c r="LY157" s="649"/>
      <c r="LZ157" s="649"/>
      <c r="MA157" s="649"/>
      <c r="MB157" s="649"/>
      <c r="MC157" s="649"/>
      <c r="MD157" s="649"/>
    </row>
    <row r="158" spans="1:358" s="614" customFormat="1" ht="14.45" customHeight="1" x14ac:dyDescent="0.2">
      <c r="A158" s="654" t="s">
        <v>71</v>
      </c>
      <c r="B158" s="654" t="s">
        <v>685</v>
      </c>
      <c r="K158" s="747">
        <f>'Submission Form and Checklist'!K118</f>
        <v>0</v>
      </c>
      <c r="L158" s="747"/>
      <c r="M158" s="747"/>
      <c r="N158" s="747"/>
      <c r="R158" s="619" t="str">
        <f>B158</f>
        <v>UNIT SUMMARY</v>
      </c>
      <c r="S158" s="619"/>
      <c r="T158" s="619"/>
      <c r="U158" s="619"/>
      <c r="AX158" s="616"/>
      <c r="BC158" s="616"/>
      <c r="JV158" s="731"/>
      <c r="KA158" s="731"/>
      <c r="KB158" s="731"/>
      <c r="KC158" s="731"/>
      <c r="KD158" s="731"/>
      <c r="KE158" s="731"/>
      <c r="KF158" s="731"/>
      <c r="KG158" s="731"/>
      <c r="KH158" s="731"/>
      <c r="KI158" s="731"/>
      <c r="KJ158" s="731"/>
      <c r="KK158" s="731"/>
      <c r="KL158" s="731"/>
      <c r="KM158" s="731"/>
      <c r="KN158" s="731"/>
      <c r="KO158" s="731"/>
      <c r="KP158" s="731"/>
      <c r="KQ158" s="731"/>
      <c r="KR158" s="731"/>
      <c r="KS158" s="731"/>
      <c r="KT158" s="731"/>
      <c r="KU158" s="731"/>
      <c r="KV158" s="731"/>
      <c r="KW158" s="731"/>
      <c r="KX158" s="731"/>
      <c r="KY158" s="731"/>
      <c r="KZ158" s="731"/>
      <c r="LA158" s="731"/>
      <c r="LB158" s="731"/>
      <c r="LC158" s="731"/>
      <c r="LD158" s="731"/>
      <c r="LE158" s="731"/>
      <c r="LF158" s="731"/>
      <c r="LM158" s="654"/>
      <c r="LN158" s="654"/>
      <c r="MD158" s="654"/>
    </row>
    <row r="159" spans="1:358" s="614" customFormat="1" ht="6" customHeight="1" x14ac:dyDescent="0.2">
      <c r="A159" s="654"/>
      <c r="B159" s="654"/>
      <c r="R159" s="654"/>
      <c r="S159" s="654"/>
      <c r="T159" s="664"/>
      <c r="AX159" s="616"/>
      <c r="BC159" s="616"/>
      <c r="JV159" s="731"/>
      <c r="KA159" s="731"/>
      <c r="KB159" s="731"/>
      <c r="KC159" s="731"/>
      <c r="KD159" s="731"/>
      <c r="KE159" s="731"/>
      <c r="KF159" s="731"/>
      <c r="KG159" s="731"/>
      <c r="KH159" s="731"/>
      <c r="KI159" s="731"/>
      <c r="KJ159" s="731"/>
      <c r="KK159" s="731"/>
      <c r="KL159" s="731"/>
      <c r="KM159" s="731"/>
      <c r="KN159" s="731"/>
      <c r="KO159" s="731"/>
      <c r="KP159" s="731"/>
      <c r="KQ159" s="731"/>
      <c r="KR159" s="731"/>
      <c r="KS159" s="731"/>
      <c r="KT159" s="731"/>
      <c r="KU159" s="731"/>
      <c r="KV159" s="731"/>
      <c r="KW159" s="731"/>
      <c r="KX159" s="731"/>
      <c r="KY159" s="731"/>
      <c r="KZ159" s="731"/>
      <c r="LA159" s="731"/>
      <c r="LB159" s="731"/>
      <c r="LC159" s="731"/>
      <c r="LD159" s="731"/>
      <c r="LE159" s="731"/>
      <c r="LF159" s="731"/>
      <c r="LM159" s="654"/>
      <c r="LN159" s="654"/>
      <c r="MD159" s="654"/>
    </row>
    <row r="160" spans="1:358" s="614" customFormat="1" ht="14.45" customHeight="1" x14ac:dyDescent="0.25">
      <c r="A160" s="654"/>
      <c r="B160" s="654" t="s">
        <v>686</v>
      </c>
      <c r="H160" s="614" t="s">
        <v>665</v>
      </c>
      <c r="J160" s="615" t="s">
        <v>641</v>
      </c>
      <c r="K160" s="615" t="s">
        <v>687</v>
      </c>
      <c r="L160" s="615" t="s">
        <v>688</v>
      </c>
      <c r="M160" s="615" t="s">
        <v>689</v>
      </c>
      <c r="N160" s="615" t="s">
        <v>690</v>
      </c>
      <c r="O160" s="615" t="s">
        <v>42</v>
      </c>
      <c r="R160" s="735" t="s">
        <v>667</v>
      </c>
      <c r="S160" s="735"/>
      <c r="T160" s="664"/>
      <c r="AQ160" s="615"/>
      <c r="AR160" s="615"/>
      <c r="AS160" s="615"/>
      <c r="AT160" s="615"/>
      <c r="AU160" s="615"/>
      <c r="AV160" s="615"/>
      <c r="AX160" s="616"/>
      <c r="BA160" s="615"/>
      <c r="BC160" s="616"/>
      <c r="JV160" s="731"/>
      <c r="KA160" s="731"/>
      <c r="KB160" s="731"/>
      <c r="KC160" s="731"/>
      <c r="KD160" s="731"/>
      <c r="KE160" s="731"/>
      <c r="KF160" s="731"/>
      <c r="KG160" s="731"/>
      <c r="KH160" s="731"/>
      <c r="KI160" s="731"/>
      <c r="KJ160" s="731"/>
      <c r="KK160" s="731"/>
      <c r="KL160" s="731"/>
      <c r="KM160" s="731"/>
      <c r="KN160" s="731"/>
      <c r="KO160" s="731"/>
      <c r="KP160" s="731"/>
      <c r="KQ160" s="731"/>
      <c r="KR160" s="731"/>
      <c r="KS160" s="731"/>
      <c r="KT160" s="731"/>
      <c r="KU160" s="731"/>
      <c r="KV160" s="731"/>
      <c r="KW160" s="731"/>
      <c r="KX160" s="731"/>
      <c r="KY160" s="731"/>
      <c r="KZ160" s="731"/>
      <c r="LA160" s="731"/>
      <c r="LB160" s="731"/>
      <c r="LC160" s="731"/>
      <c r="LD160" s="731"/>
      <c r="LE160" s="731"/>
      <c r="LF160" s="731"/>
      <c r="LM160" s="654"/>
      <c r="LN160" s="654"/>
      <c r="MD160" s="654"/>
    </row>
    <row r="161" spans="1:342" s="614" customFormat="1" ht="13.5" customHeight="1" x14ac:dyDescent="0.2">
      <c r="A161" s="748" t="s">
        <v>691</v>
      </c>
      <c r="B161" s="748"/>
      <c r="C161" s="616" t="s">
        <v>692</v>
      </c>
      <c r="D161" s="616"/>
      <c r="E161" s="616"/>
      <c r="F161" s="616"/>
      <c r="H161" s="617" t="s">
        <v>693</v>
      </c>
      <c r="J161" s="665">
        <f>W153</f>
        <v>0</v>
      </c>
      <c r="K161" s="665">
        <f>X153</f>
        <v>0</v>
      </c>
      <c r="L161" s="665">
        <f>Y153</f>
        <v>0</v>
      </c>
      <c r="M161" s="665">
        <f>Z153</f>
        <v>0</v>
      </c>
      <c r="N161" s="665">
        <f>AA153</f>
        <v>0</v>
      </c>
      <c r="O161" s="665">
        <f t="shared" ref="O161:O172" si="357">SUM(J161:N161)</f>
        <v>0</v>
      </c>
      <c r="P161" s="656" t="s">
        <v>694</v>
      </c>
      <c r="Q161" s="655"/>
      <c r="R161" s="661"/>
      <c r="S161" s="661"/>
      <c r="T161" s="661"/>
      <c r="U161" s="661"/>
      <c r="V161" s="661"/>
      <c r="W161" s="616"/>
      <c r="Z161" s="616"/>
      <c r="AA161" s="617"/>
      <c r="AB161" s="616"/>
      <c r="AE161" s="616"/>
      <c r="AF161" s="617"/>
      <c r="AG161" s="616"/>
      <c r="AJ161" s="616"/>
      <c r="AK161" s="617"/>
      <c r="AL161" s="616"/>
      <c r="AO161" s="616"/>
      <c r="AP161" s="617"/>
      <c r="AQ161" s="618"/>
      <c r="AR161" s="618"/>
      <c r="AS161" s="618"/>
      <c r="AT161" s="618"/>
      <c r="AU161" s="618"/>
      <c r="AV161" s="618"/>
      <c r="AW161" s="617"/>
      <c r="AX161" s="616"/>
      <c r="BA161" s="618"/>
      <c r="BB161" s="617"/>
      <c r="BC161" s="616"/>
      <c r="JV161" s="731"/>
      <c r="KA161" s="731"/>
      <c r="KB161" s="731"/>
      <c r="KC161" s="731"/>
      <c r="KD161" s="731"/>
      <c r="KE161" s="731"/>
      <c r="KF161" s="731"/>
      <c r="KG161" s="731"/>
      <c r="KH161" s="731"/>
      <c r="KI161" s="731"/>
      <c r="KJ161" s="731"/>
      <c r="KK161" s="731"/>
      <c r="KL161" s="731"/>
      <c r="KM161" s="731"/>
      <c r="KN161" s="731"/>
      <c r="KO161" s="731"/>
      <c r="KP161" s="731"/>
      <c r="KQ161" s="731"/>
      <c r="KR161" s="731"/>
      <c r="KS161" s="731"/>
      <c r="KT161" s="731"/>
      <c r="KU161" s="731"/>
      <c r="KV161" s="731"/>
      <c r="KW161" s="731"/>
      <c r="KX161" s="731"/>
      <c r="KY161" s="731"/>
      <c r="KZ161" s="731"/>
      <c r="LA161" s="731"/>
      <c r="LB161" s="731"/>
      <c r="LC161" s="731"/>
      <c r="LD161" s="731"/>
      <c r="LE161" s="731"/>
      <c r="LF161" s="731"/>
      <c r="LM161" s="654"/>
      <c r="LN161" s="654"/>
      <c r="MD161" s="654"/>
    </row>
    <row r="162" spans="1:342" s="614" customFormat="1" ht="13.5" customHeight="1" x14ac:dyDescent="0.2">
      <c r="A162" s="748"/>
      <c r="B162" s="748"/>
      <c r="C162" s="616"/>
      <c r="D162" s="616"/>
      <c r="E162" s="616"/>
      <c r="F162" s="616"/>
      <c r="H162" s="617" t="s">
        <v>695</v>
      </c>
      <c r="J162" s="665">
        <f>AB153</f>
        <v>0</v>
      </c>
      <c r="K162" s="665">
        <f>AC153</f>
        <v>0</v>
      </c>
      <c r="L162" s="665">
        <f>AD153</f>
        <v>0</v>
      </c>
      <c r="M162" s="665">
        <f>AE153</f>
        <v>0</v>
      </c>
      <c r="N162" s="665">
        <f>AF153</f>
        <v>0</v>
      </c>
      <c r="O162" s="665">
        <f t="shared" si="357"/>
        <v>0</v>
      </c>
      <c r="P162" s="656"/>
      <c r="Q162" s="655"/>
      <c r="R162" s="661"/>
      <c r="S162" s="661"/>
      <c r="T162" s="661"/>
      <c r="U162" s="661"/>
      <c r="V162" s="661"/>
      <c r="W162" s="616"/>
      <c r="Z162" s="616"/>
      <c r="AA162" s="617"/>
      <c r="AB162" s="616"/>
      <c r="AE162" s="616"/>
      <c r="AF162" s="617"/>
      <c r="AG162" s="616"/>
      <c r="AJ162" s="616"/>
      <c r="AK162" s="617"/>
      <c r="AL162" s="616"/>
      <c r="AO162" s="616"/>
      <c r="AP162" s="617"/>
      <c r="AQ162" s="618"/>
      <c r="AR162" s="618"/>
      <c r="AS162" s="618"/>
      <c r="AT162" s="618"/>
      <c r="AU162" s="618"/>
      <c r="AV162" s="618"/>
      <c r="AW162" s="617"/>
      <c r="AX162" s="616"/>
      <c r="BA162" s="618"/>
      <c r="BB162" s="617"/>
      <c r="BC162" s="616"/>
      <c r="JV162" s="731"/>
      <c r="KA162" s="731"/>
      <c r="KB162" s="731"/>
      <c r="KC162" s="731"/>
      <c r="KD162" s="731"/>
      <c r="KE162" s="731"/>
      <c r="KF162" s="731"/>
      <c r="KG162" s="731"/>
      <c r="KH162" s="731"/>
      <c r="KI162" s="731"/>
      <c r="KJ162" s="731"/>
      <c r="KK162" s="731"/>
      <c r="KL162" s="731"/>
      <c r="KM162" s="731"/>
      <c r="KN162" s="731"/>
      <c r="KO162" s="731"/>
      <c r="KP162" s="731"/>
      <c r="KQ162" s="731"/>
      <c r="KR162" s="731"/>
      <c r="KS162" s="731"/>
      <c r="KT162" s="731"/>
      <c r="KU162" s="731"/>
      <c r="KV162" s="731"/>
      <c r="KW162" s="731"/>
      <c r="KX162" s="731"/>
      <c r="KY162" s="731"/>
      <c r="KZ162" s="731"/>
      <c r="LA162" s="731"/>
      <c r="LB162" s="731"/>
      <c r="LC162" s="731"/>
      <c r="LD162" s="731"/>
      <c r="LE162" s="731"/>
      <c r="LF162" s="731"/>
      <c r="LM162" s="654"/>
      <c r="LN162" s="654"/>
      <c r="MD162" s="654"/>
    </row>
    <row r="163" spans="1:342" s="614" customFormat="1" ht="13.5" customHeight="1" x14ac:dyDescent="0.2">
      <c r="A163" s="748"/>
      <c r="B163" s="748"/>
      <c r="C163" s="616"/>
      <c r="D163" s="616"/>
      <c r="E163" s="616"/>
      <c r="F163" s="616"/>
      <c r="H163" s="617" t="s">
        <v>696</v>
      </c>
      <c r="J163" s="665">
        <f>AG153</f>
        <v>0</v>
      </c>
      <c r="K163" s="665">
        <f>AH153</f>
        <v>0</v>
      </c>
      <c r="L163" s="665">
        <f>AI153</f>
        <v>0</v>
      </c>
      <c r="M163" s="665">
        <f>AJ153</f>
        <v>0</v>
      </c>
      <c r="N163" s="665">
        <f>AK153</f>
        <v>0</v>
      </c>
      <c r="O163" s="665">
        <f t="shared" si="357"/>
        <v>0</v>
      </c>
      <c r="P163" s="656"/>
      <c r="Q163" s="655"/>
      <c r="R163" s="661"/>
      <c r="S163" s="661"/>
      <c r="T163" s="661"/>
      <c r="U163" s="661"/>
      <c r="V163" s="661"/>
      <c r="W163" s="616"/>
      <c r="Z163" s="616"/>
      <c r="AA163" s="617"/>
      <c r="AB163" s="616"/>
      <c r="AE163" s="616"/>
      <c r="AF163" s="617"/>
      <c r="AG163" s="616"/>
      <c r="AJ163" s="616"/>
      <c r="AK163" s="617"/>
      <c r="AL163" s="616"/>
      <c r="AO163" s="616"/>
      <c r="AP163" s="617"/>
      <c r="AQ163" s="618"/>
      <c r="AR163" s="618"/>
      <c r="AS163" s="618"/>
      <c r="AT163" s="618"/>
      <c r="AU163" s="618"/>
      <c r="AV163" s="618"/>
      <c r="AW163" s="617"/>
      <c r="AX163" s="616"/>
      <c r="BA163" s="618"/>
      <c r="BB163" s="617"/>
      <c r="BC163" s="616"/>
      <c r="JV163" s="731"/>
      <c r="KA163" s="731"/>
      <c r="KB163" s="731"/>
      <c r="KC163" s="731"/>
      <c r="KD163" s="731"/>
      <c r="KE163" s="731"/>
      <c r="KF163" s="731"/>
      <c r="KG163" s="731"/>
      <c r="KH163" s="731"/>
      <c r="KI163" s="731"/>
      <c r="KJ163" s="731"/>
      <c r="KK163" s="731"/>
      <c r="KL163" s="731"/>
      <c r="KM163" s="731"/>
      <c r="KN163" s="731"/>
      <c r="KO163" s="731"/>
      <c r="KP163" s="731"/>
      <c r="KQ163" s="731"/>
      <c r="KR163" s="731"/>
      <c r="KS163" s="731"/>
      <c r="KT163" s="731"/>
      <c r="KU163" s="731"/>
      <c r="KV163" s="731"/>
      <c r="KW163" s="731"/>
      <c r="KX163" s="731"/>
      <c r="KY163" s="731"/>
      <c r="KZ163" s="731"/>
      <c r="LA163" s="731"/>
      <c r="LB163" s="731"/>
      <c r="LC163" s="731"/>
      <c r="LD163" s="731"/>
      <c r="LE163" s="731"/>
      <c r="LF163" s="731"/>
      <c r="LM163" s="654"/>
      <c r="LN163" s="654"/>
      <c r="MD163" s="654"/>
    </row>
    <row r="164" spans="1:342" s="614" customFormat="1" ht="13.5" customHeight="1" x14ac:dyDescent="0.2">
      <c r="A164" s="748"/>
      <c r="B164" s="748"/>
      <c r="C164" s="616"/>
      <c r="D164" s="616"/>
      <c r="E164" s="616"/>
      <c r="F164" s="616"/>
      <c r="H164" s="617" t="s">
        <v>697</v>
      </c>
      <c r="J164" s="665">
        <f>AL153</f>
        <v>0</v>
      </c>
      <c r="K164" s="665">
        <f>AM153</f>
        <v>0</v>
      </c>
      <c r="L164" s="665">
        <f>AN153</f>
        <v>0</v>
      </c>
      <c r="M164" s="665">
        <f>AO153</f>
        <v>0</v>
      </c>
      <c r="N164" s="665">
        <f>AP153</f>
        <v>0</v>
      </c>
      <c r="O164" s="665">
        <f t="shared" si="357"/>
        <v>0</v>
      </c>
      <c r="P164" s="656"/>
      <c r="Q164" s="655"/>
      <c r="R164" s="661"/>
      <c r="S164" s="661"/>
      <c r="T164" s="661"/>
      <c r="U164" s="661"/>
      <c r="V164" s="661"/>
      <c r="W164" s="616"/>
      <c r="Z164" s="616"/>
      <c r="AA164" s="617"/>
      <c r="AB164" s="616"/>
      <c r="AE164" s="616"/>
      <c r="AF164" s="617"/>
      <c r="AG164" s="616"/>
      <c r="AJ164" s="616"/>
      <c r="AK164" s="617"/>
      <c r="AL164" s="616"/>
      <c r="AO164" s="616"/>
      <c r="AP164" s="617"/>
      <c r="AQ164" s="618"/>
      <c r="AR164" s="618"/>
      <c r="AS164" s="618"/>
      <c r="AT164" s="618"/>
      <c r="AU164" s="618"/>
      <c r="AV164" s="618"/>
      <c r="AW164" s="617"/>
      <c r="AX164" s="616"/>
      <c r="BA164" s="618"/>
      <c r="BB164" s="617"/>
      <c r="BC164" s="616"/>
      <c r="JV164" s="731"/>
      <c r="KA164" s="731"/>
      <c r="KB164" s="731"/>
      <c r="KC164" s="731"/>
      <c r="KD164" s="731"/>
      <c r="KE164" s="731"/>
      <c r="KF164" s="731"/>
      <c r="KG164" s="731"/>
      <c r="KH164" s="731"/>
      <c r="KI164" s="731"/>
      <c r="KJ164" s="731"/>
      <c r="KK164" s="731"/>
      <c r="KL164" s="731"/>
      <c r="KM164" s="731"/>
      <c r="KN164" s="731"/>
      <c r="KO164" s="731"/>
      <c r="KP164" s="731"/>
      <c r="KQ164" s="731"/>
      <c r="KR164" s="731"/>
      <c r="KS164" s="731"/>
      <c r="KT164" s="731"/>
      <c r="KU164" s="731"/>
      <c r="KV164" s="731"/>
      <c r="KW164" s="731"/>
      <c r="KX164" s="731"/>
      <c r="KY164" s="731"/>
      <c r="KZ164" s="731"/>
      <c r="LA164" s="731"/>
      <c r="LB164" s="731"/>
      <c r="LC164" s="731"/>
      <c r="LD164" s="731"/>
      <c r="LE164" s="731"/>
      <c r="LF164" s="731"/>
      <c r="LM164" s="654"/>
      <c r="LN164" s="654"/>
      <c r="MD164" s="654"/>
    </row>
    <row r="165" spans="1:342" s="614" customFormat="1" ht="13.5" customHeight="1" x14ac:dyDescent="0.2">
      <c r="A165" s="748"/>
      <c r="B165" s="748"/>
      <c r="C165" s="616"/>
      <c r="D165" s="616"/>
      <c r="E165" s="616"/>
      <c r="F165" s="616"/>
      <c r="H165" s="617" t="s">
        <v>698</v>
      </c>
      <c r="J165" s="665">
        <f>AQ153</f>
        <v>0</v>
      </c>
      <c r="K165" s="665">
        <f>AR153</f>
        <v>0</v>
      </c>
      <c r="L165" s="665">
        <f>AS153</f>
        <v>0</v>
      </c>
      <c r="M165" s="665">
        <f>AT153</f>
        <v>0</v>
      </c>
      <c r="N165" s="665">
        <f>AU153</f>
        <v>0</v>
      </c>
      <c r="O165" s="665">
        <f t="shared" si="357"/>
        <v>0</v>
      </c>
      <c r="P165" s="656"/>
      <c r="Q165" s="655"/>
      <c r="R165" s="661"/>
      <c r="S165" s="661"/>
      <c r="T165" s="661"/>
      <c r="U165" s="661"/>
      <c r="V165" s="661"/>
      <c r="W165" s="616"/>
      <c r="Z165" s="616"/>
      <c r="AA165" s="617"/>
      <c r="AB165" s="616"/>
      <c r="AE165" s="616"/>
      <c r="AF165" s="617"/>
      <c r="AG165" s="616"/>
      <c r="AJ165" s="616"/>
      <c r="AK165" s="617"/>
      <c r="AL165" s="616"/>
      <c r="AO165" s="616"/>
      <c r="AP165" s="617"/>
      <c r="AQ165" s="618"/>
      <c r="AR165" s="618"/>
      <c r="AS165" s="618"/>
      <c r="AT165" s="618"/>
      <c r="AU165" s="618"/>
      <c r="AV165" s="618"/>
      <c r="AW165" s="617"/>
      <c r="AX165" s="616"/>
      <c r="BA165" s="618"/>
      <c r="BB165" s="617"/>
      <c r="BC165" s="616"/>
      <c r="JV165" s="731"/>
      <c r="KA165" s="731"/>
      <c r="KB165" s="731"/>
      <c r="KC165" s="731"/>
      <c r="KD165" s="731"/>
      <c r="KE165" s="731"/>
      <c r="KF165" s="731"/>
      <c r="KG165" s="731"/>
      <c r="KH165" s="731"/>
      <c r="KI165" s="731"/>
      <c r="KJ165" s="731"/>
      <c r="KK165" s="731"/>
      <c r="KL165" s="731"/>
      <c r="KM165" s="731"/>
      <c r="KN165" s="731"/>
      <c r="KO165" s="731"/>
      <c r="KP165" s="731"/>
      <c r="KQ165" s="731"/>
      <c r="KR165" s="731"/>
      <c r="KS165" s="731"/>
      <c r="KT165" s="731"/>
      <c r="KU165" s="731"/>
      <c r="KV165" s="731"/>
      <c r="KW165" s="731"/>
      <c r="KX165" s="731"/>
      <c r="KY165" s="731"/>
      <c r="KZ165" s="731"/>
      <c r="LA165" s="731"/>
      <c r="LB165" s="731"/>
      <c r="LC165" s="731"/>
      <c r="LD165" s="731"/>
      <c r="LE165" s="731"/>
      <c r="LF165" s="731"/>
      <c r="LM165" s="654"/>
      <c r="LN165" s="654"/>
      <c r="MD165" s="654"/>
    </row>
    <row r="166" spans="1:342" s="614" customFormat="1" ht="13.5" customHeight="1" x14ac:dyDescent="0.2">
      <c r="A166" s="748"/>
      <c r="B166" s="748"/>
      <c r="C166" s="616"/>
      <c r="D166" s="616"/>
      <c r="E166" s="616"/>
      <c r="F166" s="616"/>
      <c r="H166" s="617" t="s">
        <v>699</v>
      </c>
      <c r="J166" s="665">
        <f>AV153</f>
        <v>0</v>
      </c>
      <c r="K166" s="665">
        <f>AW153</f>
        <v>0</v>
      </c>
      <c r="L166" s="665">
        <f>AX153</f>
        <v>0</v>
      </c>
      <c r="M166" s="665">
        <f>AY153</f>
        <v>0</v>
      </c>
      <c r="N166" s="665">
        <f>AZ153</f>
        <v>0</v>
      </c>
      <c r="O166" s="665">
        <f t="shared" si="357"/>
        <v>0</v>
      </c>
      <c r="P166" s="656"/>
      <c r="Q166" s="655"/>
      <c r="R166" s="661"/>
      <c r="S166" s="661"/>
      <c r="T166" s="661"/>
      <c r="U166" s="661"/>
      <c r="V166" s="661"/>
      <c r="W166" s="616"/>
      <c r="Z166" s="616"/>
      <c r="AA166" s="617"/>
      <c r="AB166" s="616"/>
      <c r="AE166" s="616"/>
      <c r="AF166" s="617"/>
      <c r="AG166" s="616"/>
      <c r="AJ166" s="616"/>
      <c r="AK166" s="617"/>
      <c r="AL166" s="616"/>
      <c r="AO166" s="616"/>
      <c r="AP166" s="617"/>
      <c r="AQ166" s="618"/>
      <c r="AR166" s="618"/>
      <c r="AS166" s="618"/>
      <c r="AT166" s="618"/>
      <c r="AU166" s="618"/>
      <c r="AV166" s="618"/>
      <c r="AW166" s="617"/>
      <c r="AX166" s="616"/>
      <c r="BA166" s="618"/>
      <c r="BB166" s="617"/>
      <c r="BC166" s="616"/>
      <c r="JV166" s="731"/>
      <c r="KA166" s="731"/>
      <c r="KB166" s="731"/>
      <c r="KC166" s="731"/>
      <c r="KD166" s="731"/>
      <c r="KE166" s="731"/>
      <c r="KF166" s="731"/>
      <c r="KG166" s="731"/>
      <c r="KH166" s="731"/>
      <c r="KI166" s="731"/>
      <c r="KJ166" s="731"/>
      <c r="KK166" s="731"/>
      <c r="KL166" s="731"/>
      <c r="KM166" s="731"/>
      <c r="KN166" s="731"/>
      <c r="KO166" s="731"/>
      <c r="KP166" s="731"/>
      <c r="KQ166" s="731"/>
      <c r="KR166" s="731"/>
      <c r="KS166" s="731"/>
      <c r="KT166" s="731"/>
      <c r="KU166" s="731"/>
      <c r="KV166" s="731"/>
      <c r="KW166" s="731"/>
      <c r="KX166" s="731"/>
      <c r="KY166" s="731"/>
      <c r="KZ166" s="731"/>
      <c r="LA166" s="731"/>
      <c r="LB166" s="731"/>
      <c r="LC166" s="731"/>
      <c r="LD166" s="731"/>
      <c r="LE166" s="731"/>
      <c r="LF166" s="731"/>
      <c r="LM166" s="654"/>
      <c r="LN166" s="654"/>
      <c r="MD166" s="654"/>
    </row>
    <row r="167" spans="1:342" s="614" customFormat="1" ht="13.5" customHeight="1" x14ac:dyDescent="0.2">
      <c r="A167" s="748"/>
      <c r="B167" s="748"/>
      <c r="C167" s="619"/>
      <c r="D167" s="616"/>
      <c r="E167" s="616"/>
      <c r="F167" s="616"/>
      <c r="H167" s="617" t="s">
        <v>700</v>
      </c>
      <c r="J167" s="665">
        <f>BA153</f>
        <v>0</v>
      </c>
      <c r="K167" s="665">
        <f>BB153</f>
        <v>0</v>
      </c>
      <c r="L167" s="665">
        <f>BC153</f>
        <v>0</v>
      </c>
      <c r="M167" s="665">
        <f>BD153</f>
        <v>0</v>
      </c>
      <c r="N167" s="665">
        <f>BE153</f>
        <v>0</v>
      </c>
      <c r="O167" s="665">
        <f t="shared" si="357"/>
        <v>0</v>
      </c>
      <c r="P167" s="656"/>
      <c r="Q167" s="655"/>
      <c r="R167" s="661"/>
      <c r="S167" s="661"/>
      <c r="T167" s="661"/>
      <c r="U167" s="661"/>
      <c r="V167" s="661"/>
      <c r="W167" s="619"/>
      <c r="Z167" s="616"/>
      <c r="AA167" s="617"/>
      <c r="AB167" s="619"/>
      <c r="AE167" s="616"/>
      <c r="AF167" s="617"/>
      <c r="AG167" s="619"/>
      <c r="AJ167" s="616"/>
      <c r="AK167" s="617"/>
      <c r="AL167" s="619"/>
      <c r="AO167" s="616"/>
      <c r="AP167" s="617"/>
      <c r="AQ167" s="618"/>
      <c r="AR167" s="618"/>
      <c r="AS167" s="618"/>
      <c r="AT167" s="618"/>
      <c r="AU167" s="618"/>
      <c r="AV167" s="618"/>
      <c r="AW167" s="617"/>
      <c r="AX167" s="616"/>
      <c r="BA167" s="618"/>
      <c r="BB167" s="617"/>
      <c r="BC167" s="616"/>
      <c r="JV167" s="731"/>
      <c r="KA167" s="731"/>
      <c r="KB167" s="731"/>
      <c r="KC167" s="731"/>
      <c r="KD167" s="731"/>
      <c r="KE167" s="731"/>
      <c r="KF167" s="731"/>
      <c r="KG167" s="731"/>
      <c r="KH167" s="731"/>
      <c r="KI167" s="731"/>
      <c r="KJ167" s="731"/>
      <c r="KK167" s="731"/>
      <c r="KL167" s="731"/>
      <c r="KM167" s="731"/>
      <c r="KN167" s="731"/>
      <c r="KO167" s="731"/>
      <c r="KP167" s="731"/>
      <c r="KQ167" s="731"/>
      <c r="KR167" s="731"/>
      <c r="KS167" s="731"/>
      <c r="KT167" s="731"/>
      <c r="KU167" s="731"/>
      <c r="KV167" s="731"/>
      <c r="KW167" s="731"/>
      <c r="KX167" s="731"/>
      <c r="KY167" s="731"/>
      <c r="KZ167" s="731"/>
      <c r="LA167" s="731"/>
      <c r="LB167" s="731"/>
      <c r="LC167" s="731"/>
      <c r="LD167" s="731"/>
      <c r="LE167" s="731"/>
      <c r="LF167" s="731"/>
      <c r="LM167" s="654"/>
      <c r="LN167" s="654"/>
      <c r="MD167" s="654"/>
    </row>
    <row r="168" spans="1:342" s="614" customFormat="1" ht="12" customHeight="1" x14ac:dyDescent="0.2">
      <c r="A168" s="748"/>
      <c r="B168" s="748"/>
      <c r="C168" s="659" t="s">
        <v>701</v>
      </c>
      <c r="D168" s="616"/>
      <c r="E168" s="616"/>
      <c r="F168" s="616"/>
      <c r="H168" s="620"/>
      <c r="J168" s="665">
        <f>SUM(J161:J167)</f>
        <v>0</v>
      </c>
      <c r="K168" s="665">
        <f>SUM(K161:K167)</f>
        <v>0</v>
      </c>
      <c r="L168" s="665">
        <f>SUM(L161:L167)</f>
        <v>0</v>
      </c>
      <c r="M168" s="665">
        <f>SUM(M161:M167)</f>
        <v>0</v>
      </c>
      <c r="N168" s="665">
        <f>SUM(N161:N167)</f>
        <v>0</v>
      </c>
      <c r="O168" s="665">
        <f t="shared" si="357"/>
        <v>0</v>
      </c>
      <c r="P168" s="656"/>
      <c r="R168" s="661"/>
      <c r="S168" s="661"/>
      <c r="T168" s="661"/>
      <c r="U168" s="661"/>
      <c r="V168" s="661"/>
      <c r="W168" s="619"/>
      <c r="Z168" s="616"/>
      <c r="AA168" s="617"/>
      <c r="AB168" s="619"/>
      <c r="AE168" s="616"/>
      <c r="AF168" s="617"/>
      <c r="AG168" s="619"/>
      <c r="AJ168" s="616"/>
      <c r="AK168" s="617"/>
      <c r="AL168" s="619"/>
      <c r="AO168" s="616"/>
      <c r="AP168" s="617"/>
      <c r="AQ168" s="618"/>
      <c r="AR168" s="618"/>
      <c r="AS168" s="618"/>
      <c r="AT168" s="618"/>
      <c r="AU168" s="618"/>
      <c r="AV168" s="618"/>
      <c r="AW168" s="617"/>
      <c r="AX168" s="616"/>
      <c r="BA168" s="618"/>
      <c r="BB168" s="617"/>
      <c r="BC168" s="616"/>
      <c r="JV168" s="731"/>
      <c r="KA168" s="731"/>
      <c r="KB168" s="731"/>
      <c r="KC168" s="731"/>
      <c r="KD168" s="731"/>
      <c r="KE168" s="731"/>
      <c r="KF168" s="731"/>
      <c r="KG168" s="731"/>
      <c r="KH168" s="731"/>
      <c r="KI168" s="731"/>
      <c r="KJ168" s="731"/>
      <c r="KK168" s="731"/>
      <c r="KL168" s="731"/>
      <c r="KM168" s="731"/>
      <c r="KN168" s="731"/>
      <c r="KO168" s="731"/>
      <c r="KP168" s="731"/>
      <c r="KQ168" s="731"/>
      <c r="KR168" s="731"/>
      <c r="KS168" s="731"/>
      <c r="KT168" s="731"/>
      <c r="KU168" s="731"/>
      <c r="KV168" s="731"/>
      <c r="KW168" s="731"/>
      <c r="KX168" s="731"/>
      <c r="KY168" s="731"/>
      <c r="KZ168" s="731"/>
      <c r="LA168" s="731"/>
      <c r="LB168" s="731"/>
      <c r="LC168" s="731"/>
      <c r="LD168" s="731"/>
      <c r="LE168" s="731"/>
      <c r="LF168" s="731"/>
      <c r="LM168" s="654"/>
      <c r="LN168" s="654"/>
      <c r="MD168" s="654"/>
    </row>
    <row r="169" spans="1:342" s="614" customFormat="1" ht="13.5" customHeight="1" x14ac:dyDescent="0.2">
      <c r="A169" s="748"/>
      <c r="B169" s="748"/>
      <c r="D169" s="616"/>
      <c r="E169" s="616"/>
      <c r="F169" s="616"/>
      <c r="H169" s="617" t="s">
        <v>672</v>
      </c>
      <c r="J169" s="665">
        <f>BF153</f>
        <v>0</v>
      </c>
      <c r="K169" s="665">
        <f>BG153</f>
        <v>0</v>
      </c>
      <c r="L169" s="665">
        <f>BH153</f>
        <v>0</v>
      </c>
      <c r="M169" s="665">
        <f>BI153</f>
        <v>0</v>
      </c>
      <c r="N169" s="665">
        <f>BJ153</f>
        <v>0</v>
      </c>
      <c r="O169" s="665">
        <f t="shared" si="357"/>
        <v>0</v>
      </c>
      <c r="R169" s="661"/>
      <c r="S169" s="661"/>
      <c r="T169" s="661"/>
      <c r="U169" s="661"/>
      <c r="V169" s="661"/>
      <c r="W169" s="616"/>
      <c r="Z169" s="616"/>
      <c r="AA169" s="617"/>
      <c r="AB169" s="616"/>
      <c r="AE169" s="616"/>
      <c r="AF169" s="617"/>
      <c r="AG169" s="616"/>
      <c r="AJ169" s="616"/>
      <c r="AK169" s="617"/>
      <c r="AL169" s="616"/>
      <c r="AO169" s="616"/>
      <c r="AP169" s="617"/>
      <c r="AQ169" s="618"/>
      <c r="AR169" s="618"/>
      <c r="AS169" s="618"/>
      <c r="AT169" s="618"/>
      <c r="AU169" s="618"/>
      <c r="AV169" s="618"/>
      <c r="AW169" s="620"/>
      <c r="AX169" s="616"/>
      <c r="BA169" s="618"/>
      <c r="BB169" s="620"/>
      <c r="BC169" s="616"/>
      <c r="JV169" s="731"/>
      <c r="KA169" s="731"/>
      <c r="KB169" s="731"/>
      <c r="KC169" s="731"/>
      <c r="KD169" s="731"/>
      <c r="KE169" s="731"/>
      <c r="KF169" s="731"/>
      <c r="KG169" s="731"/>
      <c r="KH169" s="731"/>
      <c r="KI169" s="731"/>
      <c r="KJ169" s="731"/>
      <c r="KK169" s="731"/>
      <c r="KL169" s="731"/>
      <c r="KM169" s="731"/>
      <c r="KN169" s="731"/>
      <c r="KO169" s="731"/>
      <c r="KP169" s="731"/>
      <c r="KQ169" s="731"/>
      <c r="KR169" s="731"/>
      <c r="KS169" s="731"/>
      <c r="KT169" s="731"/>
      <c r="KU169" s="731"/>
      <c r="KV169" s="731"/>
      <c r="KW169" s="731"/>
      <c r="KX169" s="731"/>
      <c r="KY169" s="731"/>
      <c r="KZ169" s="731"/>
      <c r="LA169" s="731"/>
      <c r="LB169" s="731"/>
      <c r="LC169" s="731"/>
      <c r="LD169" s="731"/>
      <c r="LE169" s="731"/>
      <c r="LF169" s="731"/>
      <c r="LM169" s="654"/>
      <c r="LN169" s="654"/>
      <c r="MD169" s="654"/>
    </row>
    <row r="170" spans="1:342" s="614" customFormat="1" ht="12" customHeight="1" x14ac:dyDescent="0.2">
      <c r="A170" s="748"/>
      <c r="B170" s="748"/>
      <c r="C170" s="749" t="s">
        <v>702</v>
      </c>
      <c r="D170" s="749"/>
      <c r="E170" s="749"/>
      <c r="F170" s="749"/>
      <c r="G170" s="750"/>
      <c r="H170" s="751"/>
      <c r="I170" s="750"/>
      <c r="J170" s="752">
        <f>SUM(J168:J169)</f>
        <v>0</v>
      </c>
      <c r="K170" s="752">
        <f>SUM(K168:K169)</f>
        <v>0</v>
      </c>
      <c r="L170" s="752">
        <f>SUM(L168:L169)</f>
        <v>0</v>
      </c>
      <c r="M170" s="752">
        <f>SUM(M168:M169)</f>
        <v>0</v>
      </c>
      <c r="N170" s="752">
        <f>SUM(N168:N169)</f>
        <v>0</v>
      </c>
      <c r="O170" s="752">
        <f t="shared" si="357"/>
        <v>0</v>
      </c>
      <c r="R170" s="661"/>
      <c r="S170" s="661"/>
      <c r="T170" s="661"/>
      <c r="U170" s="661"/>
      <c r="V170" s="661"/>
      <c r="W170" s="616"/>
      <c r="Z170" s="616"/>
      <c r="AA170" s="617"/>
      <c r="AB170" s="616"/>
      <c r="AE170" s="616"/>
      <c r="AF170" s="617"/>
      <c r="AG170" s="616"/>
      <c r="AJ170" s="616"/>
      <c r="AK170" s="617"/>
      <c r="AL170" s="616"/>
      <c r="AO170" s="616"/>
      <c r="AP170" s="617"/>
      <c r="AQ170" s="618"/>
      <c r="AR170" s="618"/>
      <c r="AS170" s="618"/>
      <c r="AT170" s="618"/>
      <c r="AU170" s="618"/>
      <c r="AV170" s="618"/>
      <c r="AW170" s="620"/>
      <c r="AX170" s="616"/>
      <c r="BA170" s="618"/>
      <c r="BB170" s="620"/>
      <c r="BC170" s="616"/>
      <c r="JV170" s="731"/>
      <c r="KA170" s="731"/>
      <c r="KB170" s="731"/>
      <c r="KC170" s="731"/>
      <c r="KD170" s="731"/>
      <c r="KE170" s="731"/>
      <c r="KF170" s="731"/>
      <c r="KG170" s="731"/>
      <c r="KH170" s="731"/>
      <c r="KI170" s="731"/>
      <c r="KJ170" s="731"/>
      <c r="KK170" s="731"/>
      <c r="KL170" s="731"/>
      <c r="KM170" s="731"/>
      <c r="KN170" s="731"/>
      <c r="KO170" s="731"/>
      <c r="KP170" s="731"/>
      <c r="KQ170" s="731"/>
      <c r="KR170" s="731"/>
      <c r="KS170" s="731"/>
      <c r="KT170" s="731"/>
      <c r="KU170" s="731"/>
      <c r="KV170" s="731"/>
      <c r="KW170" s="731"/>
      <c r="KX170" s="731"/>
      <c r="KY170" s="731"/>
      <c r="KZ170" s="731"/>
      <c r="LA170" s="731"/>
      <c r="LB170" s="731"/>
      <c r="LC170" s="731"/>
      <c r="LD170" s="731"/>
      <c r="LE170" s="731"/>
      <c r="LF170" s="731"/>
      <c r="LM170" s="654"/>
      <c r="LN170" s="654"/>
      <c r="MD170" s="654"/>
    </row>
    <row r="171" spans="1:342" s="614" customFormat="1" ht="13.5" customHeight="1" x14ac:dyDescent="0.2">
      <c r="A171" s="748"/>
      <c r="B171" s="748"/>
      <c r="D171" s="616"/>
      <c r="E171" s="616"/>
      <c r="F171" s="616"/>
      <c r="H171" s="617" t="s">
        <v>58</v>
      </c>
      <c r="J171" s="665">
        <f>EC153</f>
        <v>0</v>
      </c>
      <c r="K171" s="665">
        <f>ED153</f>
        <v>0</v>
      </c>
      <c r="L171" s="665">
        <f>EE153</f>
        <v>0</v>
      </c>
      <c r="M171" s="665">
        <f>EF153</f>
        <v>0</v>
      </c>
      <c r="N171" s="665">
        <f>EG153</f>
        <v>0</v>
      </c>
      <c r="O171" s="665">
        <f t="shared" si="357"/>
        <v>0</v>
      </c>
      <c r="P171" s="657" t="s">
        <v>703</v>
      </c>
      <c r="R171" s="661"/>
      <c r="S171" s="661"/>
      <c r="T171" s="661"/>
      <c r="U171" s="661"/>
      <c r="V171" s="661"/>
      <c r="W171" s="616"/>
      <c r="Z171" s="616"/>
      <c r="AA171" s="617"/>
      <c r="AB171" s="616"/>
      <c r="AE171" s="616"/>
      <c r="AF171" s="617"/>
      <c r="AG171" s="616"/>
      <c r="AJ171" s="616"/>
      <c r="AK171" s="617"/>
      <c r="AL171" s="616"/>
      <c r="AO171" s="616"/>
      <c r="AP171" s="617"/>
      <c r="AQ171" s="618"/>
      <c r="AR171" s="618"/>
      <c r="AS171" s="618"/>
      <c r="AT171" s="618"/>
      <c r="AU171" s="618"/>
      <c r="AV171" s="618"/>
      <c r="AW171" s="617"/>
      <c r="AX171" s="616"/>
      <c r="BA171" s="618"/>
      <c r="BB171" s="617"/>
      <c r="BC171" s="616"/>
      <c r="JV171" s="731"/>
      <c r="KA171" s="731"/>
      <c r="KB171" s="731"/>
      <c r="KC171" s="731"/>
      <c r="KD171" s="731"/>
      <c r="KE171" s="731"/>
      <c r="KF171" s="731"/>
      <c r="KG171" s="731"/>
      <c r="KH171" s="731"/>
      <c r="KI171" s="731"/>
      <c r="KJ171" s="731"/>
      <c r="KK171" s="731"/>
      <c r="KL171" s="731"/>
      <c r="KM171" s="731"/>
      <c r="KN171" s="731"/>
      <c r="KO171" s="731"/>
      <c r="KP171" s="731"/>
      <c r="KQ171" s="731"/>
      <c r="KR171" s="731"/>
      <c r="KS171" s="731"/>
      <c r="KT171" s="731"/>
      <c r="KU171" s="731"/>
      <c r="KV171" s="731"/>
      <c r="KW171" s="731"/>
      <c r="KX171" s="731"/>
      <c r="KY171" s="731"/>
      <c r="KZ171" s="731"/>
      <c r="LA171" s="731"/>
      <c r="LB171" s="731"/>
      <c r="LC171" s="731"/>
      <c r="LD171" s="731"/>
      <c r="LE171" s="731"/>
      <c r="LF171" s="731"/>
      <c r="LM171" s="654"/>
      <c r="LN171" s="654"/>
      <c r="MD171" s="654"/>
    </row>
    <row r="172" spans="1:342" s="614" customFormat="1" ht="12" customHeight="1" x14ac:dyDescent="0.2">
      <c r="A172" s="748"/>
      <c r="B172" s="748"/>
      <c r="C172" s="619" t="s">
        <v>704</v>
      </c>
      <c r="D172" s="616"/>
      <c r="E172" s="616"/>
      <c r="F172" s="616"/>
      <c r="H172" s="617"/>
      <c r="J172" s="753">
        <f>SUM(J170:J171)</f>
        <v>0</v>
      </c>
      <c r="K172" s="753">
        <f>SUM(K170:K171)</f>
        <v>0</v>
      </c>
      <c r="L172" s="753">
        <f>SUM(L170:L171)</f>
        <v>0</v>
      </c>
      <c r="M172" s="753">
        <f>SUM(M170:M171)</f>
        <v>0</v>
      </c>
      <c r="N172" s="753">
        <f>SUM(N170:N171)</f>
        <v>0</v>
      </c>
      <c r="O172" s="753">
        <f t="shared" si="357"/>
        <v>0</v>
      </c>
      <c r="R172" s="661"/>
      <c r="S172" s="661"/>
      <c r="T172" s="661"/>
      <c r="U172" s="661"/>
      <c r="V172" s="661"/>
      <c r="W172" s="616"/>
      <c r="Z172" s="616"/>
      <c r="AA172" s="617"/>
      <c r="AB172" s="616"/>
      <c r="AE172" s="616"/>
      <c r="AF172" s="617"/>
      <c r="AG172" s="616"/>
      <c r="AJ172" s="616"/>
      <c r="AK172" s="617"/>
      <c r="AL172" s="616"/>
      <c r="AO172" s="616"/>
      <c r="AP172" s="617"/>
      <c r="AQ172" s="618"/>
      <c r="AR172" s="618"/>
      <c r="AS172" s="618"/>
      <c r="AT172" s="618"/>
      <c r="AU172" s="618"/>
      <c r="AV172" s="618"/>
      <c r="AX172" s="616"/>
      <c r="BA172" s="618"/>
      <c r="BC172" s="616"/>
      <c r="JV172" s="731"/>
      <c r="KA172" s="731"/>
      <c r="KB172" s="731"/>
      <c r="KC172" s="731"/>
      <c r="KD172" s="731"/>
      <c r="KE172" s="731"/>
      <c r="KF172" s="731"/>
      <c r="KG172" s="731"/>
      <c r="KH172" s="731"/>
      <c r="KI172" s="731"/>
      <c r="KJ172" s="731"/>
      <c r="KK172" s="731"/>
      <c r="KL172" s="731"/>
      <c r="KM172" s="731"/>
      <c r="KN172" s="731"/>
      <c r="KO172" s="731"/>
      <c r="KP172" s="731"/>
      <c r="KQ172" s="731"/>
      <c r="KR172" s="731"/>
      <c r="KS172" s="731"/>
      <c r="KT172" s="731"/>
      <c r="KU172" s="731"/>
      <c r="KV172" s="731"/>
      <c r="KW172" s="731"/>
      <c r="KX172" s="731"/>
      <c r="KY172" s="731"/>
      <c r="KZ172" s="731"/>
      <c r="LA172" s="731"/>
      <c r="LB172" s="731"/>
      <c r="LC172" s="731"/>
      <c r="LD172" s="731"/>
      <c r="LE172" s="731"/>
      <c r="LF172" s="731"/>
      <c r="LM172" s="654"/>
      <c r="LN172" s="654"/>
      <c r="MD172" s="654"/>
    </row>
    <row r="173" spans="1:342" s="614" customFormat="1" ht="9" customHeight="1" x14ac:dyDescent="0.2">
      <c r="A173" s="748"/>
      <c r="B173" s="748"/>
      <c r="C173" s="616"/>
      <c r="D173" s="616"/>
      <c r="E173" s="616"/>
      <c r="F173" s="616"/>
      <c r="H173" s="617"/>
      <c r="J173" s="754"/>
      <c r="K173" s="754"/>
      <c r="L173" s="754"/>
      <c r="M173" s="754"/>
      <c r="N173" s="754"/>
      <c r="O173" s="754"/>
      <c r="T173" s="755"/>
      <c r="W173" s="616"/>
      <c r="Z173" s="616"/>
      <c r="AA173" s="617"/>
      <c r="AB173" s="616"/>
      <c r="AE173" s="616"/>
      <c r="AF173" s="617"/>
      <c r="AG173" s="616"/>
      <c r="AJ173" s="616"/>
      <c r="AK173" s="617"/>
      <c r="AL173" s="616"/>
      <c r="AO173" s="616"/>
      <c r="AP173" s="617"/>
      <c r="AQ173" s="616"/>
      <c r="AR173" s="616"/>
      <c r="AS173" s="616"/>
      <c r="AT173" s="616"/>
      <c r="AU173" s="616"/>
      <c r="AV173" s="616"/>
      <c r="AX173" s="616"/>
      <c r="BA173" s="616"/>
      <c r="BC173" s="616"/>
      <c r="JV173" s="731"/>
      <c r="KA173" s="731"/>
      <c r="KB173" s="731"/>
      <c r="KC173" s="731"/>
      <c r="KD173" s="731"/>
      <c r="KE173" s="731"/>
      <c r="KF173" s="731"/>
      <c r="KG173" s="731"/>
      <c r="KH173" s="731"/>
      <c r="KI173" s="731"/>
      <c r="KJ173" s="731"/>
      <c r="KK173" s="731"/>
      <c r="KL173" s="731"/>
      <c r="KM173" s="731"/>
      <c r="KN173" s="731"/>
      <c r="KO173" s="731"/>
      <c r="KP173" s="731"/>
      <c r="KQ173" s="731"/>
      <c r="KR173" s="731"/>
      <c r="KS173" s="731"/>
      <c r="KT173" s="731"/>
      <c r="KU173" s="731"/>
      <c r="KV173" s="731"/>
      <c r="KW173" s="731"/>
      <c r="KX173" s="731"/>
      <c r="KY173" s="731"/>
      <c r="KZ173" s="731"/>
      <c r="LA173" s="731"/>
      <c r="LB173" s="731"/>
      <c r="LC173" s="731"/>
      <c r="LD173" s="731"/>
      <c r="LE173" s="731"/>
      <c r="LF173" s="731"/>
      <c r="LM173" s="654"/>
      <c r="LN173" s="654"/>
      <c r="MD173" s="654"/>
    </row>
    <row r="174" spans="1:342" s="614" customFormat="1" ht="12" customHeight="1" x14ac:dyDescent="0.2">
      <c r="A174" s="748"/>
      <c r="B174" s="748"/>
      <c r="C174" s="658" t="s">
        <v>705</v>
      </c>
      <c r="D174" s="658"/>
      <c r="E174" s="658"/>
      <c r="F174" s="658"/>
      <c r="G174" s="659"/>
      <c r="H174" s="617"/>
      <c r="I174" s="756" t="s">
        <v>706</v>
      </c>
      <c r="J174" s="754"/>
      <c r="O174" s="754"/>
      <c r="P174" s="620" t="s">
        <v>707</v>
      </c>
      <c r="R174" s="661"/>
      <c r="S174" s="661"/>
      <c r="T174" s="661"/>
      <c r="U174" s="661"/>
      <c r="V174" s="661"/>
      <c r="W174" s="616"/>
      <c r="Z174" s="616"/>
      <c r="AA174" s="617"/>
      <c r="AB174" s="616"/>
      <c r="AE174" s="616"/>
      <c r="AF174" s="617"/>
      <c r="AG174" s="616"/>
      <c r="AJ174" s="616"/>
      <c r="AK174" s="617"/>
      <c r="AL174" s="616"/>
      <c r="AO174" s="616"/>
      <c r="AP174" s="617"/>
      <c r="AQ174" s="616"/>
      <c r="AR174" s="616"/>
      <c r="AS174" s="616"/>
      <c r="AT174" s="616"/>
      <c r="AU174" s="616"/>
      <c r="AV174" s="616"/>
      <c r="AX174" s="616"/>
      <c r="BA174" s="616"/>
      <c r="BC174" s="616"/>
      <c r="JV174" s="731"/>
      <c r="KA174" s="731"/>
      <c r="KB174" s="731"/>
      <c r="KC174" s="731"/>
      <c r="KD174" s="731"/>
      <c r="KE174" s="731"/>
      <c r="KF174" s="731"/>
      <c r="KG174" s="731"/>
      <c r="KH174" s="731"/>
      <c r="KI174" s="731"/>
      <c r="KJ174" s="731"/>
      <c r="KK174" s="731"/>
      <c r="KL174" s="731"/>
      <c r="KM174" s="731"/>
      <c r="KN174" s="731"/>
      <c r="KO174" s="731"/>
      <c r="KP174" s="731"/>
      <c r="KQ174" s="731"/>
      <c r="KR174" s="731"/>
      <c r="KS174" s="731"/>
      <c r="KT174" s="731"/>
      <c r="KU174" s="731"/>
      <c r="KV174" s="731"/>
      <c r="KW174" s="731"/>
      <c r="KX174" s="731"/>
      <c r="KY174" s="731"/>
      <c r="KZ174" s="731"/>
      <c r="LA174" s="731"/>
      <c r="LB174" s="731"/>
      <c r="LC174" s="731"/>
      <c r="LD174" s="731"/>
      <c r="LE174" s="731"/>
      <c r="LF174" s="731"/>
      <c r="LM174" s="654"/>
      <c r="LN174" s="654"/>
      <c r="MD174" s="654"/>
    </row>
    <row r="175" spans="1:342" s="614" customFormat="1" ht="13.5" customHeight="1" x14ac:dyDescent="0.2">
      <c r="A175" s="748"/>
      <c r="B175" s="748"/>
      <c r="C175" s="658"/>
      <c r="D175" s="658"/>
      <c r="E175" s="658"/>
      <c r="F175" s="658"/>
      <c r="G175" s="659"/>
      <c r="H175" s="617" t="s">
        <v>693</v>
      </c>
      <c r="I175" s="757" t="str">
        <f t="shared" ref="I175:I181" si="358">IF(OR(NOT($K$53="Income Averaging"),O175=0),"",IF(OR(AND(J175&gt;0,ABS(J175-P175)&gt;0.01),AND(K175&gt;0,ABS(K175-P175)&gt;0.01),AND(L175&gt;0,ABS(L175-P175)&gt;0.01),AND(M175&gt;0,ABS(M175-P175)&gt;0.01),AND(N175&gt;0,ABS(N175-P175)&gt;0.01)), "N O ! ! !", "Yes"))</f>
        <v/>
      </c>
      <c r="J175" s="758">
        <f t="shared" ref="J175:J181" si="359">IF(OR($J$63=0,J161=0),0,J161/$J$63)</f>
        <v>0</v>
      </c>
      <c r="K175" s="758">
        <f t="shared" ref="K175:K181" si="360">IF(OR($K$63=0,K161=0),0,K161/$K$63)</f>
        <v>0</v>
      </c>
      <c r="L175" s="758">
        <f t="shared" ref="L175:L181" si="361">IF(OR($L$63=0,L161=0),0,L161/$L$63)</f>
        <v>0</v>
      </c>
      <c r="M175" s="758">
        <f t="shared" ref="M175:M181" si="362">IF(OR($M$63=0,M161=0),0,M161/$M$63)</f>
        <v>0</v>
      </c>
      <c r="N175" s="758">
        <f t="shared" ref="N175:N181" si="363">IF(OR($N$63=0,N161=0),0,N161/$N$63)</f>
        <v>0</v>
      </c>
      <c r="O175" s="758">
        <f t="shared" ref="O175:O181" si="364">IF(OR($O$63=0,O161=0),0,O161/$O$63)</f>
        <v>0</v>
      </c>
      <c r="P175" s="759" t="str">
        <f>IF(O175=0,"",AVERAGEIF(J175:N175,"&gt;0"))</f>
        <v/>
      </c>
      <c r="R175" s="661"/>
      <c r="S175" s="661"/>
      <c r="T175" s="661"/>
      <c r="U175" s="661"/>
      <c r="V175" s="661"/>
      <c r="W175" s="616"/>
      <c r="Z175" s="616"/>
      <c r="AA175" s="617"/>
      <c r="AB175" s="616"/>
      <c r="AE175" s="616"/>
      <c r="AF175" s="617"/>
      <c r="AG175" s="616"/>
      <c r="AJ175" s="616"/>
      <c r="AK175" s="617"/>
      <c r="AL175" s="616"/>
      <c r="AO175" s="616"/>
      <c r="AP175" s="617"/>
      <c r="AQ175" s="616"/>
      <c r="AR175" s="616"/>
      <c r="AS175" s="616"/>
      <c r="AT175" s="616"/>
      <c r="AU175" s="616"/>
      <c r="AV175" s="616"/>
      <c r="AX175" s="616"/>
      <c r="BA175" s="616"/>
      <c r="BC175" s="616"/>
      <c r="JV175" s="731"/>
      <c r="KA175" s="731"/>
      <c r="KB175" s="731"/>
      <c r="KC175" s="731"/>
      <c r="KD175" s="731"/>
      <c r="KE175" s="731"/>
      <c r="KF175" s="731"/>
      <c r="KG175" s="731"/>
      <c r="KH175" s="731"/>
      <c r="KI175" s="731"/>
      <c r="KJ175" s="731"/>
      <c r="KK175" s="731"/>
      <c r="KL175" s="731"/>
      <c r="KM175" s="731"/>
      <c r="KN175" s="731"/>
      <c r="KO175" s="731"/>
      <c r="KP175" s="731"/>
      <c r="KQ175" s="731"/>
      <c r="KR175" s="731"/>
      <c r="KS175" s="731"/>
      <c r="KT175" s="731"/>
      <c r="KU175" s="731"/>
      <c r="KV175" s="731"/>
      <c r="KW175" s="731"/>
      <c r="KX175" s="731"/>
      <c r="KY175" s="731"/>
      <c r="KZ175" s="731"/>
      <c r="LA175" s="731"/>
      <c r="LB175" s="731"/>
      <c r="LC175" s="731"/>
      <c r="LD175" s="731"/>
      <c r="LE175" s="731"/>
      <c r="LF175" s="731"/>
      <c r="LM175" s="654"/>
      <c r="LN175" s="654"/>
      <c r="MD175" s="654"/>
    </row>
    <row r="176" spans="1:342" s="614" customFormat="1" ht="13.5" customHeight="1" x14ac:dyDescent="0.2">
      <c r="A176" s="748"/>
      <c r="B176" s="748"/>
      <c r="C176" s="658"/>
      <c r="D176" s="658"/>
      <c r="E176" s="658"/>
      <c r="F176" s="658"/>
      <c r="G176" s="659"/>
      <c r="H176" s="617" t="s">
        <v>695</v>
      </c>
      <c r="I176" s="757" t="str">
        <f t="shared" si="358"/>
        <v/>
      </c>
      <c r="J176" s="758">
        <f t="shared" si="359"/>
        <v>0</v>
      </c>
      <c r="K176" s="758">
        <f t="shared" si="360"/>
        <v>0</v>
      </c>
      <c r="L176" s="758">
        <f t="shared" si="361"/>
        <v>0</v>
      </c>
      <c r="M176" s="758">
        <f t="shared" si="362"/>
        <v>0</v>
      </c>
      <c r="N176" s="758">
        <f t="shared" si="363"/>
        <v>0</v>
      </c>
      <c r="O176" s="758">
        <f t="shared" si="364"/>
        <v>0</v>
      </c>
      <c r="P176" s="759" t="str">
        <f t="shared" ref="P176:P181" si="365">IF(O176=0,"",AVERAGEIF(J176:N176,"&gt;0"))</f>
        <v/>
      </c>
      <c r="R176" s="661"/>
      <c r="S176" s="661"/>
      <c r="T176" s="661"/>
      <c r="U176" s="661"/>
      <c r="V176" s="661"/>
      <c r="W176" s="616"/>
      <c r="Z176" s="616"/>
      <c r="AA176" s="617"/>
      <c r="AB176" s="616"/>
      <c r="AE176" s="616"/>
      <c r="AF176" s="617"/>
      <c r="AG176" s="616"/>
      <c r="AJ176" s="616"/>
      <c r="AK176" s="617"/>
      <c r="AL176" s="616"/>
      <c r="AO176" s="616"/>
      <c r="AP176" s="617"/>
      <c r="AQ176" s="616"/>
      <c r="AR176" s="616"/>
      <c r="AS176" s="616"/>
      <c r="AT176" s="616"/>
      <c r="AU176" s="616"/>
      <c r="AV176" s="616"/>
      <c r="AX176" s="616"/>
      <c r="BA176" s="616"/>
      <c r="BC176" s="616"/>
      <c r="JV176" s="731"/>
      <c r="KA176" s="731"/>
      <c r="KB176" s="731"/>
      <c r="KC176" s="731"/>
      <c r="KD176" s="731"/>
      <c r="KE176" s="731"/>
      <c r="KF176" s="731"/>
      <c r="KG176" s="731"/>
      <c r="KH176" s="731"/>
      <c r="KI176" s="731"/>
      <c r="KJ176" s="731"/>
      <c r="KK176" s="731"/>
      <c r="KL176" s="731"/>
      <c r="KM176" s="731"/>
      <c r="KN176" s="731"/>
      <c r="KO176" s="731"/>
      <c r="KP176" s="731"/>
      <c r="KQ176" s="731"/>
      <c r="KR176" s="731"/>
      <c r="KS176" s="731"/>
      <c r="KT176" s="731"/>
      <c r="KU176" s="731"/>
      <c r="KV176" s="731"/>
      <c r="KW176" s="731"/>
      <c r="KX176" s="731"/>
      <c r="KY176" s="731"/>
      <c r="KZ176" s="731"/>
      <c r="LA176" s="731"/>
      <c r="LB176" s="731"/>
      <c r="LC176" s="731"/>
      <c r="LD176" s="731"/>
      <c r="LE176" s="731"/>
      <c r="LF176" s="731"/>
      <c r="LM176" s="654"/>
      <c r="LN176" s="654"/>
      <c r="MD176" s="654"/>
    </row>
    <row r="177" spans="1:342" s="614" customFormat="1" ht="13.5" customHeight="1" x14ac:dyDescent="0.2">
      <c r="A177" s="748"/>
      <c r="B177" s="748"/>
      <c r="C177" s="658"/>
      <c r="D177" s="658" t="s">
        <v>793</v>
      </c>
      <c r="E177" s="658"/>
      <c r="F177" s="658"/>
      <c r="G177" s="658"/>
      <c r="H177" s="617" t="s">
        <v>696</v>
      </c>
      <c r="I177" s="757" t="str">
        <f t="shared" si="358"/>
        <v/>
      </c>
      <c r="J177" s="758">
        <f t="shared" si="359"/>
        <v>0</v>
      </c>
      <c r="K177" s="758">
        <f t="shared" si="360"/>
        <v>0</v>
      </c>
      <c r="L177" s="758">
        <f t="shared" si="361"/>
        <v>0</v>
      </c>
      <c r="M177" s="758">
        <f t="shared" si="362"/>
        <v>0</v>
      </c>
      <c r="N177" s="758">
        <f t="shared" si="363"/>
        <v>0</v>
      </c>
      <c r="O177" s="758">
        <f t="shared" si="364"/>
        <v>0</v>
      </c>
      <c r="P177" s="759" t="str">
        <f t="shared" si="365"/>
        <v/>
      </c>
      <c r="R177" s="661"/>
      <c r="S177" s="661"/>
      <c r="T177" s="661"/>
      <c r="U177" s="661"/>
      <c r="V177" s="661"/>
      <c r="W177" s="616"/>
      <c r="Z177" s="616"/>
      <c r="AA177" s="617"/>
      <c r="AB177" s="616"/>
      <c r="AE177" s="616"/>
      <c r="AF177" s="617"/>
      <c r="AG177" s="616"/>
      <c r="AJ177" s="616"/>
      <c r="AK177" s="617"/>
      <c r="AL177" s="616"/>
      <c r="AO177" s="616"/>
      <c r="AP177" s="617"/>
      <c r="AQ177" s="616"/>
      <c r="AR177" s="616"/>
      <c r="AS177" s="616"/>
      <c r="AT177" s="616"/>
      <c r="AU177" s="616"/>
      <c r="AV177" s="616"/>
      <c r="AX177" s="616"/>
      <c r="BA177" s="616"/>
      <c r="BC177" s="616"/>
      <c r="JV177" s="731"/>
      <c r="KA177" s="731"/>
      <c r="KB177" s="731"/>
      <c r="KC177" s="731"/>
      <c r="KD177" s="731"/>
      <c r="KE177" s="731"/>
      <c r="KF177" s="731"/>
      <c r="KG177" s="731"/>
      <c r="KH177" s="731"/>
      <c r="KI177" s="731"/>
      <c r="KJ177" s="731"/>
      <c r="KK177" s="731"/>
      <c r="KL177" s="731"/>
      <c r="KM177" s="731"/>
      <c r="KN177" s="731"/>
      <c r="KO177" s="731"/>
      <c r="KP177" s="731"/>
      <c r="KQ177" s="731"/>
      <c r="KR177" s="731"/>
      <c r="KS177" s="731"/>
      <c r="KT177" s="731"/>
      <c r="KU177" s="731"/>
      <c r="KV177" s="731"/>
      <c r="KW177" s="731"/>
      <c r="KX177" s="731"/>
      <c r="KY177" s="731"/>
      <c r="KZ177" s="731"/>
      <c r="LA177" s="731"/>
      <c r="LB177" s="731"/>
      <c r="LC177" s="731"/>
      <c r="LD177" s="731"/>
      <c r="LE177" s="731"/>
      <c r="LF177" s="731"/>
      <c r="LM177" s="654"/>
      <c r="LN177" s="654"/>
      <c r="MD177" s="654"/>
    </row>
    <row r="178" spans="1:342" s="614" customFormat="1" ht="13.5" customHeight="1" x14ac:dyDescent="0.2">
      <c r="A178" s="748"/>
      <c r="B178" s="748"/>
      <c r="C178" s="658"/>
      <c r="D178" s="658"/>
      <c r="E178" s="658"/>
      <c r="F178" s="658"/>
      <c r="G178" s="658"/>
      <c r="H178" s="617" t="s">
        <v>697</v>
      </c>
      <c r="I178" s="757" t="str">
        <f t="shared" si="358"/>
        <v/>
      </c>
      <c r="J178" s="758">
        <f t="shared" si="359"/>
        <v>0</v>
      </c>
      <c r="K178" s="758">
        <f t="shared" si="360"/>
        <v>0</v>
      </c>
      <c r="L178" s="758">
        <f t="shared" si="361"/>
        <v>0</v>
      </c>
      <c r="M178" s="758">
        <f t="shared" si="362"/>
        <v>0</v>
      </c>
      <c r="N178" s="758">
        <f t="shared" si="363"/>
        <v>0</v>
      </c>
      <c r="O178" s="758">
        <f t="shared" si="364"/>
        <v>0</v>
      </c>
      <c r="P178" s="759" t="str">
        <f t="shared" si="365"/>
        <v/>
      </c>
      <c r="R178" s="661"/>
      <c r="S178" s="661"/>
      <c r="T178" s="661"/>
      <c r="U178" s="661"/>
      <c r="V178" s="661"/>
      <c r="W178" s="616"/>
      <c r="Z178" s="616"/>
      <c r="AA178" s="617"/>
      <c r="AB178" s="616"/>
      <c r="AE178" s="616"/>
      <c r="AF178" s="617"/>
      <c r="AG178" s="616"/>
      <c r="AJ178" s="616"/>
      <c r="AK178" s="617"/>
      <c r="AL178" s="616"/>
      <c r="AO178" s="616"/>
      <c r="AP178" s="617"/>
      <c r="AQ178" s="616"/>
      <c r="AR178" s="616"/>
      <c r="AS178" s="616"/>
      <c r="AT178" s="616"/>
      <c r="AU178" s="616"/>
      <c r="AV178" s="616"/>
      <c r="AX178" s="616"/>
      <c r="BA178" s="616"/>
      <c r="BC178" s="616"/>
      <c r="JV178" s="731"/>
      <c r="KA178" s="731"/>
      <c r="KB178" s="731"/>
      <c r="KC178" s="731"/>
      <c r="KD178" s="731"/>
      <c r="KE178" s="731"/>
      <c r="KF178" s="731"/>
      <c r="KG178" s="731"/>
      <c r="KH178" s="731"/>
      <c r="KI178" s="731"/>
      <c r="KJ178" s="731"/>
      <c r="KK178" s="731"/>
      <c r="KL178" s="731"/>
      <c r="KM178" s="731"/>
      <c r="KN178" s="731"/>
      <c r="KO178" s="731"/>
      <c r="KP178" s="731"/>
      <c r="KQ178" s="731"/>
      <c r="KR178" s="731"/>
      <c r="KS178" s="731"/>
      <c r="KT178" s="731"/>
      <c r="KU178" s="731"/>
      <c r="KV178" s="731"/>
      <c r="KW178" s="731"/>
      <c r="KX178" s="731"/>
      <c r="KY178" s="731"/>
      <c r="KZ178" s="731"/>
      <c r="LA178" s="731"/>
      <c r="LB178" s="731"/>
      <c r="LC178" s="731"/>
      <c r="LD178" s="731"/>
      <c r="LE178" s="731"/>
      <c r="LF178" s="731"/>
      <c r="LM178" s="654"/>
      <c r="LN178" s="654"/>
      <c r="MD178" s="654"/>
    </row>
    <row r="179" spans="1:342" s="614" customFormat="1" ht="13.5" customHeight="1" x14ac:dyDescent="0.2">
      <c r="A179" s="760"/>
      <c r="B179" s="760"/>
      <c r="C179" s="658"/>
      <c r="D179" s="658"/>
      <c r="E179" s="658"/>
      <c r="F179" s="658"/>
      <c r="G179" s="658"/>
      <c r="H179" s="617" t="s">
        <v>698</v>
      </c>
      <c r="I179" s="757" t="str">
        <f t="shared" si="358"/>
        <v/>
      </c>
      <c r="J179" s="758">
        <f t="shared" si="359"/>
        <v>0</v>
      </c>
      <c r="K179" s="758">
        <f t="shared" si="360"/>
        <v>0</v>
      </c>
      <c r="L179" s="758">
        <f t="shared" si="361"/>
        <v>0</v>
      </c>
      <c r="M179" s="758">
        <f t="shared" si="362"/>
        <v>0</v>
      </c>
      <c r="N179" s="758">
        <f t="shared" si="363"/>
        <v>0</v>
      </c>
      <c r="O179" s="758">
        <f t="shared" si="364"/>
        <v>0</v>
      </c>
      <c r="P179" s="759" t="str">
        <f t="shared" si="365"/>
        <v/>
      </c>
      <c r="R179" s="661"/>
      <c r="S179" s="661"/>
      <c r="T179" s="661"/>
      <c r="U179" s="661"/>
      <c r="V179" s="661"/>
      <c r="W179" s="616"/>
      <c r="Z179" s="616"/>
      <c r="AA179" s="617"/>
      <c r="AB179" s="616"/>
      <c r="AE179" s="616"/>
      <c r="AF179" s="617"/>
      <c r="AG179" s="616"/>
      <c r="AJ179" s="616"/>
      <c r="AK179" s="617"/>
      <c r="AL179" s="616"/>
      <c r="AO179" s="616"/>
      <c r="AP179" s="617"/>
      <c r="AQ179" s="616"/>
      <c r="AR179" s="616"/>
      <c r="AS179" s="616"/>
      <c r="AT179" s="616"/>
      <c r="AU179" s="616"/>
      <c r="AV179" s="616"/>
      <c r="AX179" s="616"/>
      <c r="BA179" s="616"/>
      <c r="BC179" s="616"/>
      <c r="JV179" s="731"/>
      <c r="KA179" s="731"/>
      <c r="KB179" s="731"/>
      <c r="KC179" s="731"/>
      <c r="KD179" s="731"/>
      <c r="KE179" s="731"/>
      <c r="KF179" s="731"/>
      <c r="KG179" s="731"/>
      <c r="KH179" s="731"/>
      <c r="KI179" s="731"/>
      <c r="KJ179" s="731"/>
      <c r="KK179" s="731"/>
      <c r="KL179" s="731"/>
      <c r="KM179" s="731"/>
      <c r="KN179" s="731"/>
      <c r="KO179" s="731"/>
      <c r="KP179" s="731"/>
      <c r="KQ179" s="731"/>
      <c r="KR179" s="731"/>
      <c r="KS179" s="731"/>
      <c r="KT179" s="731"/>
      <c r="KU179" s="731"/>
      <c r="KV179" s="731"/>
      <c r="KW179" s="731"/>
      <c r="KX179" s="731"/>
      <c r="KY179" s="731"/>
      <c r="KZ179" s="731"/>
      <c r="LA179" s="731"/>
      <c r="LB179" s="731"/>
      <c r="LC179" s="731"/>
      <c r="LD179" s="731"/>
      <c r="LE179" s="731"/>
      <c r="LF179" s="731"/>
      <c r="LM179" s="654"/>
      <c r="LN179" s="654"/>
      <c r="MD179" s="654"/>
    </row>
    <row r="180" spans="1:342" s="614" customFormat="1" ht="13.5" customHeight="1" x14ac:dyDescent="0.2">
      <c r="A180" s="760"/>
      <c r="B180" s="760"/>
      <c r="C180" s="658"/>
      <c r="D180" s="658"/>
      <c r="E180" s="658"/>
      <c r="F180" s="658"/>
      <c r="G180" s="658"/>
      <c r="H180" s="617" t="s">
        <v>699</v>
      </c>
      <c r="I180" s="757" t="str">
        <f t="shared" si="358"/>
        <v/>
      </c>
      <c r="J180" s="758">
        <f t="shared" si="359"/>
        <v>0</v>
      </c>
      <c r="K180" s="758">
        <f t="shared" si="360"/>
        <v>0</v>
      </c>
      <c r="L180" s="758">
        <f t="shared" si="361"/>
        <v>0</v>
      </c>
      <c r="M180" s="758">
        <f t="shared" si="362"/>
        <v>0</v>
      </c>
      <c r="N180" s="758">
        <f t="shared" si="363"/>
        <v>0</v>
      </c>
      <c r="O180" s="758">
        <f t="shared" si="364"/>
        <v>0</v>
      </c>
      <c r="P180" s="759" t="str">
        <f t="shared" si="365"/>
        <v/>
      </c>
      <c r="R180" s="661"/>
      <c r="S180" s="661"/>
      <c r="T180" s="661"/>
      <c r="U180" s="661"/>
      <c r="V180" s="661"/>
      <c r="W180" s="616"/>
      <c r="Z180" s="616"/>
      <c r="AA180" s="617"/>
      <c r="AB180" s="616"/>
      <c r="AE180" s="616"/>
      <c r="AF180" s="617"/>
      <c r="AG180" s="616"/>
      <c r="AJ180" s="616"/>
      <c r="AK180" s="617"/>
      <c r="AL180" s="616"/>
      <c r="AO180" s="616"/>
      <c r="AP180" s="617"/>
      <c r="AQ180" s="616"/>
      <c r="AR180" s="616"/>
      <c r="AS180" s="616"/>
      <c r="AT180" s="616"/>
      <c r="AU180" s="616"/>
      <c r="AV180" s="616"/>
      <c r="AX180" s="616"/>
      <c r="BA180" s="616"/>
      <c r="BC180" s="616"/>
      <c r="JV180" s="731"/>
      <c r="KA180" s="731"/>
      <c r="KB180" s="731"/>
      <c r="KC180" s="731"/>
      <c r="KD180" s="731"/>
      <c r="KE180" s="731"/>
      <c r="KF180" s="731"/>
      <c r="KG180" s="731"/>
      <c r="KH180" s="731"/>
      <c r="KI180" s="731"/>
      <c r="KJ180" s="731"/>
      <c r="KK180" s="731"/>
      <c r="KL180" s="731"/>
      <c r="KM180" s="731"/>
      <c r="KN180" s="731"/>
      <c r="KO180" s="731"/>
      <c r="KP180" s="731"/>
      <c r="KQ180" s="731"/>
      <c r="KR180" s="731"/>
      <c r="KS180" s="731"/>
      <c r="KT180" s="731"/>
      <c r="KU180" s="731"/>
      <c r="KV180" s="731"/>
      <c r="KW180" s="731"/>
      <c r="KX180" s="731"/>
      <c r="KY180" s="731"/>
      <c r="KZ180" s="731"/>
      <c r="LA180" s="731"/>
      <c r="LB180" s="731"/>
      <c r="LC180" s="731"/>
      <c r="LD180" s="731"/>
      <c r="LE180" s="731"/>
      <c r="LF180" s="731"/>
      <c r="LM180" s="654"/>
      <c r="LN180" s="654"/>
      <c r="MD180" s="654"/>
    </row>
    <row r="181" spans="1:342" s="614" customFormat="1" ht="13.5" customHeight="1" x14ac:dyDescent="0.2">
      <c r="A181" s="760"/>
      <c r="B181" s="760"/>
      <c r="C181" s="658"/>
      <c r="D181" s="658"/>
      <c r="E181" s="658"/>
      <c r="F181" s="658"/>
      <c r="G181" s="658"/>
      <c r="H181" s="617" t="s">
        <v>700</v>
      </c>
      <c r="I181" s="757" t="str">
        <f t="shared" si="358"/>
        <v/>
      </c>
      <c r="J181" s="758">
        <f t="shared" si="359"/>
        <v>0</v>
      </c>
      <c r="K181" s="758">
        <f t="shared" si="360"/>
        <v>0</v>
      </c>
      <c r="L181" s="758">
        <f t="shared" si="361"/>
        <v>0</v>
      </c>
      <c r="M181" s="758">
        <f t="shared" si="362"/>
        <v>0</v>
      </c>
      <c r="N181" s="758">
        <f t="shared" si="363"/>
        <v>0</v>
      </c>
      <c r="O181" s="758">
        <f t="shared" si="364"/>
        <v>0</v>
      </c>
      <c r="P181" s="759" t="str">
        <f t="shared" si="365"/>
        <v/>
      </c>
      <c r="R181" s="661"/>
      <c r="S181" s="661"/>
      <c r="T181" s="661"/>
      <c r="U181" s="661"/>
      <c r="V181" s="661"/>
      <c r="W181" s="616"/>
      <c r="Z181" s="616"/>
      <c r="AA181" s="617"/>
      <c r="AB181" s="616"/>
      <c r="AE181" s="616"/>
      <c r="AF181" s="617"/>
      <c r="AG181" s="616"/>
      <c r="AJ181" s="616"/>
      <c r="AK181" s="617"/>
      <c r="AL181" s="616"/>
      <c r="AO181" s="616"/>
      <c r="AP181" s="617"/>
      <c r="AQ181" s="616"/>
      <c r="AR181" s="616"/>
      <c r="AS181" s="616"/>
      <c r="AT181" s="616"/>
      <c r="AU181" s="616"/>
      <c r="AV181" s="616"/>
      <c r="AX181" s="616"/>
      <c r="BA181" s="616"/>
      <c r="BC181" s="616"/>
      <c r="JV181" s="731"/>
      <c r="KA181" s="731"/>
      <c r="KB181" s="731"/>
      <c r="KC181" s="731"/>
      <c r="KD181" s="731"/>
      <c r="KE181" s="731"/>
      <c r="KF181" s="731"/>
      <c r="KG181" s="731"/>
      <c r="KH181" s="731"/>
      <c r="KI181" s="731"/>
      <c r="KJ181" s="731"/>
      <c r="KK181" s="731"/>
      <c r="KL181" s="731"/>
      <c r="KM181" s="731"/>
      <c r="KN181" s="731"/>
      <c r="KO181" s="731"/>
      <c r="KP181" s="731"/>
      <c r="KQ181" s="731"/>
      <c r="KR181" s="731"/>
      <c r="KS181" s="731"/>
      <c r="KT181" s="731"/>
      <c r="KU181" s="731"/>
      <c r="KV181" s="731"/>
      <c r="KW181" s="731"/>
      <c r="KX181" s="731"/>
      <c r="KY181" s="731"/>
      <c r="KZ181" s="731"/>
      <c r="LA181" s="731"/>
      <c r="LB181" s="731"/>
      <c r="LC181" s="731"/>
      <c r="LD181" s="731"/>
      <c r="LE181" s="731"/>
      <c r="LF181" s="731"/>
      <c r="LM181" s="654"/>
      <c r="LN181" s="654"/>
      <c r="MD181" s="654"/>
    </row>
    <row r="182" spans="1:342" s="614" customFormat="1" ht="12" customHeight="1" x14ac:dyDescent="0.2">
      <c r="A182" s="760"/>
      <c r="B182" s="760"/>
      <c r="C182" s="658" t="str">
        <f>IF(OR(I175="N O ! ! !",I176="N O ! ! !",I177="N O ! ! !",I178="N O ! ! !",I179="N O ! ! !",I180="N O ! ! !",I181="N O ! ! !",I182="N O ! ! !"), "D I S T R I B U T I O N   I S   N O T   E  Q  U A L !     D O   N O T   S U B M I T   T H I S   A P P L I C A T I O N   I F   I N C O M E   A V E R A G I N G!","")</f>
        <v/>
      </c>
      <c r="D182" s="658"/>
      <c r="E182" s="658"/>
      <c r="F182" s="658"/>
      <c r="G182" s="658"/>
      <c r="H182" s="658"/>
      <c r="I182" s="658"/>
      <c r="J182" s="658"/>
      <c r="K182" s="658"/>
      <c r="L182" s="658"/>
      <c r="M182" s="658"/>
      <c r="N182" s="658"/>
      <c r="O182" s="658"/>
      <c r="R182" s="661"/>
      <c r="S182" s="661"/>
      <c r="T182" s="661"/>
      <c r="U182" s="661"/>
      <c r="V182" s="661"/>
      <c r="W182" s="616"/>
      <c r="Z182" s="616"/>
      <c r="AA182" s="617"/>
      <c r="AB182" s="616"/>
      <c r="AE182" s="616"/>
      <c r="AF182" s="617"/>
      <c r="AG182" s="616"/>
      <c r="AJ182" s="616"/>
      <c r="AK182" s="617"/>
      <c r="AL182" s="616"/>
      <c r="AO182" s="616"/>
      <c r="AP182" s="617"/>
      <c r="AQ182" s="616"/>
      <c r="AR182" s="616"/>
      <c r="AS182" s="616"/>
      <c r="AT182" s="616"/>
      <c r="AU182" s="616"/>
      <c r="AV182" s="616"/>
      <c r="AX182" s="616"/>
      <c r="BA182" s="616"/>
      <c r="BC182" s="616"/>
      <c r="JV182" s="731"/>
      <c r="KA182" s="731"/>
      <c r="KB182" s="731"/>
      <c r="KC182" s="731"/>
      <c r="KD182" s="731"/>
      <c r="KE182" s="731"/>
      <c r="KF182" s="731"/>
      <c r="KG182" s="731"/>
      <c r="KH182" s="731"/>
      <c r="KI182" s="731"/>
      <c r="KJ182" s="731"/>
      <c r="KK182" s="731"/>
      <c r="KL182" s="731"/>
      <c r="KM182" s="731"/>
      <c r="KN182" s="731"/>
      <c r="KO182" s="731"/>
      <c r="KP182" s="731"/>
      <c r="KQ182" s="731"/>
      <c r="KR182" s="731"/>
      <c r="KS182" s="731"/>
      <c r="KT182" s="731"/>
      <c r="KU182" s="731"/>
      <c r="KV182" s="731"/>
      <c r="KW182" s="731"/>
      <c r="KX182" s="731"/>
      <c r="KY182" s="731"/>
      <c r="KZ182" s="731"/>
      <c r="LA182" s="731"/>
      <c r="LB182" s="731"/>
      <c r="LC182" s="731"/>
      <c r="LD182" s="731"/>
      <c r="LE182" s="731"/>
      <c r="LF182" s="731"/>
      <c r="LM182" s="654"/>
      <c r="LN182" s="654"/>
      <c r="MD182" s="654"/>
    </row>
    <row r="183" spans="1:342" s="614" customFormat="1" ht="12" customHeight="1" x14ac:dyDescent="0.2">
      <c r="A183" s="748"/>
      <c r="B183" s="748"/>
      <c r="C183" s="616"/>
      <c r="D183" s="616"/>
      <c r="E183" s="616"/>
      <c r="F183" s="616"/>
      <c r="H183" s="617"/>
      <c r="J183" s="754"/>
      <c r="K183" s="754"/>
      <c r="L183" s="754"/>
      <c r="M183" s="754"/>
      <c r="N183" s="754"/>
      <c r="O183" s="754"/>
      <c r="T183" s="755"/>
      <c r="W183" s="616"/>
      <c r="Z183" s="616"/>
      <c r="AA183" s="617"/>
      <c r="AB183" s="616"/>
      <c r="AE183" s="616"/>
      <c r="AF183" s="617"/>
      <c r="AG183" s="616"/>
      <c r="AJ183" s="616"/>
      <c r="AK183" s="617"/>
      <c r="AL183" s="616"/>
      <c r="AO183" s="616"/>
      <c r="AP183" s="617"/>
      <c r="AQ183" s="616"/>
      <c r="AR183" s="616"/>
      <c r="AS183" s="616"/>
      <c r="AT183" s="616"/>
      <c r="AU183" s="616"/>
      <c r="AV183" s="616"/>
      <c r="AX183" s="616"/>
      <c r="BA183" s="616"/>
      <c r="BC183" s="616"/>
      <c r="JV183" s="731"/>
      <c r="KA183" s="731"/>
      <c r="KB183" s="731"/>
      <c r="KC183" s="731"/>
      <c r="KD183" s="731"/>
      <c r="KE183" s="731"/>
      <c r="KF183" s="731"/>
      <c r="KG183" s="731"/>
      <c r="KH183" s="731"/>
      <c r="KI183" s="731"/>
      <c r="KJ183" s="731"/>
      <c r="KK183" s="731"/>
      <c r="KL183" s="731"/>
      <c r="KM183" s="731"/>
      <c r="KN183" s="731"/>
      <c r="KO183" s="731"/>
      <c r="KP183" s="731"/>
      <c r="KQ183" s="731"/>
      <c r="KR183" s="731"/>
      <c r="KS183" s="731"/>
      <c r="KT183" s="731"/>
      <c r="KU183" s="731"/>
      <c r="KV183" s="731"/>
      <c r="KW183" s="731"/>
      <c r="KX183" s="731"/>
      <c r="KY183" s="731"/>
      <c r="KZ183" s="731"/>
      <c r="LA183" s="731"/>
      <c r="LB183" s="731"/>
      <c r="LC183" s="731"/>
      <c r="LD183" s="731"/>
      <c r="LE183" s="731"/>
      <c r="LF183" s="731"/>
      <c r="LM183" s="654"/>
      <c r="LN183" s="654"/>
      <c r="MD183" s="654"/>
    </row>
    <row r="184" spans="1:342" s="614" customFormat="1" ht="9" customHeight="1" x14ac:dyDescent="0.2">
      <c r="A184" s="748"/>
      <c r="B184" s="748"/>
      <c r="C184" s="616"/>
      <c r="D184" s="616"/>
      <c r="E184" s="616"/>
      <c r="F184" s="616"/>
      <c r="H184" s="617"/>
      <c r="J184" s="754"/>
      <c r="K184" s="754"/>
      <c r="L184" s="754"/>
      <c r="M184" s="754"/>
      <c r="N184" s="754"/>
      <c r="O184" s="754"/>
      <c r="R184" s="674" t="str">
        <f>C185</f>
        <v>PBRA-Assisted</v>
      </c>
      <c r="T184" s="755"/>
      <c r="W184" s="616"/>
      <c r="Z184" s="616"/>
      <c r="AA184" s="617"/>
      <c r="AB184" s="616"/>
      <c r="AE184" s="616"/>
      <c r="AF184" s="617"/>
      <c r="AG184" s="616"/>
      <c r="AJ184" s="616"/>
      <c r="AK184" s="617"/>
      <c r="AL184" s="616"/>
      <c r="AO184" s="616"/>
      <c r="AP184" s="617"/>
      <c r="AQ184" s="616"/>
      <c r="AR184" s="616"/>
      <c r="AS184" s="616"/>
      <c r="AT184" s="616"/>
      <c r="AU184" s="616"/>
      <c r="AV184" s="616"/>
      <c r="AX184" s="616"/>
      <c r="BA184" s="616"/>
      <c r="BC184" s="616"/>
      <c r="JV184" s="731"/>
      <c r="KA184" s="731"/>
      <c r="KB184" s="731"/>
      <c r="KC184" s="731"/>
      <c r="KD184" s="731"/>
      <c r="KE184" s="731"/>
      <c r="KF184" s="731"/>
      <c r="KG184" s="731"/>
      <c r="KH184" s="731"/>
      <c r="KI184" s="731"/>
      <c r="KJ184" s="731"/>
      <c r="KK184" s="731"/>
      <c r="KL184" s="731"/>
      <c r="KM184" s="731"/>
      <c r="KN184" s="731"/>
      <c r="KO184" s="731"/>
      <c r="KP184" s="731"/>
      <c r="KQ184" s="731"/>
      <c r="KR184" s="731"/>
      <c r="KS184" s="731"/>
      <c r="KT184" s="731"/>
      <c r="KU184" s="731"/>
      <c r="KV184" s="731"/>
      <c r="KW184" s="731"/>
      <c r="KX184" s="731"/>
      <c r="KY184" s="731"/>
      <c r="KZ184" s="731"/>
      <c r="LA184" s="731"/>
      <c r="LB184" s="731"/>
      <c r="LC184" s="731"/>
      <c r="LD184" s="731"/>
      <c r="LE184" s="731"/>
      <c r="LF184" s="731"/>
      <c r="LM184" s="654"/>
      <c r="LN184" s="654"/>
      <c r="MD184" s="654"/>
    </row>
    <row r="185" spans="1:342" s="614" customFormat="1" ht="13.5" customHeight="1" x14ac:dyDescent="0.2">
      <c r="A185" s="748"/>
      <c r="B185" s="748"/>
      <c r="C185" s="616" t="s">
        <v>708</v>
      </c>
      <c r="D185" s="616"/>
      <c r="E185" s="659"/>
      <c r="F185" s="616"/>
      <c r="H185" s="617" t="s">
        <v>693</v>
      </c>
      <c r="J185" s="761">
        <f>CO153</f>
        <v>0</v>
      </c>
      <c r="K185" s="761">
        <f>CP153</f>
        <v>0</v>
      </c>
      <c r="L185" s="761">
        <f>CQ153</f>
        <v>0</v>
      </c>
      <c r="M185" s="761">
        <f>CR153</f>
        <v>0</v>
      </c>
      <c r="N185" s="761">
        <f>CS153</f>
        <v>0</v>
      </c>
      <c r="O185" s="665">
        <f t="shared" ref="O185:O192" si="366">SUM(J185:N185)</f>
        <v>0</v>
      </c>
      <c r="R185" s="661"/>
      <c r="S185" s="661"/>
      <c r="T185" s="661"/>
      <c r="U185" s="661"/>
      <c r="V185" s="661"/>
      <c r="W185" s="616"/>
      <c r="Z185" s="616"/>
      <c r="AA185" s="617"/>
      <c r="AB185" s="616"/>
      <c r="AE185" s="616"/>
      <c r="AF185" s="617"/>
      <c r="AG185" s="616"/>
      <c r="AJ185" s="616"/>
      <c r="AK185" s="617"/>
      <c r="AL185" s="616"/>
      <c r="AO185" s="616"/>
      <c r="AP185" s="617"/>
      <c r="AQ185" s="618"/>
      <c r="AR185" s="618"/>
      <c r="AS185" s="618"/>
      <c r="AT185" s="618"/>
      <c r="AU185" s="618"/>
      <c r="AV185" s="618"/>
      <c r="AW185" s="617"/>
      <c r="AX185" s="616"/>
      <c r="BA185" s="618"/>
      <c r="BB185" s="617"/>
      <c r="BC185" s="616"/>
      <c r="JV185" s="731"/>
      <c r="KA185" s="731"/>
      <c r="KB185" s="731"/>
      <c r="KC185" s="731"/>
      <c r="KD185" s="731"/>
      <c r="KE185" s="731"/>
      <c r="KF185" s="731"/>
      <c r="KG185" s="731"/>
      <c r="KH185" s="731"/>
      <c r="KI185" s="731"/>
      <c r="KJ185" s="731"/>
      <c r="KK185" s="731"/>
      <c r="KL185" s="731"/>
      <c r="KM185" s="731"/>
      <c r="KN185" s="731"/>
      <c r="KO185" s="731"/>
      <c r="KP185" s="731"/>
      <c r="KQ185" s="731"/>
      <c r="KR185" s="731"/>
      <c r="KS185" s="731"/>
      <c r="KT185" s="731"/>
      <c r="KU185" s="731"/>
      <c r="KV185" s="731"/>
      <c r="KW185" s="731"/>
      <c r="KX185" s="731"/>
      <c r="KY185" s="731"/>
      <c r="KZ185" s="731"/>
      <c r="LA185" s="731"/>
      <c r="LB185" s="731"/>
      <c r="LC185" s="731"/>
      <c r="LD185" s="731"/>
      <c r="LE185" s="731"/>
      <c r="LF185" s="731"/>
      <c r="LM185" s="654"/>
      <c r="LN185" s="654"/>
      <c r="MD185" s="654"/>
    </row>
    <row r="186" spans="1:342" s="614" customFormat="1" ht="13.5" customHeight="1" x14ac:dyDescent="0.2">
      <c r="A186" s="748"/>
      <c r="B186" s="748"/>
      <c r="C186" s="617" t="s">
        <v>709</v>
      </c>
      <c r="D186" s="616"/>
      <c r="E186" s="659"/>
      <c r="F186" s="616"/>
      <c r="H186" s="617" t="s">
        <v>695</v>
      </c>
      <c r="J186" s="665">
        <f>CJ153</f>
        <v>0</v>
      </c>
      <c r="K186" s="665">
        <f>CK153</f>
        <v>0</v>
      </c>
      <c r="L186" s="665">
        <f>CL153</f>
        <v>0</v>
      </c>
      <c r="M186" s="665">
        <f>CM153</f>
        <v>0</v>
      </c>
      <c r="N186" s="665">
        <f>CN153</f>
        <v>0</v>
      </c>
      <c r="O186" s="665">
        <f t="shared" si="366"/>
        <v>0</v>
      </c>
      <c r="R186" s="661"/>
      <c r="S186" s="661"/>
      <c r="T186" s="661"/>
      <c r="U186" s="661"/>
      <c r="V186" s="661"/>
      <c r="W186" s="616"/>
      <c r="Z186" s="616"/>
      <c r="AA186" s="617"/>
      <c r="AB186" s="616"/>
      <c r="AE186" s="616"/>
      <c r="AF186" s="617"/>
      <c r="AG186" s="616"/>
      <c r="AJ186" s="616"/>
      <c r="AK186" s="617"/>
      <c r="AL186" s="616"/>
      <c r="AO186" s="616"/>
      <c r="AP186" s="617"/>
      <c r="AQ186" s="618"/>
      <c r="AR186" s="618"/>
      <c r="AS186" s="618"/>
      <c r="AT186" s="618"/>
      <c r="AU186" s="618"/>
      <c r="AV186" s="618"/>
      <c r="AW186" s="617"/>
      <c r="AX186" s="616"/>
      <c r="BA186" s="618"/>
      <c r="BB186" s="617"/>
      <c r="BC186" s="616"/>
      <c r="JV186" s="731"/>
      <c r="KA186" s="731"/>
      <c r="KB186" s="731"/>
      <c r="KC186" s="731"/>
      <c r="KD186" s="731"/>
      <c r="KE186" s="731"/>
      <c r="KF186" s="731"/>
      <c r="KG186" s="731"/>
      <c r="KH186" s="731"/>
      <c r="KI186" s="731"/>
      <c r="KJ186" s="731"/>
      <c r="KK186" s="731"/>
      <c r="KL186" s="731"/>
      <c r="KM186" s="731"/>
      <c r="KN186" s="731"/>
      <c r="KO186" s="731"/>
      <c r="KP186" s="731"/>
      <c r="KQ186" s="731"/>
      <c r="KR186" s="731"/>
      <c r="KS186" s="731"/>
      <c r="KT186" s="731"/>
      <c r="KU186" s="731"/>
      <c r="KV186" s="731"/>
      <c r="KW186" s="731"/>
      <c r="KX186" s="731"/>
      <c r="KY186" s="731"/>
      <c r="KZ186" s="731"/>
      <c r="LA186" s="731"/>
      <c r="LB186" s="731"/>
      <c r="LC186" s="731"/>
      <c r="LD186" s="731"/>
      <c r="LE186" s="731"/>
      <c r="LF186" s="731"/>
      <c r="LM186" s="654"/>
      <c r="LN186" s="654"/>
      <c r="MD186" s="654"/>
    </row>
    <row r="187" spans="1:342" s="614" customFormat="1" ht="13.5" customHeight="1" x14ac:dyDescent="0.2">
      <c r="A187" s="748"/>
      <c r="B187" s="748"/>
      <c r="C187" s="616"/>
      <c r="D187" s="616"/>
      <c r="E187" s="659"/>
      <c r="F187" s="616"/>
      <c r="H187" s="617" t="s">
        <v>696</v>
      </c>
      <c r="J187" s="665">
        <f>CE153</f>
        <v>0</v>
      </c>
      <c r="K187" s="665">
        <f>CF153</f>
        <v>0</v>
      </c>
      <c r="L187" s="665">
        <f>CG153</f>
        <v>0</v>
      </c>
      <c r="M187" s="665">
        <f>CH153</f>
        <v>0</v>
      </c>
      <c r="N187" s="665">
        <f>CI153</f>
        <v>0</v>
      </c>
      <c r="O187" s="665">
        <f t="shared" si="366"/>
        <v>0</v>
      </c>
      <c r="R187" s="661"/>
      <c r="S187" s="661"/>
      <c r="T187" s="661"/>
      <c r="U187" s="661"/>
      <c r="V187" s="661"/>
      <c r="W187" s="616"/>
      <c r="Z187" s="616"/>
      <c r="AA187" s="617"/>
      <c r="AB187" s="616"/>
      <c r="AE187" s="616"/>
      <c r="AF187" s="617"/>
      <c r="AG187" s="616"/>
      <c r="AJ187" s="616"/>
      <c r="AK187" s="617"/>
      <c r="AL187" s="616"/>
      <c r="AO187" s="616"/>
      <c r="AP187" s="617"/>
      <c r="AQ187" s="618"/>
      <c r="AR187" s="618"/>
      <c r="AS187" s="618"/>
      <c r="AT187" s="618"/>
      <c r="AU187" s="618"/>
      <c r="AV187" s="618"/>
      <c r="AW187" s="617"/>
      <c r="AX187" s="616"/>
      <c r="BA187" s="618"/>
      <c r="BB187" s="617"/>
      <c r="BC187" s="616"/>
      <c r="JV187" s="731"/>
      <c r="KA187" s="731"/>
      <c r="KB187" s="731"/>
      <c r="KC187" s="731"/>
      <c r="KD187" s="731"/>
      <c r="KE187" s="731"/>
      <c r="KF187" s="731"/>
      <c r="KG187" s="731"/>
      <c r="KH187" s="731"/>
      <c r="KI187" s="731"/>
      <c r="KJ187" s="731"/>
      <c r="KK187" s="731"/>
      <c r="KL187" s="731"/>
      <c r="KM187" s="731"/>
      <c r="KN187" s="731"/>
      <c r="KO187" s="731"/>
      <c r="KP187" s="731"/>
      <c r="KQ187" s="731"/>
      <c r="KR187" s="731"/>
      <c r="KS187" s="731"/>
      <c r="KT187" s="731"/>
      <c r="KU187" s="731"/>
      <c r="KV187" s="731"/>
      <c r="KW187" s="731"/>
      <c r="KX187" s="731"/>
      <c r="KY187" s="731"/>
      <c r="KZ187" s="731"/>
      <c r="LA187" s="731"/>
      <c r="LB187" s="731"/>
      <c r="LC187" s="731"/>
      <c r="LD187" s="731"/>
      <c r="LE187" s="731"/>
      <c r="LF187" s="731"/>
      <c r="LM187" s="654"/>
      <c r="LN187" s="654"/>
      <c r="MD187" s="654"/>
    </row>
    <row r="188" spans="1:342" s="614" customFormat="1" ht="13.5" customHeight="1" x14ac:dyDescent="0.2">
      <c r="A188" s="748"/>
      <c r="B188" s="748"/>
      <c r="C188" s="616"/>
      <c r="D188" s="616"/>
      <c r="E188" s="659"/>
      <c r="F188" s="616"/>
      <c r="H188" s="617" t="s">
        <v>697</v>
      </c>
      <c r="J188" s="665">
        <f>BZ153</f>
        <v>0</v>
      </c>
      <c r="K188" s="665">
        <f>CA153</f>
        <v>0</v>
      </c>
      <c r="L188" s="665">
        <f>CB153</f>
        <v>0</v>
      </c>
      <c r="M188" s="665">
        <f>CC153</f>
        <v>0</v>
      </c>
      <c r="N188" s="665">
        <f>CD153</f>
        <v>0</v>
      </c>
      <c r="O188" s="665">
        <f t="shared" si="366"/>
        <v>0</v>
      </c>
      <c r="R188" s="661"/>
      <c r="S188" s="661"/>
      <c r="T188" s="661"/>
      <c r="U188" s="661"/>
      <c r="V188" s="661"/>
      <c r="W188" s="616"/>
      <c r="Z188" s="616"/>
      <c r="AA188" s="617"/>
      <c r="AB188" s="616"/>
      <c r="AE188" s="616"/>
      <c r="AF188" s="617"/>
      <c r="AG188" s="616"/>
      <c r="AJ188" s="616"/>
      <c r="AK188" s="617"/>
      <c r="AL188" s="616"/>
      <c r="AO188" s="616"/>
      <c r="AP188" s="617"/>
      <c r="AQ188" s="618"/>
      <c r="AR188" s="618"/>
      <c r="AS188" s="618"/>
      <c r="AT188" s="618"/>
      <c r="AU188" s="618"/>
      <c r="AV188" s="618"/>
      <c r="AW188" s="617"/>
      <c r="AX188" s="616"/>
      <c r="BA188" s="618"/>
      <c r="BB188" s="617"/>
      <c r="BC188" s="616"/>
      <c r="JV188" s="731"/>
      <c r="KA188" s="731"/>
      <c r="KB188" s="731"/>
      <c r="KC188" s="731"/>
      <c r="KD188" s="731"/>
      <c r="KE188" s="731"/>
      <c r="KF188" s="731"/>
      <c r="KG188" s="731"/>
      <c r="KH188" s="731"/>
      <c r="KI188" s="731"/>
      <c r="KJ188" s="731"/>
      <c r="KK188" s="731"/>
      <c r="KL188" s="731"/>
      <c r="KM188" s="731"/>
      <c r="KN188" s="731"/>
      <c r="KO188" s="731"/>
      <c r="KP188" s="731"/>
      <c r="KQ188" s="731"/>
      <c r="KR188" s="731"/>
      <c r="KS188" s="731"/>
      <c r="KT188" s="731"/>
      <c r="KU188" s="731"/>
      <c r="KV188" s="731"/>
      <c r="KW188" s="731"/>
      <c r="KX188" s="731"/>
      <c r="KY188" s="731"/>
      <c r="KZ188" s="731"/>
      <c r="LA188" s="731"/>
      <c r="LB188" s="731"/>
      <c r="LC188" s="731"/>
      <c r="LD188" s="731"/>
      <c r="LE188" s="731"/>
      <c r="LF188" s="731"/>
      <c r="LM188" s="654"/>
      <c r="LN188" s="654"/>
      <c r="MD188" s="654"/>
    </row>
    <row r="189" spans="1:342" s="614" customFormat="1" ht="13.5" customHeight="1" x14ac:dyDescent="0.2">
      <c r="A189" s="748"/>
      <c r="B189" s="748"/>
      <c r="C189" s="616"/>
      <c r="D189" s="616"/>
      <c r="E189" s="659"/>
      <c r="F189" s="616"/>
      <c r="H189" s="617" t="s">
        <v>698</v>
      </c>
      <c r="J189" s="665">
        <f>BU153</f>
        <v>0</v>
      </c>
      <c r="K189" s="665">
        <f>BV153</f>
        <v>0</v>
      </c>
      <c r="L189" s="665">
        <f>BW153</f>
        <v>0</v>
      </c>
      <c r="M189" s="665">
        <f>BX153</f>
        <v>0</v>
      </c>
      <c r="N189" s="665">
        <f>BY153</f>
        <v>0</v>
      </c>
      <c r="O189" s="665">
        <f t="shared" si="366"/>
        <v>0</v>
      </c>
      <c r="R189" s="661"/>
      <c r="S189" s="661"/>
      <c r="T189" s="661"/>
      <c r="U189" s="661"/>
      <c r="V189" s="661"/>
      <c r="W189" s="616"/>
      <c r="Z189" s="616"/>
      <c r="AA189" s="617"/>
      <c r="AB189" s="616"/>
      <c r="AE189" s="616"/>
      <c r="AF189" s="617"/>
      <c r="AG189" s="616"/>
      <c r="AJ189" s="616"/>
      <c r="AK189" s="617"/>
      <c r="AL189" s="616"/>
      <c r="AO189" s="616"/>
      <c r="AP189" s="617"/>
      <c r="AQ189" s="618"/>
      <c r="AR189" s="618"/>
      <c r="AS189" s="618"/>
      <c r="AT189" s="618"/>
      <c r="AU189" s="618"/>
      <c r="AV189" s="618"/>
      <c r="AW189" s="617"/>
      <c r="AX189" s="616"/>
      <c r="BA189" s="618"/>
      <c r="BB189" s="617"/>
      <c r="BC189" s="616"/>
      <c r="JV189" s="731"/>
      <c r="KA189" s="731"/>
      <c r="KB189" s="731"/>
      <c r="KC189" s="731"/>
      <c r="KD189" s="731"/>
      <c r="KE189" s="731"/>
      <c r="KF189" s="731"/>
      <c r="KG189" s="731"/>
      <c r="KH189" s="731"/>
      <c r="KI189" s="731"/>
      <c r="KJ189" s="731"/>
      <c r="KK189" s="731"/>
      <c r="KL189" s="731"/>
      <c r="KM189" s="731"/>
      <c r="KN189" s="731"/>
      <c r="KO189" s="731"/>
      <c r="KP189" s="731"/>
      <c r="KQ189" s="731"/>
      <c r="KR189" s="731"/>
      <c r="KS189" s="731"/>
      <c r="KT189" s="731"/>
      <c r="KU189" s="731"/>
      <c r="KV189" s="731"/>
      <c r="KW189" s="731"/>
      <c r="KX189" s="731"/>
      <c r="KY189" s="731"/>
      <c r="KZ189" s="731"/>
      <c r="LA189" s="731"/>
      <c r="LB189" s="731"/>
      <c r="LC189" s="731"/>
      <c r="LD189" s="731"/>
      <c r="LE189" s="731"/>
      <c r="LF189" s="731"/>
      <c r="LM189" s="654"/>
      <c r="LN189" s="654"/>
      <c r="MD189" s="654"/>
    </row>
    <row r="190" spans="1:342" s="614" customFormat="1" ht="13.5" customHeight="1" x14ac:dyDescent="0.2">
      <c r="A190" s="762"/>
      <c r="B190" s="762"/>
      <c r="C190" s="616"/>
      <c r="D190" s="616"/>
      <c r="E190" s="659"/>
      <c r="F190" s="616"/>
      <c r="H190" s="617" t="s">
        <v>699</v>
      </c>
      <c r="J190" s="665">
        <f>BP153</f>
        <v>0</v>
      </c>
      <c r="K190" s="665">
        <f>BQ153</f>
        <v>0</v>
      </c>
      <c r="L190" s="665">
        <f>BR153</f>
        <v>0</v>
      </c>
      <c r="M190" s="665">
        <f>BS153</f>
        <v>0</v>
      </c>
      <c r="N190" s="665">
        <f>BT153</f>
        <v>0</v>
      </c>
      <c r="O190" s="665">
        <f t="shared" si="366"/>
        <v>0</v>
      </c>
      <c r="R190" s="661"/>
      <c r="S190" s="661"/>
      <c r="T190" s="661"/>
      <c r="U190" s="661"/>
      <c r="V190" s="661"/>
      <c r="W190" s="616"/>
      <c r="Z190" s="616"/>
      <c r="AA190" s="617"/>
      <c r="AB190" s="616"/>
      <c r="AE190" s="616"/>
      <c r="AF190" s="617"/>
      <c r="AG190" s="616"/>
      <c r="AJ190" s="616"/>
      <c r="AK190" s="617"/>
      <c r="AL190" s="616"/>
      <c r="AO190" s="616"/>
      <c r="AP190" s="617"/>
      <c r="AQ190" s="618"/>
      <c r="AR190" s="618"/>
      <c r="AS190" s="618"/>
      <c r="AT190" s="618"/>
      <c r="AU190" s="618"/>
      <c r="AV190" s="618"/>
      <c r="AW190" s="617"/>
      <c r="AX190" s="616"/>
      <c r="BA190" s="618"/>
      <c r="BB190" s="617"/>
      <c r="BC190" s="616"/>
      <c r="JV190" s="731"/>
      <c r="KA190" s="731"/>
      <c r="KB190" s="731"/>
      <c r="KC190" s="731"/>
      <c r="KD190" s="731"/>
      <c r="KE190" s="731"/>
      <c r="KF190" s="731"/>
      <c r="KG190" s="731"/>
      <c r="KH190" s="731"/>
      <c r="KI190" s="731"/>
      <c r="KJ190" s="731"/>
      <c r="KK190" s="731"/>
      <c r="KL190" s="731"/>
      <c r="KM190" s="731"/>
      <c r="KN190" s="731"/>
      <c r="KO190" s="731"/>
      <c r="KP190" s="731"/>
      <c r="KQ190" s="731"/>
      <c r="KR190" s="731"/>
      <c r="KS190" s="731"/>
      <c r="KT190" s="731"/>
      <c r="KU190" s="731"/>
      <c r="KV190" s="731"/>
      <c r="KW190" s="731"/>
      <c r="KX190" s="731"/>
      <c r="KY190" s="731"/>
      <c r="KZ190" s="731"/>
      <c r="LA190" s="731"/>
      <c r="LB190" s="731"/>
      <c r="LC190" s="731"/>
      <c r="LD190" s="731"/>
      <c r="LE190" s="731"/>
      <c r="LF190" s="731"/>
      <c r="LM190" s="654"/>
      <c r="LN190" s="654"/>
      <c r="MD190" s="654"/>
    </row>
    <row r="191" spans="1:342" s="614" customFormat="1" ht="13.5" customHeight="1" x14ac:dyDescent="0.2">
      <c r="A191" s="762"/>
      <c r="B191" s="762"/>
      <c r="D191" s="616"/>
      <c r="E191" s="659"/>
      <c r="F191" s="616"/>
      <c r="H191" s="617" t="s">
        <v>700</v>
      </c>
      <c r="J191" s="761">
        <f>BK153</f>
        <v>0</v>
      </c>
      <c r="K191" s="761">
        <f>BL153</f>
        <v>0</v>
      </c>
      <c r="L191" s="761">
        <f>BM153</f>
        <v>0</v>
      </c>
      <c r="M191" s="761">
        <f>BN153</f>
        <v>0</v>
      </c>
      <c r="N191" s="761">
        <f>BO153</f>
        <v>0</v>
      </c>
      <c r="O191" s="665">
        <f t="shared" si="366"/>
        <v>0</v>
      </c>
      <c r="R191" s="661"/>
      <c r="S191" s="661"/>
      <c r="T191" s="661"/>
      <c r="U191" s="661"/>
      <c r="V191" s="661"/>
      <c r="W191" s="617"/>
      <c r="Z191" s="616"/>
      <c r="AA191" s="617"/>
      <c r="AB191" s="617"/>
      <c r="AE191" s="616"/>
      <c r="AF191" s="617"/>
      <c r="AG191" s="617"/>
      <c r="AJ191" s="616"/>
      <c r="AK191" s="617"/>
      <c r="AL191" s="617"/>
      <c r="AO191" s="616"/>
      <c r="AP191" s="617"/>
      <c r="AQ191" s="618"/>
      <c r="AR191" s="618"/>
      <c r="AS191" s="618"/>
      <c r="AT191" s="618"/>
      <c r="AU191" s="618"/>
      <c r="AV191" s="618"/>
      <c r="AW191" s="617"/>
      <c r="AX191" s="616"/>
      <c r="BA191" s="618"/>
      <c r="BB191" s="617"/>
      <c r="BC191" s="616"/>
      <c r="JV191" s="731"/>
      <c r="KA191" s="731"/>
      <c r="KB191" s="731"/>
      <c r="KC191" s="731"/>
      <c r="KD191" s="731"/>
      <c r="KE191" s="731"/>
      <c r="KF191" s="731"/>
      <c r="KG191" s="731"/>
      <c r="KH191" s="731"/>
      <c r="KI191" s="731"/>
      <c r="KJ191" s="731"/>
      <c r="KK191" s="731"/>
      <c r="KL191" s="731"/>
      <c r="KM191" s="731"/>
      <c r="KN191" s="731"/>
      <c r="KO191" s="731"/>
      <c r="KP191" s="731"/>
      <c r="KQ191" s="731"/>
      <c r="KR191" s="731"/>
      <c r="KS191" s="731"/>
      <c r="KT191" s="731"/>
      <c r="KU191" s="731"/>
      <c r="KV191" s="731"/>
      <c r="KW191" s="731"/>
      <c r="KX191" s="731"/>
      <c r="KY191" s="731"/>
      <c r="KZ191" s="731"/>
      <c r="LA191" s="731"/>
      <c r="LB191" s="731"/>
      <c r="LC191" s="731"/>
      <c r="LD191" s="731"/>
      <c r="LE191" s="731"/>
      <c r="LF191" s="731"/>
      <c r="LM191" s="654"/>
      <c r="LN191" s="654"/>
      <c r="MD191" s="654"/>
    </row>
    <row r="192" spans="1:342" s="614" customFormat="1" ht="12" customHeight="1" x14ac:dyDescent="0.2">
      <c r="A192" s="762"/>
      <c r="B192" s="762"/>
      <c r="C192" s="619"/>
      <c r="D192" s="616"/>
      <c r="E192" s="659"/>
      <c r="F192" s="616"/>
      <c r="H192" s="741" t="s">
        <v>42</v>
      </c>
      <c r="J192" s="753">
        <f>SUM(J185:J191)</f>
        <v>0</v>
      </c>
      <c r="K192" s="753">
        <f>SUM(K185:K191)</f>
        <v>0</v>
      </c>
      <c r="L192" s="753">
        <f>SUM(L185:L191)</f>
        <v>0</v>
      </c>
      <c r="M192" s="753">
        <f>SUM(M185:M191)</f>
        <v>0</v>
      </c>
      <c r="N192" s="753">
        <f>SUM(N185:N191)</f>
        <v>0</v>
      </c>
      <c r="O192" s="753">
        <f t="shared" si="366"/>
        <v>0</v>
      </c>
      <c r="R192" s="661"/>
      <c r="S192" s="661"/>
      <c r="T192" s="661"/>
      <c r="U192" s="661"/>
      <c r="V192" s="661"/>
      <c r="W192" s="619"/>
      <c r="Z192" s="616"/>
      <c r="AA192" s="617"/>
      <c r="AB192" s="619"/>
      <c r="AE192" s="616"/>
      <c r="AF192" s="617"/>
      <c r="AG192" s="619"/>
      <c r="AJ192" s="616"/>
      <c r="AK192" s="617"/>
      <c r="AL192" s="619"/>
      <c r="AO192" s="616"/>
      <c r="AP192" s="617"/>
      <c r="AQ192" s="618"/>
      <c r="AR192" s="618"/>
      <c r="AS192" s="618"/>
      <c r="AT192" s="618"/>
      <c r="AU192" s="618"/>
      <c r="AV192" s="618"/>
      <c r="AW192" s="617"/>
      <c r="AX192" s="616"/>
      <c r="BA192" s="618"/>
      <c r="BB192" s="617"/>
      <c r="BC192" s="616"/>
      <c r="JV192" s="731"/>
      <c r="KA192" s="731"/>
      <c r="KB192" s="731"/>
      <c r="KC192" s="731"/>
      <c r="KD192" s="731"/>
      <c r="KE192" s="731"/>
      <c r="KF192" s="731"/>
      <c r="KG192" s="731"/>
      <c r="KH192" s="731"/>
      <c r="KI192" s="731"/>
      <c r="KJ192" s="731"/>
      <c r="KK192" s="731"/>
      <c r="KL192" s="731"/>
      <c r="KM192" s="731"/>
      <c r="KN192" s="731"/>
      <c r="KO192" s="731"/>
      <c r="KP192" s="731"/>
      <c r="KQ192" s="731"/>
      <c r="KR192" s="731"/>
      <c r="KS192" s="731"/>
      <c r="KT192" s="731"/>
      <c r="KU192" s="731"/>
      <c r="KV192" s="731"/>
      <c r="KW192" s="731"/>
      <c r="KX192" s="731"/>
      <c r="KY192" s="731"/>
      <c r="KZ192" s="731"/>
      <c r="LA192" s="731"/>
      <c r="LB192" s="731"/>
      <c r="LC192" s="731"/>
      <c r="LD192" s="731"/>
      <c r="LE192" s="731"/>
      <c r="LF192" s="731"/>
      <c r="LM192" s="654"/>
      <c r="LN192" s="654"/>
      <c r="MD192" s="654"/>
    </row>
    <row r="193" spans="1:342" s="614" customFormat="1" ht="9" customHeight="1" x14ac:dyDescent="0.2">
      <c r="A193" s="762"/>
      <c r="B193" s="762"/>
      <c r="C193" s="616"/>
      <c r="D193" s="616"/>
      <c r="E193" s="616"/>
      <c r="F193" s="616"/>
      <c r="H193" s="617"/>
      <c r="J193" s="754"/>
      <c r="K193" s="754"/>
      <c r="L193" s="754"/>
      <c r="M193" s="754"/>
      <c r="N193" s="754"/>
      <c r="O193" s="754"/>
      <c r="R193" s="674" t="str">
        <f>C194</f>
        <v>PHA Operating Subsidy-Assisted</v>
      </c>
      <c r="T193" s="755"/>
      <c r="W193" s="616"/>
      <c r="Z193" s="616"/>
      <c r="AA193" s="617"/>
      <c r="AB193" s="616"/>
      <c r="AE193" s="616"/>
      <c r="AF193" s="617"/>
      <c r="AG193" s="616"/>
      <c r="AJ193" s="616"/>
      <c r="AK193" s="617"/>
      <c r="AL193" s="616"/>
      <c r="AO193" s="616"/>
      <c r="AP193" s="617"/>
      <c r="AQ193" s="616"/>
      <c r="AR193" s="616"/>
      <c r="AS193" s="616"/>
      <c r="AT193" s="616"/>
      <c r="AU193" s="616"/>
      <c r="AV193" s="616"/>
      <c r="AX193" s="616"/>
      <c r="BA193" s="616"/>
      <c r="BC193" s="616"/>
      <c r="JV193" s="731"/>
      <c r="KA193" s="731"/>
      <c r="KB193" s="731"/>
      <c r="KC193" s="731"/>
      <c r="KD193" s="731"/>
      <c r="KE193" s="731"/>
      <c r="KF193" s="731"/>
      <c r="KG193" s="731"/>
      <c r="KH193" s="731"/>
      <c r="KI193" s="731"/>
      <c r="KJ193" s="731"/>
      <c r="KK193" s="731"/>
      <c r="KL193" s="731"/>
      <c r="KM193" s="731"/>
      <c r="KN193" s="731"/>
      <c r="KO193" s="731"/>
      <c r="KP193" s="731"/>
      <c r="KQ193" s="731"/>
      <c r="KR193" s="731"/>
      <c r="KS193" s="731"/>
      <c r="KT193" s="731"/>
      <c r="KU193" s="731"/>
      <c r="KV193" s="731"/>
      <c r="KW193" s="731"/>
      <c r="KX193" s="731"/>
      <c r="KY193" s="731"/>
      <c r="KZ193" s="731"/>
      <c r="LA193" s="731"/>
      <c r="LB193" s="731"/>
      <c r="LC193" s="731"/>
      <c r="LD193" s="731"/>
      <c r="LE193" s="731"/>
      <c r="LF193" s="731"/>
      <c r="LM193" s="654"/>
      <c r="LN193" s="654"/>
      <c r="MD193" s="654"/>
    </row>
    <row r="194" spans="1:342" s="614" customFormat="1" ht="13.5" customHeight="1" x14ac:dyDescent="0.2">
      <c r="A194" s="762"/>
      <c r="B194" s="762"/>
      <c r="C194" s="763" t="s">
        <v>710</v>
      </c>
      <c r="D194" s="763"/>
      <c r="E194" s="763"/>
      <c r="F194" s="616"/>
      <c r="H194" s="617" t="s">
        <v>693</v>
      </c>
      <c r="J194" s="761">
        <f>DX153</f>
        <v>0</v>
      </c>
      <c r="K194" s="761">
        <f>DY153</f>
        <v>0</v>
      </c>
      <c r="L194" s="761">
        <f>DZ153</f>
        <v>0</v>
      </c>
      <c r="M194" s="761">
        <f>EA153</f>
        <v>0</v>
      </c>
      <c r="N194" s="761">
        <f>EB153</f>
        <v>0</v>
      </c>
      <c r="O194" s="665">
        <f t="shared" ref="O194:O201" si="367">SUM(J194:N194)</f>
        <v>0</v>
      </c>
      <c r="R194" s="661"/>
      <c r="S194" s="661"/>
      <c r="T194" s="661"/>
      <c r="U194" s="661"/>
      <c r="V194" s="661"/>
      <c r="W194" s="616"/>
      <c r="Z194" s="616"/>
      <c r="AA194" s="617"/>
      <c r="AB194" s="616"/>
      <c r="AE194" s="616"/>
      <c r="AF194" s="617"/>
      <c r="AG194" s="616"/>
      <c r="AJ194" s="616"/>
      <c r="AK194" s="617"/>
      <c r="AL194" s="616"/>
      <c r="AO194" s="616"/>
      <c r="AP194" s="617"/>
      <c r="AQ194" s="618"/>
      <c r="AR194" s="618"/>
      <c r="AS194" s="618"/>
      <c r="AT194" s="618"/>
      <c r="AU194" s="618"/>
      <c r="AV194" s="618"/>
      <c r="AW194" s="617"/>
      <c r="AX194" s="616"/>
      <c r="BA194" s="618"/>
      <c r="BB194" s="617"/>
      <c r="BC194" s="616"/>
      <c r="JV194" s="731"/>
      <c r="KA194" s="731"/>
      <c r="KB194" s="731"/>
      <c r="KC194" s="731"/>
      <c r="KD194" s="731"/>
      <c r="KE194" s="731"/>
      <c r="KF194" s="731"/>
      <c r="KG194" s="731"/>
      <c r="KH194" s="731"/>
      <c r="KI194" s="731"/>
      <c r="KJ194" s="731"/>
      <c r="KK194" s="731"/>
      <c r="KL194" s="731"/>
      <c r="KM194" s="731"/>
      <c r="KN194" s="731"/>
      <c r="KO194" s="731"/>
      <c r="KP194" s="731"/>
      <c r="KQ194" s="731"/>
      <c r="KR194" s="731"/>
      <c r="KS194" s="731"/>
      <c r="KT194" s="731"/>
      <c r="KU194" s="731"/>
      <c r="KV194" s="731"/>
      <c r="KW194" s="731"/>
      <c r="KX194" s="731"/>
      <c r="KY194" s="731"/>
      <c r="KZ194" s="731"/>
      <c r="LA194" s="731"/>
      <c r="LB194" s="731"/>
      <c r="LC194" s="731"/>
      <c r="LD194" s="731"/>
      <c r="LE194" s="731"/>
      <c r="LF194" s="731"/>
      <c r="LM194" s="654"/>
      <c r="LN194" s="654"/>
      <c r="MD194" s="654"/>
    </row>
    <row r="195" spans="1:342" s="614" customFormat="1" ht="13.5" customHeight="1" x14ac:dyDescent="0.2">
      <c r="A195" s="762"/>
      <c r="B195" s="762"/>
      <c r="C195" s="617" t="s">
        <v>709</v>
      </c>
      <c r="D195" s="763"/>
      <c r="E195" s="763"/>
      <c r="F195" s="616"/>
      <c r="H195" s="617" t="s">
        <v>695</v>
      </c>
      <c r="J195" s="665">
        <f>DS153</f>
        <v>0</v>
      </c>
      <c r="K195" s="665">
        <f>DT153</f>
        <v>0</v>
      </c>
      <c r="L195" s="665">
        <f>DU153</f>
        <v>0</v>
      </c>
      <c r="M195" s="665">
        <f>DV153</f>
        <v>0</v>
      </c>
      <c r="N195" s="665">
        <f>DW153</f>
        <v>0</v>
      </c>
      <c r="O195" s="665">
        <f t="shared" si="367"/>
        <v>0</v>
      </c>
      <c r="R195" s="661"/>
      <c r="S195" s="661"/>
      <c r="T195" s="661"/>
      <c r="U195" s="661"/>
      <c r="V195" s="661"/>
      <c r="W195" s="616"/>
      <c r="Z195" s="616"/>
      <c r="AA195" s="617"/>
      <c r="AB195" s="616"/>
      <c r="AE195" s="616"/>
      <c r="AF195" s="617"/>
      <c r="AG195" s="616"/>
      <c r="AJ195" s="616"/>
      <c r="AK195" s="617"/>
      <c r="AL195" s="616"/>
      <c r="AO195" s="616"/>
      <c r="AP195" s="617"/>
      <c r="AQ195" s="618"/>
      <c r="AR195" s="618"/>
      <c r="AS195" s="618"/>
      <c r="AT195" s="618"/>
      <c r="AU195" s="618"/>
      <c r="AV195" s="618"/>
      <c r="AW195" s="617"/>
      <c r="AX195" s="616"/>
      <c r="BA195" s="618"/>
      <c r="BB195" s="617"/>
      <c r="BC195" s="616"/>
      <c r="JV195" s="731"/>
      <c r="KA195" s="731"/>
      <c r="KB195" s="731"/>
      <c r="KC195" s="731"/>
      <c r="KD195" s="731"/>
      <c r="KE195" s="731"/>
      <c r="KF195" s="731"/>
      <c r="KG195" s="731"/>
      <c r="KH195" s="731"/>
      <c r="KI195" s="731"/>
      <c r="KJ195" s="731"/>
      <c r="KK195" s="731"/>
      <c r="KL195" s="731"/>
      <c r="KM195" s="731"/>
      <c r="KN195" s="731"/>
      <c r="KO195" s="731"/>
      <c r="KP195" s="731"/>
      <c r="KQ195" s="731"/>
      <c r="KR195" s="731"/>
      <c r="KS195" s="731"/>
      <c r="KT195" s="731"/>
      <c r="KU195" s="731"/>
      <c r="KV195" s="731"/>
      <c r="KW195" s="731"/>
      <c r="KX195" s="731"/>
      <c r="KY195" s="731"/>
      <c r="KZ195" s="731"/>
      <c r="LA195" s="731"/>
      <c r="LB195" s="731"/>
      <c r="LC195" s="731"/>
      <c r="LD195" s="731"/>
      <c r="LE195" s="731"/>
      <c r="LF195" s="731"/>
      <c r="LM195" s="654"/>
      <c r="LN195" s="654"/>
      <c r="MD195" s="654"/>
    </row>
    <row r="196" spans="1:342" s="614" customFormat="1" ht="13.5" customHeight="1" x14ac:dyDescent="0.2">
      <c r="A196" s="762"/>
      <c r="B196" s="762"/>
      <c r="C196" s="763"/>
      <c r="D196" s="763"/>
      <c r="E196" s="763"/>
      <c r="F196" s="616"/>
      <c r="H196" s="617" t="s">
        <v>696</v>
      </c>
      <c r="J196" s="665">
        <f>DN153</f>
        <v>0</v>
      </c>
      <c r="K196" s="665">
        <f>DO153</f>
        <v>0</v>
      </c>
      <c r="L196" s="665">
        <f>DP153</f>
        <v>0</v>
      </c>
      <c r="M196" s="665">
        <f>DQ153</f>
        <v>0</v>
      </c>
      <c r="N196" s="665">
        <f>DR153</f>
        <v>0</v>
      </c>
      <c r="O196" s="665">
        <f t="shared" si="367"/>
        <v>0</v>
      </c>
      <c r="R196" s="661"/>
      <c r="S196" s="661"/>
      <c r="T196" s="661"/>
      <c r="U196" s="661"/>
      <c r="V196" s="661"/>
      <c r="W196" s="616"/>
      <c r="Z196" s="616"/>
      <c r="AA196" s="617"/>
      <c r="AB196" s="616"/>
      <c r="AE196" s="616"/>
      <c r="AF196" s="617"/>
      <c r="AG196" s="616"/>
      <c r="AJ196" s="616"/>
      <c r="AK196" s="617"/>
      <c r="AL196" s="616"/>
      <c r="AO196" s="616"/>
      <c r="AP196" s="617"/>
      <c r="AQ196" s="618"/>
      <c r="AR196" s="618"/>
      <c r="AS196" s="618"/>
      <c r="AT196" s="618"/>
      <c r="AU196" s="618"/>
      <c r="AV196" s="618"/>
      <c r="AW196" s="617"/>
      <c r="AX196" s="616"/>
      <c r="BA196" s="618"/>
      <c r="BB196" s="617"/>
      <c r="BC196" s="616"/>
      <c r="JV196" s="731"/>
      <c r="KA196" s="731"/>
      <c r="KB196" s="731"/>
      <c r="KC196" s="731"/>
      <c r="KD196" s="731"/>
      <c r="KE196" s="731"/>
      <c r="KF196" s="731"/>
      <c r="KG196" s="731"/>
      <c r="KH196" s="731"/>
      <c r="KI196" s="731"/>
      <c r="KJ196" s="731"/>
      <c r="KK196" s="731"/>
      <c r="KL196" s="731"/>
      <c r="KM196" s="731"/>
      <c r="KN196" s="731"/>
      <c r="KO196" s="731"/>
      <c r="KP196" s="731"/>
      <c r="KQ196" s="731"/>
      <c r="KR196" s="731"/>
      <c r="KS196" s="731"/>
      <c r="KT196" s="731"/>
      <c r="KU196" s="731"/>
      <c r="KV196" s="731"/>
      <c r="KW196" s="731"/>
      <c r="KX196" s="731"/>
      <c r="KY196" s="731"/>
      <c r="KZ196" s="731"/>
      <c r="LA196" s="731"/>
      <c r="LB196" s="731"/>
      <c r="LC196" s="731"/>
      <c r="LD196" s="731"/>
      <c r="LE196" s="731"/>
      <c r="LF196" s="731"/>
      <c r="LM196" s="654"/>
      <c r="LN196" s="654"/>
      <c r="MD196" s="654"/>
    </row>
    <row r="197" spans="1:342" s="614" customFormat="1" ht="13.5" customHeight="1" x14ac:dyDescent="0.2">
      <c r="A197" s="762"/>
      <c r="B197" s="762"/>
      <c r="C197" s="763"/>
      <c r="D197" s="763"/>
      <c r="E197" s="763"/>
      <c r="F197" s="616"/>
      <c r="H197" s="617" t="s">
        <v>697</v>
      </c>
      <c r="J197" s="665">
        <f>DI153</f>
        <v>0</v>
      </c>
      <c r="K197" s="665">
        <f>DJ153</f>
        <v>0</v>
      </c>
      <c r="L197" s="665">
        <f>DK153</f>
        <v>0</v>
      </c>
      <c r="M197" s="665">
        <f>DL153</f>
        <v>0</v>
      </c>
      <c r="N197" s="665">
        <f>DM153</f>
        <v>0</v>
      </c>
      <c r="O197" s="665">
        <f t="shared" si="367"/>
        <v>0</v>
      </c>
      <c r="R197" s="661"/>
      <c r="S197" s="661"/>
      <c r="T197" s="661"/>
      <c r="U197" s="661"/>
      <c r="V197" s="661"/>
      <c r="W197" s="616"/>
      <c r="Z197" s="616"/>
      <c r="AA197" s="617"/>
      <c r="AB197" s="616"/>
      <c r="AE197" s="616"/>
      <c r="AF197" s="617"/>
      <c r="AG197" s="616"/>
      <c r="AJ197" s="616"/>
      <c r="AK197" s="617"/>
      <c r="AL197" s="616"/>
      <c r="AO197" s="616"/>
      <c r="AP197" s="617"/>
      <c r="AQ197" s="618"/>
      <c r="AR197" s="618"/>
      <c r="AS197" s="618"/>
      <c r="AT197" s="618"/>
      <c r="AU197" s="618"/>
      <c r="AV197" s="618"/>
      <c r="AW197" s="617"/>
      <c r="AX197" s="616"/>
      <c r="BA197" s="618"/>
      <c r="BB197" s="617"/>
      <c r="BC197" s="616"/>
      <c r="JV197" s="731"/>
      <c r="KA197" s="731"/>
      <c r="KB197" s="731"/>
      <c r="KC197" s="731"/>
      <c r="KD197" s="731"/>
      <c r="KE197" s="731"/>
      <c r="KF197" s="731"/>
      <c r="KG197" s="731"/>
      <c r="KH197" s="731"/>
      <c r="KI197" s="731"/>
      <c r="KJ197" s="731"/>
      <c r="KK197" s="731"/>
      <c r="KL197" s="731"/>
      <c r="KM197" s="731"/>
      <c r="KN197" s="731"/>
      <c r="KO197" s="731"/>
      <c r="KP197" s="731"/>
      <c r="KQ197" s="731"/>
      <c r="KR197" s="731"/>
      <c r="KS197" s="731"/>
      <c r="KT197" s="731"/>
      <c r="KU197" s="731"/>
      <c r="KV197" s="731"/>
      <c r="KW197" s="731"/>
      <c r="KX197" s="731"/>
      <c r="KY197" s="731"/>
      <c r="KZ197" s="731"/>
      <c r="LA197" s="731"/>
      <c r="LB197" s="731"/>
      <c r="LC197" s="731"/>
      <c r="LD197" s="731"/>
      <c r="LE197" s="731"/>
      <c r="LF197" s="731"/>
      <c r="LM197" s="654"/>
      <c r="LN197" s="654"/>
      <c r="MD197" s="654"/>
    </row>
    <row r="198" spans="1:342" s="614" customFormat="1" ht="13.5" customHeight="1" x14ac:dyDescent="0.2">
      <c r="A198" s="762"/>
      <c r="B198" s="762"/>
      <c r="C198" s="763"/>
      <c r="D198" s="763"/>
      <c r="E198" s="763"/>
      <c r="F198" s="616"/>
      <c r="H198" s="617" t="s">
        <v>698</v>
      </c>
      <c r="J198" s="665">
        <f>DD153</f>
        <v>0</v>
      </c>
      <c r="K198" s="665">
        <f>DE153</f>
        <v>0</v>
      </c>
      <c r="L198" s="665">
        <f>DF153</f>
        <v>0</v>
      </c>
      <c r="M198" s="665">
        <f>DG153</f>
        <v>0</v>
      </c>
      <c r="N198" s="665">
        <f>DH153</f>
        <v>0</v>
      </c>
      <c r="O198" s="665">
        <f t="shared" si="367"/>
        <v>0</v>
      </c>
      <c r="R198" s="661"/>
      <c r="S198" s="661"/>
      <c r="T198" s="661"/>
      <c r="U198" s="661"/>
      <c r="V198" s="661"/>
      <c r="W198" s="616"/>
      <c r="Z198" s="616"/>
      <c r="AA198" s="617"/>
      <c r="AB198" s="616"/>
      <c r="AE198" s="616"/>
      <c r="AF198" s="617"/>
      <c r="AG198" s="616"/>
      <c r="AJ198" s="616"/>
      <c r="AK198" s="617"/>
      <c r="AL198" s="616"/>
      <c r="AO198" s="616"/>
      <c r="AP198" s="617"/>
      <c r="AQ198" s="618"/>
      <c r="AR198" s="618"/>
      <c r="AS198" s="618"/>
      <c r="AT198" s="618"/>
      <c r="AU198" s="618"/>
      <c r="AV198" s="618"/>
      <c r="AW198" s="617"/>
      <c r="AX198" s="616"/>
      <c r="BA198" s="618"/>
      <c r="BB198" s="617"/>
      <c r="BC198" s="616"/>
      <c r="JV198" s="731"/>
      <c r="KA198" s="731"/>
      <c r="KB198" s="731"/>
      <c r="KC198" s="731"/>
      <c r="KD198" s="731"/>
      <c r="KE198" s="731"/>
      <c r="KF198" s="731"/>
      <c r="KG198" s="731"/>
      <c r="KH198" s="731"/>
      <c r="KI198" s="731"/>
      <c r="KJ198" s="731"/>
      <c r="KK198" s="731"/>
      <c r="KL198" s="731"/>
      <c r="KM198" s="731"/>
      <c r="KN198" s="731"/>
      <c r="KO198" s="731"/>
      <c r="KP198" s="731"/>
      <c r="KQ198" s="731"/>
      <c r="KR198" s="731"/>
      <c r="KS198" s="731"/>
      <c r="KT198" s="731"/>
      <c r="KU198" s="731"/>
      <c r="KV198" s="731"/>
      <c r="KW198" s="731"/>
      <c r="KX198" s="731"/>
      <c r="KY198" s="731"/>
      <c r="KZ198" s="731"/>
      <c r="LA198" s="731"/>
      <c r="LB198" s="731"/>
      <c r="LC198" s="731"/>
      <c r="LD198" s="731"/>
      <c r="LE198" s="731"/>
      <c r="LF198" s="731"/>
      <c r="LM198" s="654"/>
      <c r="LN198" s="654"/>
      <c r="MD198" s="654"/>
    </row>
    <row r="199" spans="1:342" s="614" customFormat="1" ht="13.5" customHeight="1" x14ac:dyDescent="0.2">
      <c r="A199" s="762"/>
      <c r="B199" s="762"/>
      <c r="C199" s="763"/>
      <c r="D199" s="763"/>
      <c r="E199" s="763"/>
      <c r="F199" s="616"/>
      <c r="H199" s="617" t="s">
        <v>699</v>
      </c>
      <c r="J199" s="665">
        <f>CY153</f>
        <v>0</v>
      </c>
      <c r="K199" s="665">
        <f>CZ153</f>
        <v>0</v>
      </c>
      <c r="L199" s="665">
        <f>DA153</f>
        <v>0</v>
      </c>
      <c r="M199" s="665">
        <f>DB153</f>
        <v>0</v>
      </c>
      <c r="N199" s="665">
        <f>DC153</f>
        <v>0</v>
      </c>
      <c r="O199" s="665">
        <f t="shared" si="367"/>
        <v>0</v>
      </c>
      <c r="R199" s="661"/>
      <c r="S199" s="661"/>
      <c r="T199" s="661"/>
      <c r="U199" s="661"/>
      <c r="V199" s="661"/>
      <c r="W199" s="616"/>
      <c r="Z199" s="616"/>
      <c r="AA199" s="617"/>
      <c r="AB199" s="616"/>
      <c r="AE199" s="616"/>
      <c r="AF199" s="617"/>
      <c r="AG199" s="616"/>
      <c r="AJ199" s="616"/>
      <c r="AK199" s="617"/>
      <c r="AL199" s="616"/>
      <c r="AO199" s="616"/>
      <c r="AP199" s="617"/>
      <c r="AQ199" s="618"/>
      <c r="AR199" s="618"/>
      <c r="AS199" s="618"/>
      <c r="AT199" s="618"/>
      <c r="AU199" s="618"/>
      <c r="AV199" s="618"/>
      <c r="AW199" s="617"/>
      <c r="AX199" s="616"/>
      <c r="BA199" s="618"/>
      <c r="BB199" s="617"/>
      <c r="BC199" s="616"/>
      <c r="JV199" s="731"/>
      <c r="KA199" s="731"/>
      <c r="KB199" s="731"/>
      <c r="KC199" s="731"/>
      <c r="KD199" s="731"/>
      <c r="KE199" s="731"/>
      <c r="KF199" s="731"/>
      <c r="KG199" s="731"/>
      <c r="KH199" s="731"/>
      <c r="KI199" s="731"/>
      <c r="KJ199" s="731"/>
      <c r="KK199" s="731"/>
      <c r="KL199" s="731"/>
      <c r="KM199" s="731"/>
      <c r="KN199" s="731"/>
      <c r="KO199" s="731"/>
      <c r="KP199" s="731"/>
      <c r="KQ199" s="731"/>
      <c r="KR199" s="731"/>
      <c r="KS199" s="731"/>
      <c r="KT199" s="731"/>
      <c r="KU199" s="731"/>
      <c r="KV199" s="731"/>
      <c r="KW199" s="731"/>
      <c r="KX199" s="731"/>
      <c r="KY199" s="731"/>
      <c r="KZ199" s="731"/>
      <c r="LA199" s="731"/>
      <c r="LB199" s="731"/>
      <c r="LC199" s="731"/>
      <c r="LD199" s="731"/>
      <c r="LE199" s="731"/>
      <c r="LF199" s="731"/>
      <c r="LM199" s="654"/>
      <c r="LN199" s="654"/>
      <c r="MD199" s="654"/>
    </row>
    <row r="200" spans="1:342" s="614" customFormat="1" ht="13.5" customHeight="1" x14ac:dyDescent="0.2">
      <c r="A200" s="762"/>
      <c r="B200" s="762"/>
      <c r="C200" s="763"/>
      <c r="D200" s="763"/>
      <c r="E200" s="763"/>
      <c r="F200" s="616"/>
      <c r="H200" s="617" t="s">
        <v>700</v>
      </c>
      <c r="J200" s="761">
        <f>CT153</f>
        <v>0</v>
      </c>
      <c r="K200" s="761">
        <f>CU153</f>
        <v>0</v>
      </c>
      <c r="L200" s="761">
        <f>CV153</f>
        <v>0</v>
      </c>
      <c r="M200" s="761">
        <f>CW153</f>
        <v>0</v>
      </c>
      <c r="N200" s="761">
        <f>CX153</f>
        <v>0</v>
      </c>
      <c r="O200" s="665">
        <f t="shared" si="367"/>
        <v>0</v>
      </c>
      <c r="R200" s="661"/>
      <c r="S200" s="661"/>
      <c r="T200" s="661"/>
      <c r="U200" s="661"/>
      <c r="V200" s="661"/>
      <c r="W200" s="617"/>
      <c r="Z200" s="616"/>
      <c r="AA200" s="617"/>
      <c r="AB200" s="617"/>
      <c r="AE200" s="616"/>
      <c r="AF200" s="617"/>
      <c r="AG200" s="617"/>
      <c r="AJ200" s="616"/>
      <c r="AK200" s="617"/>
      <c r="AL200" s="617"/>
      <c r="AO200" s="616"/>
      <c r="AP200" s="617"/>
      <c r="AQ200" s="618"/>
      <c r="AR200" s="618"/>
      <c r="AS200" s="618"/>
      <c r="AT200" s="618"/>
      <c r="AU200" s="618"/>
      <c r="AV200" s="618"/>
      <c r="AW200" s="617"/>
      <c r="AX200" s="616"/>
      <c r="BA200" s="618"/>
      <c r="BB200" s="617"/>
      <c r="BC200" s="616"/>
      <c r="JV200" s="731"/>
      <c r="KA200" s="731"/>
      <c r="KB200" s="731"/>
      <c r="KC200" s="731"/>
      <c r="KD200" s="731"/>
      <c r="KE200" s="731"/>
      <c r="KF200" s="731"/>
      <c r="KG200" s="731"/>
      <c r="KH200" s="731"/>
      <c r="KI200" s="731"/>
      <c r="KJ200" s="731"/>
      <c r="KK200" s="731"/>
      <c r="KL200" s="731"/>
      <c r="KM200" s="731"/>
      <c r="KN200" s="731"/>
      <c r="KO200" s="731"/>
      <c r="KP200" s="731"/>
      <c r="KQ200" s="731"/>
      <c r="KR200" s="731"/>
      <c r="KS200" s="731"/>
      <c r="KT200" s="731"/>
      <c r="KU200" s="731"/>
      <c r="KV200" s="731"/>
      <c r="KW200" s="731"/>
      <c r="KX200" s="731"/>
      <c r="KY200" s="731"/>
      <c r="KZ200" s="731"/>
      <c r="LA200" s="731"/>
      <c r="LB200" s="731"/>
      <c r="LC200" s="731"/>
      <c r="LD200" s="731"/>
      <c r="LE200" s="731"/>
      <c r="LF200" s="731"/>
      <c r="LM200" s="654"/>
      <c r="LN200" s="654"/>
      <c r="MD200" s="654"/>
    </row>
    <row r="201" spans="1:342" s="614" customFormat="1" ht="12" customHeight="1" x14ac:dyDescent="0.2">
      <c r="A201" s="762"/>
      <c r="B201" s="762"/>
      <c r="D201" s="616"/>
      <c r="E201" s="659"/>
      <c r="F201" s="616"/>
      <c r="H201" s="741" t="s">
        <v>42</v>
      </c>
      <c r="J201" s="753">
        <f>SUM(J194:J200)</f>
        <v>0</v>
      </c>
      <c r="K201" s="753">
        <f>SUM(K194:K200)</f>
        <v>0</v>
      </c>
      <c r="L201" s="753">
        <f>SUM(L194:L200)</f>
        <v>0</v>
      </c>
      <c r="M201" s="753">
        <f>SUM(M194:M200)</f>
        <v>0</v>
      </c>
      <c r="N201" s="753">
        <f>SUM(N194:N200)</f>
        <v>0</v>
      </c>
      <c r="O201" s="753">
        <f t="shared" si="367"/>
        <v>0</v>
      </c>
      <c r="R201" s="661"/>
      <c r="S201" s="661"/>
      <c r="T201" s="661"/>
      <c r="U201" s="661"/>
      <c r="V201" s="661"/>
      <c r="W201" s="619"/>
      <c r="Z201" s="616"/>
      <c r="AA201" s="617"/>
      <c r="AB201" s="619"/>
      <c r="AE201" s="616"/>
      <c r="AF201" s="617"/>
      <c r="AG201" s="619"/>
      <c r="AJ201" s="616"/>
      <c r="AK201" s="617"/>
      <c r="AL201" s="619"/>
      <c r="AO201" s="616"/>
      <c r="AP201" s="617"/>
      <c r="AQ201" s="618"/>
      <c r="AR201" s="618"/>
      <c r="AS201" s="618"/>
      <c r="AT201" s="618"/>
      <c r="AU201" s="618"/>
      <c r="AV201" s="618"/>
      <c r="AW201" s="617"/>
      <c r="AX201" s="616"/>
      <c r="BA201" s="618"/>
      <c r="BB201" s="617"/>
      <c r="BC201" s="616"/>
      <c r="JV201" s="731"/>
      <c r="KA201" s="731"/>
      <c r="KB201" s="731"/>
      <c r="KC201" s="731"/>
      <c r="KD201" s="731"/>
      <c r="KE201" s="731"/>
      <c r="KF201" s="731"/>
      <c r="KG201" s="731"/>
      <c r="KH201" s="731"/>
      <c r="KI201" s="731"/>
      <c r="KJ201" s="731"/>
      <c r="KK201" s="731"/>
      <c r="KL201" s="731"/>
      <c r="KM201" s="731"/>
      <c r="KN201" s="731"/>
      <c r="KO201" s="731"/>
      <c r="KP201" s="731"/>
      <c r="KQ201" s="731"/>
      <c r="KR201" s="731"/>
      <c r="KS201" s="731"/>
      <c r="KT201" s="731"/>
      <c r="KU201" s="731"/>
      <c r="KV201" s="731"/>
      <c r="KW201" s="731"/>
      <c r="KX201" s="731"/>
      <c r="KY201" s="731"/>
      <c r="KZ201" s="731"/>
      <c r="LA201" s="731"/>
      <c r="LB201" s="731"/>
      <c r="LC201" s="731"/>
      <c r="LD201" s="731"/>
      <c r="LE201" s="731"/>
      <c r="LF201" s="731"/>
      <c r="LM201" s="654"/>
      <c r="LN201" s="654"/>
      <c r="MD201" s="654"/>
    </row>
    <row r="202" spans="1:342" s="614" customFormat="1" ht="9" customHeight="1" x14ac:dyDescent="0.2">
      <c r="A202" s="762"/>
      <c r="B202" s="762"/>
      <c r="D202" s="641"/>
      <c r="E202" s="659"/>
      <c r="F202" s="616"/>
      <c r="H202" s="617"/>
      <c r="J202" s="754"/>
      <c r="K202" s="754"/>
      <c r="L202" s="754"/>
      <c r="M202" s="754"/>
      <c r="N202" s="754"/>
      <c r="O202" s="754"/>
      <c r="R202" s="674"/>
      <c r="T202" s="755"/>
      <c r="W202" s="616"/>
      <c r="Z202" s="616"/>
      <c r="AA202" s="617"/>
      <c r="AB202" s="616"/>
      <c r="AE202" s="616"/>
      <c r="AF202" s="617"/>
      <c r="AG202" s="616"/>
      <c r="AJ202" s="616"/>
      <c r="AK202" s="617"/>
      <c r="AL202" s="616"/>
      <c r="AO202" s="616"/>
      <c r="AP202" s="617"/>
      <c r="AQ202" s="616"/>
      <c r="AR202" s="616"/>
      <c r="AS202" s="616"/>
      <c r="AT202" s="616"/>
      <c r="AU202" s="616"/>
      <c r="AV202" s="616"/>
      <c r="AX202" s="616"/>
      <c r="BA202" s="616"/>
      <c r="BC202" s="616"/>
      <c r="JV202" s="731"/>
      <c r="KA202" s="731"/>
      <c r="KB202" s="731"/>
      <c r="KC202" s="731"/>
      <c r="KD202" s="731"/>
      <c r="KE202" s="731"/>
      <c r="KF202" s="731"/>
      <c r="KG202" s="731"/>
      <c r="KH202" s="731"/>
      <c r="KI202" s="731"/>
      <c r="KJ202" s="731"/>
      <c r="KK202" s="731"/>
      <c r="KL202" s="731"/>
      <c r="KM202" s="731"/>
      <c r="KN202" s="731"/>
      <c r="KO202" s="731"/>
      <c r="KP202" s="731"/>
      <c r="KQ202" s="731"/>
      <c r="KR202" s="731"/>
      <c r="KS202" s="731"/>
      <c r="KT202" s="731"/>
      <c r="KU202" s="731"/>
      <c r="KV202" s="731"/>
      <c r="KW202" s="731"/>
      <c r="KX202" s="731"/>
      <c r="KY202" s="731"/>
      <c r="KZ202" s="731"/>
      <c r="LA202" s="731"/>
      <c r="LB202" s="731"/>
      <c r="LC202" s="731"/>
      <c r="LD202" s="731"/>
      <c r="LE202" s="731"/>
      <c r="LF202" s="731"/>
      <c r="LM202" s="654"/>
      <c r="LN202" s="654"/>
      <c r="MD202" s="654"/>
    </row>
    <row r="203" spans="1:342" s="614" customFormat="1" ht="14.45" customHeight="1" x14ac:dyDescent="0.2">
      <c r="A203" s="654" t="s">
        <v>71</v>
      </c>
      <c r="B203" s="654" t="s">
        <v>794</v>
      </c>
      <c r="K203" s="747">
        <f>$K$53</f>
        <v>0</v>
      </c>
      <c r="L203" s="747"/>
      <c r="M203" s="747"/>
      <c r="N203" s="747"/>
      <c r="R203" s="619" t="str">
        <f>B203</f>
        <v>UNIT SUMMARY (Continued)</v>
      </c>
      <c r="S203" s="619"/>
      <c r="T203" s="619"/>
      <c r="U203" s="619"/>
      <c r="AX203" s="616"/>
      <c r="BC203" s="616"/>
      <c r="JV203" s="731"/>
      <c r="KA203" s="731"/>
      <c r="KB203" s="731"/>
      <c r="KC203" s="731"/>
      <c r="KD203" s="731"/>
      <c r="KE203" s="731"/>
      <c r="KF203" s="731"/>
      <c r="KG203" s="731"/>
      <c r="KH203" s="731"/>
      <c r="KI203" s="731"/>
      <c r="KJ203" s="731"/>
      <c r="KK203" s="731"/>
      <c r="KL203" s="731"/>
      <c r="KM203" s="731"/>
      <c r="KN203" s="731"/>
      <c r="KO203" s="731"/>
      <c r="KP203" s="731"/>
      <c r="KQ203" s="731"/>
      <c r="KR203" s="731"/>
      <c r="KS203" s="731"/>
      <c r="KT203" s="731"/>
      <c r="KU203" s="731"/>
      <c r="KV203" s="731"/>
      <c r="KW203" s="731"/>
      <c r="KX203" s="731"/>
      <c r="KY203" s="731"/>
      <c r="KZ203" s="731"/>
      <c r="LA203" s="731"/>
      <c r="LB203" s="731"/>
      <c r="LC203" s="731"/>
      <c r="LD203" s="731"/>
      <c r="LE203" s="731"/>
      <c r="LF203" s="731"/>
      <c r="LM203" s="654"/>
      <c r="LN203" s="654"/>
      <c r="MD203" s="654"/>
    </row>
    <row r="204" spans="1:342" s="614" customFormat="1" ht="9" customHeight="1" x14ac:dyDescent="0.2">
      <c r="A204" s="654"/>
      <c r="B204" s="654"/>
      <c r="R204" s="654"/>
      <c r="S204" s="654"/>
      <c r="T204" s="664"/>
      <c r="AX204" s="616"/>
      <c r="BC204" s="616"/>
      <c r="JV204" s="731"/>
      <c r="KA204" s="731"/>
      <c r="KB204" s="731"/>
      <c r="KC204" s="731"/>
      <c r="KD204" s="731"/>
      <c r="KE204" s="731"/>
      <c r="KF204" s="731"/>
      <c r="KG204" s="731"/>
      <c r="KH204" s="731"/>
      <c r="KI204" s="731"/>
      <c r="KJ204" s="731"/>
      <c r="KK204" s="731"/>
      <c r="KL204" s="731"/>
      <c r="KM204" s="731"/>
      <c r="KN204" s="731"/>
      <c r="KO204" s="731"/>
      <c r="KP204" s="731"/>
      <c r="KQ204" s="731"/>
      <c r="KR204" s="731"/>
      <c r="KS204" s="731"/>
      <c r="KT204" s="731"/>
      <c r="KU204" s="731"/>
      <c r="KV204" s="731"/>
      <c r="KW204" s="731"/>
      <c r="KX204" s="731"/>
      <c r="KY204" s="731"/>
      <c r="KZ204" s="731"/>
      <c r="LA204" s="731"/>
      <c r="LB204" s="731"/>
      <c r="LC204" s="731"/>
      <c r="LD204" s="731"/>
      <c r="LE204" s="731"/>
      <c r="LF204" s="731"/>
      <c r="LM204" s="654"/>
      <c r="LN204" s="654"/>
      <c r="MD204" s="654"/>
    </row>
    <row r="205" spans="1:342" s="614" customFormat="1" ht="14.25" customHeight="1" x14ac:dyDescent="0.2">
      <c r="A205" s="762"/>
      <c r="B205" s="762"/>
      <c r="C205" s="661" t="s">
        <v>712</v>
      </c>
      <c r="D205" s="661"/>
      <c r="E205" s="659" t="s">
        <v>673</v>
      </c>
      <c r="F205" s="616"/>
      <c r="H205" s="617" t="s">
        <v>713</v>
      </c>
      <c r="J205" s="665">
        <f>GF153</f>
        <v>0</v>
      </c>
      <c r="K205" s="665">
        <f>GG153</f>
        <v>0</v>
      </c>
      <c r="L205" s="665">
        <f>GH153</f>
        <v>0</v>
      </c>
      <c r="M205" s="665">
        <f>GI153</f>
        <v>0</v>
      </c>
      <c r="N205" s="665">
        <f>GJ153</f>
        <v>0</v>
      </c>
      <c r="O205" s="665">
        <f t="shared" ref="O205:O215" si="368">SUM(J205:N205)</f>
        <v>0</v>
      </c>
      <c r="R205" s="661"/>
      <c r="S205" s="661"/>
      <c r="T205" s="661"/>
      <c r="U205" s="661"/>
      <c r="V205" s="661"/>
      <c r="W205" s="616"/>
      <c r="Z205" s="616"/>
      <c r="AA205" s="617"/>
      <c r="AB205" s="616"/>
      <c r="AE205" s="616"/>
      <c r="AF205" s="617"/>
      <c r="AG205" s="616"/>
      <c r="AJ205" s="616"/>
      <c r="AK205" s="617"/>
      <c r="AL205" s="616"/>
      <c r="AO205" s="616"/>
      <c r="AP205" s="617"/>
      <c r="AQ205" s="618"/>
      <c r="AR205" s="618"/>
      <c r="AS205" s="618"/>
      <c r="AT205" s="618"/>
      <c r="AU205" s="618"/>
      <c r="AV205" s="618"/>
      <c r="BA205" s="618"/>
      <c r="LM205" s="654"/>
      <c r="LN205" s="654"/>
      <c r="MD205" s="654"/>
    </row>
    <row r="206" spans="1:342" s="614" customFormat="1" ht="14.25" customHeight="1" x14ac:dyDescent="0.2">
      <c r="A206" s="762"/>
      <c r="B206" s="762"/>
      <c r="C206" s="661"/>
      <c r="D206" s="661"/>
      <c r="E206" s="659"/>
      <c r="F206" s="616"/>
      <c r="H206" s="617" t="s">
        <v>672</v>
      </c>
      <c r="J206" s="665">
        <f>GK153</f>
        <v>0</v>
      </c>
      <c r="K206" s="665">
        <f>GL153</f>
        <v>0</v>
      </c>
      <c r="L206" s="665">
        <f>GM153</f>
        <v>0</v>
      </c>
      <c r="M206" s="665">
        <f>GN153</f>
        <v>0</v>
      </c>
      <c r="N206" s="665">
        <f>GO153</f>
        <v>0</v>
      </c>
      <c r="O206" s="665">
        <f t="shared" si="368"/>
        <v>0</v>
      </c>
      <c r="R206" s="661"/>
      <c r="S206" s="661"/>
      <c r="T206" s="661"/>
      <c r="U206" s="661"/>
      <c r="V206" s="661"/>
      <c r="W206" s="616"/>
      <c r="Z206" s="616"/>
      <c r="AA206" s="617"/>
      <c r="AB206" s="616"/>
      <c r="AE206" s="616"/>
      <c r="AF206" s="617"/>
      <c r="AG206" s="616"/>
      <c r="AJ206" s="616"/>
      <c r="AK206" s="617"/>
      <c r="AL206" s="616"/>
      <c r="AO206" s="616"/>
      <c r="AP206" s="617"/>
      <c r="AQ206" s="618"/>
      <c r="AR206" s="618"/>
      <c r="AS206" s="618"/>
      <c r="AT206" s="618"/>
      <c r="AU206" s="618"/>
      <c r="AV206" s="618"/>
      <c r="AW206" s="620"/>
      <c r="AX206" s="616"/>
      <c r="BA206" s="618"/>
      <c r="BB206" s="620"/>
      <c r="BC206" s="616"/>
      <c r="JV206" s="731"/>
      <c r="KA206" s="731"/>
      <c r="KB206" s="731"/>
      <c r="KC206" s="731"/>
      <c r="KD206" s="731"/>
      <c r="KE206" s="731"/>
      <c r="KF206" s="731"/>
      <c r="KG206" s="731"/>
      <c r="KH206" s="731"/>
      <c r="KI206" s="731"/>
      <c r="KJ206" s="731"/>
      <c r="KK206" s="731"/>
      <c r="KL206" s="731"/>
      <c r="KM206" s="731"/>
      <c r="KN206" s="731"/>
      <c r="KO206" s="731"/>
      <c r="KP206" s="731"/>
      <c r="KQ206" s="731"/>
      <c r="KR206" s="731"/>
      <c r="KS206" s="731"/>
      <c r="KT206" s="731"/>
      <c r="KU206" s="731"/>
      <c r="KV206" s="731"/>
      <c r="KW206" s="731"/>
      <c r="KX206" s="731"/>
      <c r="KY206" s="731"/>
      <c r="KZ206" s="731"/>
      <c r="LA206" s="731"/>
      <c r="LB206" s="731"/>
      <c r="LC206" s="731"/>
      <c r="LD206" s="731"/>
      <c r="LE206" s="731"/>
      <c r="LF206" s="731"/>
      <c r="LM206" s="654"/>
      <c r="LN206" s="654"/>
      <c r="MD206" s="654"/>
    </row>
    <row r="207" spans="1:342" s="614" customFormat="1" ht="14.25" customHeight="1" x14ac:dyDescent="0.2">
      <c r="A207" s="762"/>
      <c r="B207" s="762"/>
      <c r="C207" s="661"/>
      <c r="D207" s="661"/>
      <c r="E207" s="659"/>
      <c r="F207" s="616"/>
      <c r="H207" s="741" t="s">
        <v>714</v>
      </c>
      <c r="J207" s="753">
        <f>SUM(J205:J206)+GP153</f>
        <v>0</v>
      </c>
      <c r="K207" s="753">
        <f>SUM(K205:K206)+GQ153</f>
        <v>0</v>
      </c>
      <c r="L207" s="753">
        <f>SUM(L205:L206)+GR153</f>
        <v>0</v>
      </c>
      <c r="M207" s="753">
        <f>SUM(M205:M206)+GS153</f>
        <v>0</v>
      </c>
      <c r="N207" s="753">
        <f>SUM(N205:N206)+GT153</f>
        <v>0</v>
      </c>
      <c r="O207" s="753">
        <f t="shared" si="368"/>
        <v>0</v>
      </c>
      <c r="R207" s="661"/>
      <c r="S207" s="661"/>
      <c r="T207" s="661"/>
      <c r="U207" s="661"/>
      <c r="V207" s="661"/>
      <c r="W207" s="619"/>
      <c r="Z207" s="616"/>
      <c r="AA207" s="617"/>
      <c r="AB207" s="619"/>
      <c r="AE207" s="616"/>
      <c r="AF207" s="617"/>
      <c r="AG207" s="619"/>
      <c r="AJ207" s="616"/>
      <c r="AK207" s="617"/>
      <c r="AL207" s="619"/>
      <c r="AO207" s="616"/>
      <c r="AP207" s="617"/>
      <c r="AQ207" s="618"/>
      <c r="AR207" s="618"/>
      <c r="AS207" s="618"/>
      <c r="AT207" s="618"/>
      <c r="AU207" s="618"/>
      <c r="AV207" s="618"/>
      <c r="AW207" s="617"/>
      <c r="AX207" s="616"/>
      <c r="BA207" s="618"/>
      <c r="BB207" s="617"/>
      <c r="BC207" s="616"/>
      <c r="JV207" s="731"/>
      <c r="KA207" s="731"/>
      <c r="KB207" s="731"/>
      <c r="KC207" s="731"/>
      <c r="KD207" s="731"/>
      <c r="KE207" s="731"/>
      <c r="KF207" s="731"/>
      <c r="KG207" s="731"/>
      <c r="KH207" s="731"/>
      <c r="KI207" s="731"/>
      <c r="KJ207" s="731"/>
      <c r="KK207" s="731"/>
      <c r="KL207" s="731"/>
      <c r="KM207" s="731"/>
      <c r="KN207" s="731"/>
      <c r="KO207" s="731"/>
      <c r="KP207" s="731"/>
      <c r="KQ207" s="731"/>
      <c r="KR207" s="731"/>
      <c r="KS207" s="731"/>
      <c r="KT207" s="731"/>
      <c r="KU207" s="731"/>
      <c r="KV207" s="731"/>
      <c r="KW207" s="731"/>
      <c r="KX207" s="731"/>
      <c r="KY207" s="731"/>
      <c r="KZ207" s="731"/>
      <c r="LA207" s="731"/>
      <c r="LB207" s="731"/>
      <c r="LC207" s="731"/>
      <c r="LD207" s="731"/>
      <c r="LE207" s="731"/>
      <c r="LF207" s="731"/>
      <c r="LM207" s="654"/>
      <c r="LN207" s="654"/>
      <c r="MD207" s="654"/>
    </row>
    <row r="208" spans="1:342" s="614" customFormat="1" ht="14.25" customHeight="1" x14ac:dyDescent="0.2">
      <c r="A208" s="762"/>
      <c r="B208" s="762"/>
      <c r="C208" s="661"/>
      <c r="D208" s="661"/>
      <c r="E208" s="659" t="s">
        <v>715</v>
      </c>
      <c r="F208" s="616"/>
      <c r="H208" s="617" t="s">
        <v>713</v>
      </c>
      <c r="J208" s="665">
        <f>GU153</f>
        <v>0</v>
      </c>
      <c r="K208" s="665">
        <f>GV153</f>
        <v>0</v>
      </c>
      <c r="L208" s="665">
        <f>GW153</f>
        <v>0</v>
      </c>
      <c r="M208" s="665">
        <f>GX153</f>
        <v>0</v>
      </c>
      <c r="N208" s="665">
        <f>GY153</f>
        <v>0</v>
      </c>
      <c r="O208" s="665">
        <f t="shared" si="368"/>
        <v>0</v>
      </c>
      <c r="R208" s="661"/>
      <c r="S208" s="661"/>
      <c r="T208" s="661"/>
      <c r="U208" s="661"/>
      <c r="V208" s="661"/>
      <c r="W208" s="616"/>
      <c r="Z208" s="616"/>
      <c r="AA208" s="617"/>
      <c r="AB208" s="616"/>
      <c r="AE208" s="616"/>
      <c r="AF208" s="617"/>
      <c r="AG208" s="616"/>
      <c r="AJ208" s="616"/>
      <c r="AK208" s="617"/>
      <c r="AL208" s="616"/>
      <c r="AO208" s="616"/>
      <c r="AP208" s="617"/>
      <c r="AQ208" s="618"/>
      <c r="AR208" s="618"/>
      <c r="AS208" s="618"/>
      <c r="AT208" s="618"/>
      <c r="AU208" s="618"/>
      <c r="AV208" s="618"/>
      <c r="BA208" s="618"/>
      <c r="LM208" s="654"/>
      <c r="LN208" s="654"/>
      <c r="MD208" s="654"/>
    </row>
    <row r="209" spans="1:342" s="614" customFormat="1" ht="14.25" customHeight="1" x14ac:dyDescent="0.2">
      <c r="A209" s="762"/>
      <c r="B209" s="762"/>
      <c r="C209" s="661"/>
      <c r="D209" s="661"/>
      <c r="E209" s="659"/>
      <c r="F209" s="616"/>
      <c r="H209" s="617" t="s">
        <v>672</v>
      </c>
      <c r="J209" s="665">
        <f>GZ153</f>
        <v>0</v>
      </c>
      <c r="K209" s="665">
        <f>HA153</f>
        <v>0</v>
      </c>
      <c r="L209" s="665">
        <f>HB153</f>
        <v>0</v>
      </c>
      <c r="M209" s="665">
        <f>HC153</f>
        <v>0</v>
      </c>
      <c r="N209" s="665">
        <f>HD153</f>
        <v>0</v>
      </c>
      <c r="O209" s="665">
        <f t="shared" si="368"/>
        <v>0</v>
      </c>
      <c r="R209" s="661"/>
      <c r="S209" s="661"/>
      <c r="T209" s="661"/>
      <c r="U209" s="661"/>
      <c r="V209" s="661"/>
      <c r="W209" s="616"/>
      <c r="Z209" s="616"/>
      <c r="AA209" s="617"/>
      <c r="AB209" s="616"/>
      <c r="AE209" s="616"/>
      <c r="AF209" s="617"/>
      <c r="AG209" s="616"/>
      <c r="AJ209" s="616"/>
      <c r="AK209" s="617"/>
      <c r="AL209" s="616"/>
      <c r="AO209" s="616"/>
      <c r="AP209" s="617"/>
      <c r="AQ209" s="618"/>
      <c r="AR209" s="618"/>
      <c r="AS209" s="618"/>
      <c r="AT209" s="618"/>
      <c r="AU209" s="618"/>
      <c r="AV209" s="618"/>
      <c r="AW209" s="620"/>
      <c r="AX209" s="616"/>
      <c r="BA209" s="618"/>
      <c r="BB209" s="620"/>
      <c r="BC209" s="616"/>
      <c r="JV209" s="731"/>
      <c r="KA209" s="731"/>
      <c r="KB209" s="731"/>
      <c r="KC209" s="731"/>
      <c r="KD209" s="731"/>
      <c r="KE209" s="731"/>
      <c r="KF209" s="731"/>
      <c r="KG209" s="731"/>
      <c r="KH209" s="731"/>
      <c r="KI209" s="731"/>
      <c r="KJ209" s="731"/>
      <c r="KK209" s="731"/>
      <c r="KL209" s="731"/>
      <c r="KM209" s="731"/>
      <c r="KN209" s="731"/>
      <c r="KO209" s="731"/>
      <c r="KP209" s="731"/>
      <c r="KQ209" s="731"/>
      <c r="KR209" s="731"/>
      <c r="KS209" s="731"/>
      <c r="KT209" s="731"/>
      <c r="KU209" s="731"/>
      <c r="KV209" s="731"/>
      <c r="KW209" s="731"/>
      <c r="KX209" s="731"/>
      <c r="KY209" s="731"/>
      <c r="KZ209" s="731"/>
      <c r="LA209" s="731"/>
      <c r="LB209" s="731"/>
      <c r="LC209" s="731"/>
      <c r="LD209" s="731"/>
      <c r="LE209" s="731"/>
      <c r="LF209" s="731"/>
      <c r="LM209" s="654"/>
      <c r="LN209" s="654"/>
      <c r="MD209" s="654"/>
    </row>
    <row r="210" spans="1:342" s="614" customFormat="1" ht="14.25" customHeight="1" x14ac:dyDescent="0.2">
      <c r="A210" s="762"/>
      <c r="B210" s="762"/>
      <c r="C210" s="661"/>
      <c r="D210" s="661"/>
      <c r="E210" s="659"/>
      <c r="F210" s="616"/>
      <c r="H210" s="741" t="s">
        <v>714</v>
      </c>
      <c r="J210" s="753">
        <f>SUM(J208:J209)+HE153</f>
        <v>0</v>
      </c>
      <c r="K210" s="753">
        <f>SUM(K208:K209)+HF153</f>
        <v>0</v>
      </c>
      <c r="L210" s="753">
        <f>SUM(L208:L209)+HG153</f>
        <v>0</v>
      </c>
      <c r="M210" s="753">
        <f>SUM(M208:M209)+HH153</f>
        <v>0</v>
      </c>
      <c r="N210" s="753">
        <f>SUM(N208:N209)+HI153</f>
        <v>0</v>
      </c>
      <c r="O210" s="753">
        <f t="shared" si="368"/>
        <v>0</v>
      </c>
      <c r="R210" s="661"/>
      <c r="S210" s="661"/>
      <c r="T210" s="661"/>
      <c r="U210" s="661"/>
      <c r="V210" s="661"/>
      <c r="W210" s="619"/>
      <c r="Z210" s="616"/>
      <c r="AA210" s="617"/>
      <c r="AB210" s="619"/>
      <c r="AE210" s="616"/>
      <c r="AF210" s="617"/>
      <c r="AG210" s="619"/>
      <c r="AJ210" s="616"/>
      <c r="AK210" s="617"/>
      <c r="AL210" s="619"/>
      <c r="AO210" s="616"/>
      <c r="AP210" s="617"/>
      <c r="AQ210" s="618"/>
      <c r="AR210" s="618"/>
      <c r="AS210" s="618"/>
      <c r="AT210" s="618"/>
      <c r="AU210" s="618"/>
      <c r="AV210" s="618"/>
      <c r="AW210" s="617"/>
      <c r="AX210" s="616"/>
      <c r="BA210" s="618"/>
      <c r="BB210" s="617"/>
      <c r="BC210" s="616"/>
      <c r="JV210" s="731"/>
      <c r="KA210" s="731"/>
      <c r="KB210" s="731"/>
      <c r="KC210" s="731"/>
      <c r="KD210" s="731"/>
      <c r="KE210" s="731"/>
      <c r="KF210" s="731"/>
      <c r="KG210" s="731"/>
      <c r="KH210" s="731"/>
      <c r="KI210" s="731"/>
      <c r="KJ210" s="731"/>
      <c r="KK210" s="731"/>
      <c r="KL210" s="731"/>
      <c r="KM210" s="731"/>
      <c r="KN210" s="731"/>
      <c r="KO210" s="731"/>
      <c r="KP210" s="731"/>
      <c r="KQ210" s="731"/>
      <c r="KR210" s="731"/>
      <c r="KS210" s="731"/>
      <c r="KT210" s="731"/>
      <c r="KU210" s="731"/>
      <c r="KV210" s="731"/>
      <c r="KW210" s="731"/>
      <c r="KX210" s="731"/>
      <c r="KY210" s="731"/>
      <c r="KZ210" s="731"/>
      <c r="LA210" s="731"/>
      <c r="LB210" s="731"/>
      <c r="LC210" s="731"/>
      <c r="LD210" s="731"/>
      <c r="LE210" s="731"/>
      <c r="LF210" s="731"/>
      <c r="LM210" s="654"/>
      <c r="LN210" s="654"/>
      <c r="MD210" s="654"/>
    </row>
    <row r="211" spans="1:342" s="614" customFormat="1" ht="14.25" customHeight="1" x14ac:dyDescent="0.2">
      <c r="A211" s="762"/>
      <c r="B211" s="762"/>
      <c r="C211" s="660"/>
      <c r="D211" s="616"/>
      <c r="E211" s="660" t="s">
        <v>716</v>
      </c>
      <c r="F211" s="660"/>
      <c r="H211" s="617" t="s">
        <v>713</v>
      </c>
      <c r="J211" s="665">
        <f>HJ153</f>
        <v>0</v>
      </c>
      <c r="K211" s="665">
        <f>HK153</f>
        <v>0</v>
      </c>
      <c r="L211" s="665">
        <f>HL153</f>
        <v>0</v>
      </c>
      <c r="M211" s="665">
        <f>HM153</f>
        <v>0</v>
      </c>
      <c r="N211" s="665">
        <f>HN153</f>
        <v>0</v>
      </c>
      <c r="O211" s="665">
        <f t="shared" si="368"/>
        <v>0</v>
      </c>
      <c r="R211" s="661"/>
      <c r="S211" s="661"/>
      <c r="T211" s="661"/>
      <c r="U211" s="661"/>
      <c r="V211" s="661"/>
      <c r="W211" s="616"/>
      <c r="Z211" s="616"/>
      <c r="AA211" s="617"/>
      <c r="AB211" s="616"/>
      <c r="AE211" s="616"/>
      <c r="AF211" s="617"/>
      <c r="AG211" s="616"/>
      <c r="AJ211" s="616"/>
      <c r="AK211" s="617"/>
      <c r="AL211" s="616"/>
      <c r="AO211" s="616"/>
      <c r="AP211" s="617"/>
      <c r="AQ211" s="618"/>
      <c r="AR211" s="618"/>
      <c r="AS211" s="618"/>
      <c r="AT211" s="618"/>
      <c r="AU211" s="618"/>
      <c r="AV211" s="618"/>
      <c r="BA211" s="618"/>
      <c r="LM211" s="654"/>
      <c r="LN211" s="654"/>
      <c r="MD211" s="654"/>
    </row>
    <row r="212" spans="1:342" s="614" customFormat="1" ht="14.25" customHeight="1" x14ac:dyDescent="0.2">
      <c r="A212" s="762"/>
      <c r="B212" s="762"/>
      <c r="C212" s="660"/>
      <c r="D212" s="616"/>
      <c r="E212" s="660"/>
      <c r="F212" s="660"/>
      <c r="H212" s="617" t="s">
        <v>672</v>
      </c>
      <c r="J212" s="665">
        <f>HO153</f>
        <v>0</v>
      </c>
      <c r="K212" s="665">
        <f>HP153</f>
        <v>0</v>
      </c>
      <c r="L212" s="665">
        <f>HQ153</f>
        <v>0</v>
      </c>
      <c r="M212" s="665">
        <f>HR153</f>
        <v>0</v>
      </c>
      <c r="N212" s="665">
        <f>HS153</f>
        <v>0</v>
      </c>
      <c r="O212" s="665">
        <f t="shared" si="368"/>
        <v>0</v>
      </c>
      <c r="R212" s="661"/>
      <c r="S212" s="661"/>
      <c r="T212" s="661"/>
      <c r="U212" s="661"/>
      <c r="V212" s="661"/>
      <c r="W212" s="616"/>
      <c r="Z212" s="616"/>
      <c r="AA212" s="617"/>
      <c r="AB212" s="616"/>
      <c r="AE212" s="616"/>
      <c r="AF212" s="617"/>
      <c r="AG212" s="616"/>
      <c r="AJ212" s="616"/>
      <c r="AK212" s="617"/>
      <c r="AL212" s="616"/>
      <c r="AO212" s="616"/>
      <c r="AP212" s="617"/>
      <c r="AQ212" s="618"/>
      <c r="AR212" s="618"/>
      <c r="AS212" s="618"/>
      <c r="AT212" s="618"/>
      <c r="AU212" s="618"/>
      <c r="AV212" s="618"/>
      <c r="AW212" s="620"/>
      <c r="AX212" s="616"/>
      <c r="BA212" s="618"/>
      <c r="BB212" s="620"/>
      <c r="BC212" s="616"/>
      <c r="JV212" s="731"/>
      <c r="KA212" s="731"/>
      <c r="KB212" s="731"/>
      <c r="KC212" s="731"/>
      <c r="KD212" s="731"/>
      <c r="KE212" s="731"/>
      <c r="KF212" s="731"/>
      <c r="KG212" s="731"/>
      <c r="KH212" s="731"/>
      <c r="KI212" s="731"/>
      <c r="KJ212" s="731"/>
      <c r="KK212" s="731"/>
      <c r="KL212" s="731"/>
      <c r="KM212" s="731"/>
      <c r="KN212" s="731"/>
      <c r="KO212" s="731"/>
      <c r="KP212" s="731"/>
      <c r="KQ212" s="731"/>
      <c r="KR212" s="731"/>
      <c r="KS212" s="731"/>
      <c r="KT212" s="731"/>
      <c r="KU212" s="731"/>
      <c r="KV212" s="731"/>
      <c r="KW212" s="731"/>
      <c r="KX212" s="731"/>
      <c r="KY212" s="731"/>
      <c r="KZ212" s="731"/>
      <c r="LA212" s="731"/>
      <c r="LB212" s="731"/>
      <c r="LC212" s="731"/>
      <c r="LD212" s="731"/>
      <c r="LE212" s="731"/>
      <c r="LF212" s="731"/>
      <c r="LM212" s="654"/>
      <c r="LN212" s="654"/>
      <c r="MD212" s="654"/>
    </row>
    <row r="213" spans="1:342" s="614" customFormat="1" ht="14.25" customHeight="1" x14ac:dyDescent="0.2">
      <c r="A213" s="762"/>
      <c r="B213" s="762"/>
      <c r="C213" s="660"/>
      <c r="D213" s="616"/>
      <c r="E213" s="659"/>
      <c r="F213" s="616"/>
      <c r="H213" s="741" t="s">
        <v>714</v>
      </c>
      <c r="J213" s="753">
        <f>SUM(J211:J212)+HT153</f>
        <v>0</v>
      </c>
      <c r="K213" s="753">
        <f>SUM(K211:K212)+HU153</f>
        <v>0</v>
      </c>
      <c r="L213" s="753">
        <f>SUM(L211:L212)+HV153</f>
        <v>0</v>
      </c>
      <c r="M213" s="753">
        <f>SUM(M211:M212)+HW153</f>
        <v>0</v>
      </c>
      <c r="N213" s="753">
        <f>SUM(N211:N212)+HX153</f>
        <v>0</v>
      </c>
      <c r="O213" s="753">
        <f t="shared" si="368"/>
        <v>0</v>
      </c>
      <c r="R213" s="661"/>
      <c r="S213" s="661"/>
      <c r="T213" s="661"/>
      <c r="U213" s="661"/>
      <c r="V213" s="661"/>
      <c r="W213" s="619"/>
      <c r="Z213" s="616"/>
      <c r="AA213" s="617"/>
      <c r="AB213" s="619"/>
      <c r="AE213" s="616"/>
      <c r="AF213" s="617"/>
      <c r="AG213" s="619"/>
      <c r="AJ213" s="616"/>
      <c r="AK213" s="617"/>
      <c r="AL213" s="619"/>
      <c r="AO213" s="616"/>
      <c r="AP213" s="617"/>
      <c r="AQ213" s="618"/>
      <c r="AR213" s="618"/>
      <c r="AS213" s="618"/>
      <c r="AT213" s="618"/>
      <c r="AU213" s="618"/>
      <c r="AV213" s="618"/>
      <c r="AW213" s="617"/>
      <c r="AX213" s="616"/>
      <c r="BA213" s="618"/>
      <c r="BB213" s="617"/>
      <c r="BC213" s="616"/>
      <c r="JV213" s="731"/>
      <c r="KA213" s="731"/>
      <c r="KB213" s="731"/>
      <c r="KC213" s="731"/>
      <c r="KD213" s="731"/>
      <c r="KE213" s="731"/>
      <c r="KF213" s="731"/>
      <c r="KG213" s="731"/>
      <c r="KH213" s="731"/>
      <c r="KI213" s="731"/>
      <c r="KJ213" s="731"/>
      <c r="KK213" s="731"/>
      <c r="KL213" s="731"/>
      <c r="KM213" s="731"/>
      <c r="KN213" s="731"/>
      <c r="KO213" s="731"/>
      <c r="KP213" s="731"/>
      <c r="KQ213" s="731"/>
      <c r="KR213" s="731"/>
      <c r="KS213" s="731"/>
      <c r="KT213" s="731"/>
      <c r="KU213" s="731"/>
      <c r="KV213" s="731"/>
      <c r="KW213" s="731"/>
      <c r="KX213" s="731"/>
      <c r="KY213" s="731"/>
      <c r="KZ213" s="731"/>
      <c r="LA213" s="731"/>
      <c r="LB213" s="731"/>
      <c r="LC213" s="731"/>
      <c r="LD213" s="731"/>
      <c r="LE213" s="731"/>
      <c r="LF213" s="731"/>
      <c r="LM213" s="654"/>
      <c r="LN213" s="654"/>
      <c r="MD213" s="654"/>
    </row>
    <row r="214" spans="1:342" s="614" customFormat="1" ht="14.25" customHeight="1" x14ac:dyDescent="0.2">
      <c r="A214" s="762"/>
      <c r="B214" s="762"/>
      <c r="C214" s="660"/>
      <c r="D214" s="616"/>
      <c r="E214" s="659" t="s">
        <v>59</v>
      </c>
      <c r="F214" s="616"/>
      <c r="G214" s="657"/>
      <c r="J214" s="665">
        <f>'Rent Schedule and Summary'!J109</f>
        <v>0</v>
      </c>
      <c r="K214" s="665">
        <f>'Rent Schedule and Summary'!K109</f>
        <v>0</v>
      </c>
      <c r="L214" s="665">
        <f>'Rent Schedule and Summary'!L109</f>
        <v>0</v>
      </c>
      <c r="M214" s="665">
        <f>'Rent Schedule and Summary'!M109</f>
        <v>0</v>
      </c>
      <c r="N214" s="665">
        <f>'Rent Schedule and Summary'!N109</f>
        <v>0</v>
      </c>
      <c r="O214" s="665">
        <f t="shared" si="368"/>
        <v>0</v>
      </c>
      <c r="R214" s="661"/>
      <c r="S214" s="661"/>
      <c r="T214" s="661"/>
      <c r="U214" s="661"/>
      <c r="V214" s="661"/>
      <c r="W214" s="616"/>
      <c r="Z214" s="616"/>
      <c r="AA214" s="617"/>
      <c r="AB214" s="616"/>
      <c r="AE214" s="616"/>
      <c r="AF214" s="617"/>
      <c r="AG214" s="616"/>
      <c r="AJ214" s="616"/>
      <c r="AK214" s="617"/>
      <c r="AL214" s="616"/>
      <c r="AO214" s="616"/>
      <c r="AP214" s="617"/>
      <c r="AQ214" s="618"/>
      <c r="AR214" s="618"/>
      <c r="AS214" s="618"/>
      <c r="AT214" s="618"/>
      <c r="AU214" s="618"/>
      <c r="AV214" s="618"/>
      <c r="AW214" s="620"/>
      <c r="AX214" s="616"/>
      <c r="BA214" s="618"/>
      <c r="BB214" s="620"/>
      <c r="BC214" s="616"/>
      <c r="JV214" s="731"/>
      <c r="KA214" s="731"/>
      <c r="KB214" s="731"/>
      <c r="KC214" s="731"/>
      <c r="KD214" s="731"/>
      <c r="KE214" s="731"/>
      <c r="KF214" s="731"/>
      <c r="KG214" s="731"/>
      <c r="KH214" s="731"/>
      <c r="KI214" s="731"/>
      <c r="KJ214" s="731"/>
      <c r="KK214" s="731"/>
      <c r="KL214" s="731"/>
      <c r="KM214" s="731"/>
      <c r="KN214" s="731"/>
      <c r="KO214" s="731"/>
      <c r="KP214" s="731"/>
      <c r="KQ214" s="731"/>
      <c r="KR214" s="731"/>
      <c r="KS214" s="731"/>
      <c r="KT214" s="731"/>
      <c r="KU214" s="731"/>
      <c r="KV214" s="731"/>
      <c r="KW214" s="731"/>
      <c r="KX214" s="731"/>
      <c r="KY214" s="731"/>
      <c r="KZ214" s="731"/>
      <c r="LA214" s="731"/>
      <c r="LB214" s="731"/>
      <c r="LC214" s="731"/>
      <c r="LD214" s="731"/>
      <c r="LE214" s="731"/>
      <c r="LF214" s="731"/>
      <c r="LM214" s="654"/>
      <c r="LN214" s="654"/>
      <c r="MD214" s="654"/>
    </row>
    <row r="215" spans="1:342" s="614" customFormat="1" ht="14.25" customHeight="1" x14ac:dyDescent="0.2">
      <c r="A215" s="764"/>
      <c r="B215" s="764"/>
      <c r="C215" s="764"/>
      <c r="D215" s="764"/>
      <c r="E215" s="659" t="s">
        <v>783</v>
      </c>
      <c r="F215" s="616"/>
      <c r="G215" s="657"/>
      <c r="J215" s="665">
        <f>'Rent Schedule and Summary'!J110</f>
        <v>0</v>
      </c>
      <c r="K215" s="665">
        <f>'Rent Schedule and Summary'!K110</f>
        <v>0</v>
      </c>
      <c r="L215" s="665">
        <f>'Rent Schedule and Summary'!L110</f>
        <v>0</v>
      </c>
      <c r="M215" s="665">
        <f>'Rent Schedule and Summary'!M110</f>
        <v>0</v>
      </c>
      <c r="N215" s="665">
        <f>'Rent Schedule and Summary'!N110</f>
        <v>0</v>
      </c>
      <c r="O215" s="665">
        <f t="shared" si="368"/>
        <v>0</v>
      </c>
      <c r="R215" s="661"/>
      <c r="S215" s="661"/>
      <c r="T215" s="661"/>
      <c r="U215" s="661"/>
      <c r="V215" s="661"/>
      <c r="W215" s="616"/>
      <c r="Z215" s="616"/>
      <c r="AA215" s="617"/>
      <c r="AB215" s="616"/>
      <c r="AE215" s="616"/>
      <c r="AF215" s="617"/>
      <c r="AG215" s="616"/>
      <c r="AJ215" s="616"/>
      <c r="AK215" s="617"/>
      <c r="AL215" s="616"/>
      <c r="AO215" s="616"/>
      <c r="AP215" s="617"/>
      <c r="AQ215" s="618"/>
      <c r="AR215" s="618"/>
      <c r="AS215" s="618"/>
      <c r="AT215" s="618"/>
      <c r="AU215" s="618"/>
      <c r="AV215" s="618"/>
      <c r="AW215" s="620"/>
      <c r="AX215" s="616"/>
      <c r="BA215" s="618"/>
      <c r="BB215" s="620"/>
      <c r="BC215" s="616"/>
      <c r="JV215" s="731"/>
      <c r="KA215" s="731"/>
      <c r="KB215" s="731"/>
      <c r="KC215" s="731"/>
      <c r="KD215" s="731"/>
      <c r="KE215" s="731"/>
      <c r="KF215" s="731"/>
      <c r="KG215" s="731"/>
      <c r="KH215" s="731"/>
      <c r="KI215" s="731"/>
      <c r="KJ215" s="731"/>
      <c r="KK215" s="731"/>
      <c r="KL215" s="731"/>
      <c r="KM215" s="731"/>
      <c r="KN215" s="731"/>
      <c r="KO215" s="731"/>
      <c r="KP215" s="731"/>
      <c r="KQ215" s="731"/>
      <c r="KR215" s="731"/>
      <c r="KS215" s="731"/>
      <c r="KT215" s="731"/>
      <c r="KU215" s="731"/>
      <c r="KV215" s="731"/>
      <c r="KW215" s="731"/>
      <c r="KX215" s="731"/>
      <c r="KY215" s="731"/>
      <c r="KZ215" s="731"/>
      <c r="LA215" s="731"/>
      <c r="LB215" s="731"/>
      <c r="LC215" s="731"/>
      <c r="LD215" s="731"/>
      <c r="LE215" s="731"/>
      <c r="LF215" s="731"/>
      <c r="LM215" s="654"/>
      <c r="LN215" s="654"/>
      <c r="MD215" s="654"/>
    </row>
    <row r="216" spans="1:342" s="614" customFormat="1" ht="9" customHeight="1" x14ac:dyDescent="0.2">
      <c r="A216" s="765"/>
      <c r="B216" s="765"/>
      <c r="C216" s="765"/>
      <c r="D216" s="765"/>
      <c r="E216" s="659"/>
      <c r="F216" s="616"/>
      <c r="G216" s="657"/>
      <c r="J216" s="617"/>
      <c r="K216" s="617"/>
      <c r="L216" s="617"/>
      <c r="M216" s="617"/>
      <c r="N216" s="617"/>
      <c r="O216" s="617"/>
      <c r="R216" s="661"/>
      <c r="S216" s="661"/>
      <c r="T216" s="661"/>
      <c r="U216" s="661"/>
      <c r="V216" s="661"/>
      <c r="W216" s="616"/>
      <c r="Z216" s="616"/>
      <c r="AA216" s="617"/>
      <c r="AB216" s="616"/>
      <c r="AE216" s="616"/>
      <c r="AF216" s="617"/>
      <c r="AG216" s="616"/>
      <c r="AJ216" s="616"/>
      <c r="AK216" s="617"/>
      <c r="AL216" s="616"/>
      <c r="AO216" s="616"/>
      <c r="AP216" s="617"/>
      <c r="AQ216" s="618"/>
      <c r="AR216" s="618"/>
      <c r="AS216" s="618"/>
      <c r="AT216" s="618"/>
      <c r="AU216" s="618"/>
      <c r="AV216" s="618"/>
      <c r="AW216" s="620"/>
      <c r="AX216" s="616"/>
      <c r="BA216" s="618"/>
      <c r="BB216" s="620"/>
      <c r="BC216" s="616"/>
      <c r="JV216" s="731"/>
      <c r="KA216" s="731"/>
      <c r="KB216" s="731"/>
      <c r="KC216" s="731"/>
      <c r="KD216" s="731"/>
      <c r="KE216" s="731"/>
      <c r="KF216" s="731"/>
      <c r="KG216" s="731"/>
      <c r="KH216" s="731"/>
      <c r="KI216" s="731"/>
      <c r="KJ216" s="731"/>
      <c r="KK216" s="731"/>
      <c r="KL216" s="731"/>
      <c r="KM216" s="731"/>
      <c r="KN216" s="731"/>
      <c r="KO216" s="731"/>
      <c r="KP216" s="731"/>
      <c r="KQ216" s="731"/>
      <c r="KR216" s="731"/>
      <c r="KS216" s="731"/>
      <c r="KT216" s="731"/>
      <c r="KU216" s="731"/>
      <c r="KV216" s="731"/>
      <c r="KW216" s="731"/>
      <c r="KX216" s="731"/>
      <c r="KY216" s="731"/>
      <c r="KZ216" s="731"/>
      <c r="LA216" s="731"/>
      <c r="LB216" s="731"/>
      <c r="LC216" s="731"/>
      <c r="LD216" s="731"/>
      <c r="LE216" s="731"/>
      <c r="LF216" s="731"/>
      <c r="LM216" s="654"/>
      <c r="LN216" s="654"/>
      <c r="MD216" s="654"/>
    </row>
    <row r="217" spans="1:342" s="614" customFormat="1" ht="14.25" customHeight="1" x14ac:dyDescent="0.2">
      <c r="A217" s="765"/>
      <c r="B217" s="765"/>
      <c r="C217" s="765"/>
      <c r="D217" s="765"/>
      <c r="E217" s="659" t="s">
        <v>47</v>
      </c>
      <c r="F217" s="616"/>
      <c r="G217" s="657"/>
      <c r="J217" s="665">
        <f>J221+J223+J225+J227+J229+J231+J233+J235</f>
        <v>0</v>
      </c>
      <c r="K217" s="665">
        <f>K221+K223+K225+K227+K229+K231+K233+K235</f>
        <v>0</v>
      </c>
      <c r="L217" s="665">
        <f>L221+L223+L225+L227+L229+L231+L233+L235</f>
        <v>0</v>
      </c>
      <c r="M217" s="665">
        <f>M221+M223+M225+M227+M229+M231+M233+M235</f>
        <v>0</v>
      </c>
      <c r="N217" s="665">
        <f>N221+N223+N225+N227+N229+N231+N233+N235</f>
        <v>0</v>
      </c>
      <c r="O217" s="665">
        <f>SUM(J217:N217)</f>
        <v>0</v>
      </c>
      <c r="R217" s="661"/>
      <c r="S217" s="661"/>
      <c r="T217" s="661"/>
      <c r="U217" s="661"/>
      <c r="V217" s="661"/>
      <c r="W217" s="616"/>
      <c r="Z217" s="616"/>
      <c r="AA217" s="617"/>
      <c r="AB217" s="616"/>
      <c r="AE217" s="616"/>
      <c r="AF217" s="617"/>
      <c r="AG217" s="616"/>
      <c r="AJ217" s="616"/>
      <c r="AK217" s="617"/>
      <c r="AL217" s="616"/>
      <c r="AO217" s="616"/>
      <c r="AP217" s="617"/>
      <c r="AQ217" s="618"/>
      <c r="AR217" s="618"/>
      <c r="AS217" s="618"/>
      <c r="AT217" s="618"/>
      <c r="AU217" s="618"/>
      <c r="AV217" s="618"/>
      <c r="AW217" s="620"/>
      <c r="AX217" s="616"/>
      <c r="BA217" s="618"/>
      <c r="BB217" s="620"/>
      <c r="BC217" s="616"/>
      <c r="JV217" s="731"/>
      <c r="KA217" s="731"/>
      <c r="KB217" s="731"/>
      <c r="KC217" s="731"/>
      <c r="KD217" s="731"/>
      <c r="KE217" s="731"/>
      <c r="KF217" s="731"/>
      <c r="KG217" s="731"/>
      <c r="KH217" s="731"/>
      <c r="KI217" s="731"/>
      <c r="KJ217" s="731"/>
      <c r="KK217" s="731"/>
      <c r="KL217" s="731"/>
      <c r="KM217" s="731"/>
      <c r="KN217" s="731"/>
      <c r="KO217" s="731"/>
      <c r="KP217" s="731"/>
      <c r="KQ217" s="731"/>
      <c r="KR217" s="731"/>
      <c r="KS217" s="731"/>
      <c r="KT217" s="731"/>
      <c r="KU217" s="731"/>
      <c r="KV217" s="731"/>
      <c r="KW217" s="731"/>
      <c r="KX217" s="731"/>
      <c r="KY217" s="731"/>
      <c r="KZ217" s="731"/>
      <c r="LA217" s="731"/>
      <c r="LB217" s="731"/>
      <c r="LC217" s="731"/>
      <c r="LD217" s="731"/>
      <c r="LE217" s="731"/>
      <c r="LF217" s="731"/>
      <c r="LM217" s="654"/>
      <c r="LN217" s="654"/>
      <c r="MD217" s="654"/>
    </row>
    <row r="218" spans="1:342" s="614" customFormat="1" ht="9.75" customHeight="1" x14ac:dyDescent="0.2">
      <c r="D218" s="616"/>
      <c r="E218" s="659"/>
      <c r="F218" s="616"/>
      <c r="G218" s="657"/>
      <c r="J218" s="754"/>
      <c r="K218" s="754"/>
      <c r="L218" s="754"/>
      <c r="M218" s="754"/>
      <c r="N218" s="754"/>
      <c r="O218" s="754"/>
      <c r="R218" s="766" t="str">
        <f>C219</f>
        <v>Building Type: (for Utility Allowance, Monitoring Fees and other purposes)</v>
      </c>
      <c r="T218" s="755"/>
      <c r="W218" s="616"/>
      <c r="Z218" s="616"/>
      <c r="AA218" s="617"/>
      <c r="AB218" s="616"/>
      <c r="AE218" s="616"/>
      <c r="AF218" s="617"/>
      <c r="AG218" s="616"/>
      <c r="AJ218" s="616"/>
      <c r="AK218" s="617"/>
      <c r="AL218" s="616"/>
      <c r="AO218" s="616"/>
      <c r="AP218" s="617"/>
      <c r="AQ218" s="616"/>
      <c r="AR218" s="616"/>
      <c r="AS218" s="616"/>
      <c r="AT218" s="616"/>
      <c r="AU218" s="616"/>
      <c r="AV218" s="616"/>
      <c r="AX218" s="616"/>
      <c r="BA218" s="616"/>
      <c r="BC218" s="616"/>
      <c r="JV218" s="731"/>
      <c r="KA218" s="731"/>
      <c r="KB218" s="731"/>
      <c r="KC218" s="731"/>
      <c r="KD218" s="731"/>
      <c r="KE218" s="731"/>
      <c r="KF218" s="731"/>
      <c r="KG218" s="731"/>
      <c r="KH218" s="731"/>
      <c r="KI218" s="731"/>
      <c r="KJ218" s="731"/>
      <c r="KK218" s="731"/>
      <c r="KL218" s="731"/>
      <c r="KM218" s="731"/>
      <c r="KN218" s="731"/>
      <c r="KO218" s="731"/>
      <c r="KP218" s="731"/>
      <c r="KQ218" s="731"/>
      <c r="KR218" s="731"/>
      <c r="KS218" s="731"/>
      <c r="KT218" s="731"/>
      <c r="KU218" s="731"/>
      <c r="KV218" s="731"/>
      <c r="KW218" s="731"/>
      <c r="KX218" s="731"/>
      <c r="KY218" s="731"/>
      <c r="KZ218" s="731"/>
      <c r="LA218" s="731"/>
      <c r="LB218" s="731"/>
      <c r="LC218" s="731"/>
      <c r="LD218" s="731"/>
      <c r="LE218" s="731"/>
      <c r="LF218" s="731"/>
      <c r="LM218" s="654"/>
      <c r="LN218" s="654"/>
      <c r="MD218" s="654"/>
    </row>
    <row r="219" spans="1:342" s="614" customFormat="1" ht="14.25" customHeight="1" x14ac:dyDescent="0.2">
      <c r="C219" s="661" t="s">
        <v>795</v>
      </c>
      <c r="D219" s="661"/>
      <c r="E219" s="659" t="s">
        <v>719</v>
      </c>
      <c r="F219" s="616"/>
      <c r="G219" s="657"/>
      <c r="J219" s="753">
        <f t="shared" ref="J219:O219" si="369">SUM(J220:J227)</f>
        <v>0</v>
      </c>
      <c r="K219" s="753">
        <f t="shared" si="369"/>
        <v>0</v>
      </c>
      <c r="L219" s="753">
        <f t="shared" si="369"/>
        <v>0</v>
      </c>
      <c r="M219" s="753">
        <f t="shared" si="369"/>
        <v>0</v>
      </c>
      <c r="N219" s="753">
        <f t="shared" si="369"/>
        <v>0</v>
      </c>
      <c r="O219" s="753">
        <f t="shared" si="369"/>
        <v>0</v>
      </c>
      <c r="R219" s="661"/>
      <c r="S219" s="661"/>
      <c r="T219" s="661"/>
      <c r="U219" s="661"/>
      <c r="V219" s="661"/>
      <c r="W219" s="616"/>
      <c r="Z219" s="616"/>
      <c r="AA219" s="617"/>
      <c r="AB219" s="616"/>
      <c r="AE219" s="616"/>
      <c r="AF219" s="617"/>
      <c r="AG219" s="616"/>
      <c r="AJ219" s="616"/>
      <c r="AK219" s="617"/>
      <c r="AL219" s="616"/>
      <c r="AO219" s="616"/>
      <c r="AP219" s="617"/>
      <c r="AQ219" s="618"/>
      <c r="AR219" s="618"/>
      <c r="AS219" s="618"/>
      <c r="AT219" s="618"/>
      <c r="AU219" s="618"/>
      <c r="AV219" s="618"/>
      <c r="BA219" s="618"/>
      <c r="LM219" s="654"/>
      <c r="LN219" s="654"/>
      <c r="MD219" s="654"/>
    </row>
    <row r="220" spans="1:342" s="614" customFormat="1" ht="14.25" customHeight="1" x14ac:dyDescent="0.2">
      <c r="C220" s="661"/>
      <c r="D220" s="661"/>
      <c r="E220" s="659"/>
      <c r="F220" s="616"/>
      <c r="H220" s="662" t="s">
        <v>720</v>
      </c>
      <c r="J220" s="665">
        <f>JR153</f>
        <v>0</v>
      </c>
      <c r="K220" s="665">
        <f>JS153</f>
        <v>0</v>
      </c>
      <c r="L220" s="665">
        <f>JT153</f>
        <v>0</v>
      </c>
      <c r="M220" s="665">
        <f>JU153</f>
        <v>0</v>
      </c>
      <c r="N220" s="665">
        <f>JV153</f>
        <v>0</v>
      </c>
      <c r="O220" s="665">
        <f t="shared" ref="O220:O235" si="370">SUM(J220:N220)</f>
        <v>0</v>
      </c>
      <c r="R220" s="661"/>
      <c r="S220" s="661"/>
      <c r="T220" s="661"/>
      <c r="U220" s="661"/>
      <c r="V220" s="661"/>
      <c r="W220" s="616"/>
      <c r="Z220" s="616"/>
      <c r="AA220" s="617"/>
      <c r="AB220" s="616"/>
      <c r="AE220" s="616"/>
      <c r="AF220" s="617"/>
      <c r="AG220" s="616"/>
      <c r="AJ220" s="616"/>
      <c r="AK220" s="617"/>
      <c r="AL220" s="616"/>
      <c r="AO220" s="616"/>
      <c r="AP220" s="617"/>
      <c r="AQ220" s="618"/>
      <c r="AR220" s="618"/>
      <c r="AS220" s="618"/>
      <c r="AT220" s="618"/>
      <c r="AU220" s="618"/>
      <c r="AV220" s="618"/>
      <c r="BA220" s="618"/>
      <c r="LM220" s="654"/>
      <c r="LN220" s="654"/>
      <c r="MD220" s="654"/>
    </row>
    <row r="221" spans="1:342" s="614" customFormat="1" ht="14.25" customHeight="1" x14ac:dyDescent="0.2">
      <c r="C221" s="661"/>
      <c r="D221" s="661"/>
      <c r="E221" s="659"/>
      <c r="F221" s="616"/>
      <c r="H221" s="663" t="s">
        <v>47</v>
      </c>
      <c r="J221" s="665">
        <f>JW153</f>
        <v>0</v>
      </c>
      <c r="K221" s="665">
        <f>JX153</f>
        <v>0</v>
      </c>
      <c r="L221" s="665">
        <f>JY153</f>
        <v>0</v>
      </c>
      <c r="M221" s="665">
        <f>JZ153</f>
        <v>0</v>
      </c>
      <c r="N221" s="665">
        <f>KA153</f>
        <v>0</v>
      </c>
      <c r="O221" s="665">
        <f t="shared" si="370"/>
        <v>0</v>
      </c>
      <c r="R221" s="661"/>
      <c r="S221" s="661"/>
      <c r="T221" s="661"/>
      <c r="U221" s="661"/>
      <c r="V221" s="661"/>
      <c r="W221" s="616"/>
      <c r="Z221" s="616"/>
      <c r="AA221" s="617"/>
      <c r="AB221" s="616"/>
      <c r="AE221" s="616"/>
      <c r="AF221" s="617"/>
      <c r="AG221" s="616"/>
      <c r="AJ221" s="616"/>
      <c r="AK221" s="617"/>
      <c r="AL221" s="616"/>
      <c r="AO221" s="616"/>
      <c r="AP221" s="617"/>
      <c r="AQ221" s="618"/>
      <c r="AR221" s="618"/>
      <c r="AS221" s="618"/>
      <c r="AT221" s="618"/>
      <c r="AU221" s="618"/>
      <c r="AV221" s="618"/>
      <c r="BA221" s="618"/>
      <c r="LM221" s="654"/>
      <c r="LN221" s="654"/>
      <c r="MD221" s="654"/>
    </row>
    <row r="222" spans="1:342" s="614" customFormat="1" ht="14.25" customHeight="1" x14ac:dyDescent="0.2">
      <c r="C222" s="661"/>
      <c r="D222" s="661"/>
      <c r="E222" s="659"/>
      <c r="F222" s="616"/>
      <c r="H222" s="662" t="s">
        <v>721</v>
      </c>
      <c r="J222" s="665">
        <f>KB153</f>
        <v>0</v>
      </c>
      <c r="K222" s="665">
        <f>KC153</f>
        <v>0</v>
      </c>
      <c r="L222" s="665">
        <f>KD153</f>
        <v>0</v>
      </c>
      <c r="M222" s="665">
        <f>KE153</f>
        <v>0</v>
      </c>
      <c r="N222" s="665">
        <f>KF153</f>
        <v>0</v>
      </c>
      <c r="O222" s="665">
        <f t="shared" si="370"/>
        <v>0</v>
      </c>
      <c r="R222" s="661"/>
      <c r="S222" s="661"/>
      <c r="T222" s="661"/>
      <c r="U222" s="661"/>
      <c r="V222" s="661"/>
      <c r="W222" s="616"/>
      <c r="Z222" s="616"/>
      <c r="AA222" s="617"/>
      <c r="AB222" s="616"/>
      <c r="AE222" s="616"/>
      <c r="AF222" s="617"/>
      <c r="AG222" s="616"/>
      <c r="AJ222" s="616"/>
      <c r="AK222" s="617"/>
      <c r="AL222" s="616"/>
      <c r="AO222" s="616"/>
      <c r="AP222" s="617"/>
      <c r="AQ222" s="618"/>
      <c r="AR222" s="618"/>
      <c r="AS222" s="618"/>
      <c r="AT222" s="618"/>
      <c r="AU222" s="618"/>
      <c r="AV222" s="618"/>
      <c r="BA222" s="618"/>
      <c r="LM222" s="654"/>
      <c r="LN222" s="654"/>
      <c r="MD222" s="654"/>
    </row>
    <row r="223" spans="1:342" s="614" customFormat="1" ht="14.25" customHeight="1" x14ac:dyDescent="0.2">
      <c r="C223" s="661"/>
      <c r="D223" s="661"/>
      <c r="E223" s="659"/>
      <c r="F223" s="616"/>
      <c r="H223" s="663" t="s">
        <v>47</v>
      </c>
      <c r="J223" s="665">
        <f>KG153</f>
        <v>0</v>
      </c>
      <c r="K223" s="665">
        <f>KH153</f>
        <v>0</v>
      </c>
      <c r="L223" s="665">
        <f>KI153</f>
        <v>0</v>
      </c>
      <c r="M223" s="665">
        <f>KJ153</f>
        <v>0</v>
      </c>
      <c r="N223" s="665">
        <f>KK153</f>
        <v>0</v>
      </c>
      <c r="O223" s="665">
        <f t="shared" si="370"/>
        <v>0</v>
      </c>
      <c r="R223" s="661"/>
      <c r="S223" s="661"/>
      <c r="T223" s="661"/>
      <c r="U223" s="661"/>
      <c r="V223" s="661"/>
      <c r="W223" s="616"/>
      <c r="Z223" s="616"/>
      <c r="AA223" s="617"/>
      <c r="AB223" s="616"/>
      <c r="AE223" s="616"/>
      <c r="AF223" s="617"/>
      <c r="AG223" s="616"/>
      <c r="AJ223" s="616"/>
      <c r="AK223" s="617"/>
      <c r="AL223" s="616"/>
      <c r="AO223" s="616"/>
      <c r="AP223" s="617"/>
      <c r="AQ223" s="618"/>
      <c r="AR223" s="618"/>
      <c r="AS223" s="618"/>
      <c r="AT223" s="618"/>
      <c r="AU223" s="618"/>
      <c r="AV223" s="618"/>
      <c r="BA223" s="618"/>
      <c r="LM223" s="654"/>
      <c r="LN223" s="654"/>
      <c r="MD223" s="654"/>
    </row>
    <row r="224" spans="1:342" s="614" customFormat="1" ht="14.25" customHeight="1" x14ac:dyDescent="0.2">
      <c r="C224" s="661"/>
      <c r="D224" s="661"/>
      <c r="E224" s="659"/>
      <c r="F224" s="616"/>
      <c r="H224" s="662" t="s">
        <v>722</v>
      </c>
      <c r="J224" s="665">
        <f>KL153</f>
        <v>0</v>
      </c>
      <c r="K224" s="665">
        <f>KM153</f>
        <v>0</v>
      </c>
      <c r="L224" s="665">
        <f>KN153</f>
        <v>0</v>
      </c>
      <c r="M224" s="665">
        <f>KO153</f>
        <v>0</v>
      </c>
      <c r="N224" s="665">
        <f>KP153</f>
        <v>0</v>
      </c>
      <c r="O224" s="665">
        <f t="shared" si="370"/>
        <v>0</v>
      </c>
      <c r="R224" s="661"/>
      <c r="S224" s="661"/>
      <c r="T224" s="661"/>
      <c r="U224" s="661"/>
      <c r="V224" s="661"/>
      <c r="W224" s="616"/>
      <c r="Z224" s="616"/>
      <c r="AA224" s="617"/>
      <c r="AB224" s="616"/>
      <c r="AE224" s="616"/>
      <c r="AF224" s="617"/>
      <c r="AG224" s="616"/>
      <c r="AJ224" s="616"/>
      <c r="AK224" s="617"/>
      <c r="AL224" s="616"/>
      <c r="AO224" s="616"/>
      <c r="AP224" s="617"/>
      <c r="AQ224" s="618"/>
      <c r="AR224" s="618"/>
      <c r="AS224" s="618"/>
      <c r="AT224" s="618"/>
      <c r="AU224" s="618"/>
      <c r="AV224" s="618"/>
      <c r="BA224" s="618"/>
      <c r="LM224" s="654"/>
      <c r="LN224" s="654"/>
      <c r="MD224" s="654"/>
    </row>
    <row r="225" spans="3:342" s="614" customFormat="1" ht="14.25" customHeight="1" x14ac:dyDescent="0.2">
      <c r="C225" s="661"/>
      <c r="D225" s="661"/>
      <c r="E225" s="659"/>
      <c r="F225" s="616"/>
      <c r="H225" s="663" t="s">
        <v>47</v>
      </c>
      <c r="J225" s="665">
        <f>KQ153</f>
        <v>0</v>
      </c>
      <c r="K225" s="665">
        <f>KR153</f>
        <v>0</v>
      </c>
      <c r="L225" s="665">
        <f>KS153</f>
        <v>0</v>
      </c>
      <c r="M225" s="665">
        <f>KT153</f>
        <v>0</v>
      </c>
      <c r="N225" s="665">
        <f>KU153</f>
        <v>0</v>
      </c>
      <c r="O225" s="665">
        <f t="shared" si="370"/>
        <v>0</v>
      </c>
      <c r="R225" s="661"/>
      <c r="S225" s="661"/>
      <c r="T225" s="661"/>
      <c r="U225" s="661"/>
      <c r="V225" s="661"/>
      <c r="W225" s="616"/>
      <c r="Z225" s="616"/>
      <c r="AA225" s="617"/>
      <c r="AB225" s="616"/>
      <c r="AE225" s="616"/>
      <c r="AF225" s="617"/>
      <c r="AG225" s="616"/>
      <c r="AJ225" s="616"/>
      <c r="AK225" s="617"/>
      <c r="AL225" s="616"/>
      <c r="AO225" s="616"/>
      <c r="AP225" s="617"/>
      <c r="AQ225" s="618"/>
      <c r="AR225" s="618"/>
      <c r="AS225" s="618"/>
      <c r="AT225" s="618"/>
      <c r="AU225" s="618"/>
      <c r="AV225" s="618"/>
      <c r="BA225" s="618"/>
      <c r="LM225" s="654"/>
      <c r="LN225" s="654"/>
      <c r="MD225" s="654"/>
    </row>
    <row r="226" spans="3:342" s="614" customFormat="1" ht="14.25" customHeight="1" x14ac:dyDescent="0.2">
      <c r="C226" s="661"/>
      <c r="D226" s="661"/>
      <c r="E226" s="659"/>
      <c r="F226" s="616"/>
      <c r="H226" s="662" t="s">
        <v>723</v>
      </c>
      <c r="J226" s="665">
        <f>KV153</f>
        <v>0</v>
      </c>
      <c r="K226" s="665">
        <f>KW153</f>
        <v>0</v>
      </c>
      <c r="L226" s="665">
        <f>KX153</f>
        <v>0</v>
      </c>
      <c r="M226" s="665">
        <f>KY153</f>
        <v>0</v>
      </c>
      <c r="N226" s="665">
        <f>KZ153</f>
        <v>0</v>
      </c>
      <c r="O226" s="665">
        <f t="shared" si="370"/>
        <v>0</v>
      </c>
      <c r="R226" s="661"/>
      <c r="S226" s="661"/>
      <c r="T226" s="661"/>
      <c r="U226" s="661"/>
      <c r="V226" s="661"/>
      <c r="W226" s="616"/>
      <c r="Z226" s="616"/>
      <c r="AA226" s="617"/>
      <c r="AB226" s="616"/>
      <c r="AE226" s="616"/>
      <c r="AF226" s="617"/>
      <c r="AG226" s="616"/>
      <c r="AJ226" s="616"/>
      <c r="AK226" s="617"/>
      <c r="AL226" s="616"/>
      <c r="AO226" s="616"/>
      <c r="AP226" s="617"/>
      <c r="AQ226" s="618"/>
      <c r="AR226" s="618"/>
      <c r="AS226" s="618"/>
      <c r="AT226" s="618"/>
      <c r="AU226" s="618"/>
      <c r="AV226" s="618"/>
      <c r="BA226" s="618"/>
      <c r="LM226" s="654"/>
      <c r="LN226" s="654"/>
      <c r="MD226" s="654"/>
    </row>
    <row r="227" spans="3:342" s="614" customFormat="1" ht="14.25" customHeight="1" x14ac:dyDescent="0.2">
      <c r="C227" s="661"/>
      <c r="D227" s="661"/>
      <c r="E227" s="659"/>
      <c r="F227" s="616"/>
      <c r="H227" s="663" t="s">
        <v>47</v>
      </c>
      <c r="J227" s="665">
        <f>LA153</f>
        <v>0</v>
      </c>
      <c r="K227" s="665">
        <f>LB153</f>
        <v>0</v>
      </c>
      <c r="L227" s="665">
        <f>LC153</f>
        <v>0</v>
      </c>
      <c r="M227" s="665">
        <f>LD153</f>
        <v>0</v>
      </c>
      <c r="N227" s="665">
        <f>LE153</f>
        <v>0</v>
      </c>
      <c r="O227" s="665">
        <f t="shared" si="370"/>
        <v>0</v>
      </c>
      <c r="R227" s="661"/>
      <c r="S227" s="661"/>
      <c r="T227" s="661"/>
      <c r="U227" s="661"/>
      <c r="V227" s="661"/>
      <c r="W227" s="616"/>
      <c r="Z227" s="616"/>
      <c r="AA227" s="617"/>
      <c r="AB227" s="616"/>
      <c r="AE227" s="616"/>
      <c r="AF227" s="617"/>
      <c r="AG227" s="616"/>
      <c r="AJ227" s="616"/>
      <c r="AK227" s="617"/>
      <c r="AL227" s="616"/>
      <c r="AO227" s="616"/>
      <c r="AP227" s="617"/>
      <c r="AQ227" s="618"/>
      <c r="AR227" s="618"/>
      <c r="AS227" s="618"/>
      <c r="AT227" s="618"/>
      <c r="AU227" s="618"/>
      <c r="AV227" s="618"/>
      <c r="BA227" s="618"/>
      <c r="LM227" s="654"/>
      <c r="LN227" s="654"/>
      <c r="MD227" s="654"/>
    </row>
    <row r="228" spans="3:342" s="614" customFormat="1" ht="14.25" customHeight="1" x14ac:dyDescent="0.2">
      <c r="E228" s="659" t="s">
        <v>675</v>
      </c>
      <c r="F228" s="616"/>
      <c r="H228" s="662"/>
      <c r="J228" s="665">
        <f>ID153</f>
        <v>0</v>
      </c>
      <c r="K228" s="665">
        <f>IE153</f>
        <v>0</v>
      </c>
      <c r="L228" s="665">
        <f>IF153</f>
        <v>0</v>
      </c>
      <c r="M228" s="665">
        <f>IG153</f>
        <v>0</v>
      </c>
      <c r="N228" s="665">
        <f>IH153</f>
        <v>0</v>
      </c>
      <c r="O228" s="665">
        <f t="shared" si="370"/>
        <v>0</v>
      </c>
      <c r="R228" s="661"/>
      <c r="S228" s="661"/>
      <c r="T228" s="661"/>
      <c r="U228" s="661"/>
      <c r="V228" s="661"/>
      <c r="W228" s="616"/>
      <c r="Z228" s="616"/>
      <c r="AA228" s="617"/>
      <c r="AB228" s="616"/>
      <c r="AE228" s="616"/>
      <c r="AF228" s="617"/>
      <c r="AG228" s="616"/>
      <c r="AJ228" s="616"/>
      <c r="AK228" s="617"/>
      <c r="AL228" s="616"/>
      <c r="AO228" s="616"/>
      <c r="AP228" s="617"/>
      <c r="AQ228" s="618"/>
      <c r="AR228" s="618"/>
      <c r="AS228" s="618"/>
      <c r="AT228" s="618"/>
      <c r="AU228" s="618"/>
      <c r="AV228" s="618"/>
      <c r="AW228" s="620"/>
      <c r="AX228" s="616"/>
      <c r="BA228" s="618"/>
      <c r="BB228" s="620"/>
      <c r="BC228" s="616"/>
      <c r="JV228" s="731"/>
      <c r="KA228" s="731"/>
      <c r="KB228" s="731"/>
      <c r="KC228" s="731"/>
      <c r="KD228" s="731"/>
      <c r="KE228" s="731"/>
      <c r="KF228" s="731"/>
      <c r="KG228" s="731"/>
      <c r="KH228" s="731"/>
      <c r="KI228" s="731"/>
      <c r="KJ228" s="731"/>
      <c r="KK228" s="731"/>
      <c r="KL228" s="731"/>
      <c r="KM228" s="731"/>
      <c r="KN228" s="731"/>
      <c r="KO228" s="731"/>
      <c r="KP228" s="731"/>
      <c r="KQ228" s="731"/>
      <c r="KR228" s="731"/>
      <c r="KS228" s="731"/>
      <c r="KT228" s="731"/>
      <c r="KU228" s="731"/>
      <c r="KV228" s="731"/>
      <c r="KW228" s="731"/>
      <c r="KX228" s="731"/>
      <c r="KY228" s="731"/>
      <c r="KZ228" s="731"/>
      <c r="LA228" s="731"/>
      <c r="LB228" s="731"/>
      <c r="LC228" s="731"/>
      <c r="LD228" s="731"/>
      <c r="LE228" s="731"/>
      <c r="LF228" s="731"/>
      <c r="LM228" s="654"/>
      <c r="LN228" s="654"/>
      <c r="MD228" s="654"/>
    </row>
    <row r="229" spans="3:342" s="614" customFormat="1" ht="14.25" customHeight="1" x14ac:dyDescent="0.2">
      <c r="E229" s="659"/>
      <c r="F229" s="616"/>
      <c r="H229" s="663" t="s">
        <v>47</v>
      </c>
      <c r="J229" s="665">
        <f>II153</f>
        <v>0</v>
      </c>
      <c r="K229" s="665">
        <f>IJ153</f>
        <v>0</v>
      </c>
      <c r="L229" s="665">
        <f>IK153</f>
        <v>0</v>
      </c>
      <c r="M229" s="665">
        <f>IL153</f>
        <v>0</v>
      </c>
      <c r="N229" s="665">
        <f>IM153</f>
        <v>0</v>
      </c>
      <c r="O229" s="665">
        <f t="shared" si="370"/>
        <v>0</v>
      </c>
      <c r="R229" s="661"/>
      <c r="S229" s="661"/>
      <c r="T229" s="661"/>
      <c r="U229" s="661"/>
      <c r="V229" s="661"/>
      <c r="W229" s="616"/>
      <c r="Z229" s="616"/>
      <c r="AA229" s="617"/>
      <c r="AB229" s="616"/>
      <c r="AE229" s="616"/>
      <c r="AF229" s="617"/>
      <c r="AG229" s="616"/>
      <c r="AJ229" s="616"/>
      <c r="AK229" s="617"/>
      <c r="AL229" s="616"/>
      <c r="AO229" s="616"/>
      <c r="AP229" s="617"/>
      <c r="AQ229" s="618"/>
      <c r="AR229" s="618"/>
      <c r="AS229" s="618"/>
      <c r="AT229" s="618"/>
      <c r="AU229" s="618"/>
      <c r="AV229" s="618"/>
      <c r="AW229" s="620"/>
      <c r="AX229" s="616"/>
      <c r="BA229" s="618"/>
      <c r="BB229" s="620"/>
      <c r="BC229" s="616"/>
      <c r="JV229" s="731"/>
      <c r="KA229" s="731"/>
      <c r="KB229" s="731"/>
      <c r="KC229" s="731"/>
      <c r="KD229" s="731"/>
      <c r="KE229" s="731"/>
      <c r="KF229" s="731"/>
      <c r="KG229" s="731"/>
      <c r="KH229" s="731"/>
      <c r="KI229" s="731"/>
      <c r="KJ229" s="731"/>
      <c r="KK229" s="731"/>
      <c r="KL229" s="731"/>
      <c r="KM229" s="731"/>
      <c r="KN229" s="731"/>
      <c r="KO229" s="731"/>
      <c r="KP229" s="731"/>
      <c r="KQ229" s="731"/>
      <c r="KR229" s="731"/>
      <c r="KS229" s="731"/>
      <c r="KT229" s="731"/>
      <c r="KU229" s="731"/>
      <c r="KV229" s="731"/>
      <c r="KW229" s="731"/>
      <c r="KX229" s="731"/>
      <c r="KY229" s="731"/>
      <c r="KZ229" s="731"/>
      <c r="LA229" s="731"/>
      <c r="LB229" s="731"/>
      <c r="LC229" s="731"/>
      <c r="LD229" s="731"/>
      <c r="LE229" s="731"/>
      <c r="LF229" s="731"/>
      <c r="LM229" s="654"/>
      <c r="LN229" s="654"/>
      <c r="MD229" s="654"/>
    </row>
    <row r="230" spans="3:342" s="614" customFormat="1" ht="14.25" customHeight="1" x14ac:dyDescent="0.2">
      <c r="C230" s="616"/>
      <c r="D230" s="616"/>
      <c r="E230" s="659" t="s">
        <v>674</v>
      </c>
      <c r="F230" s="616"/>
      <c r="H230" s="662"/>
      <c r="J230" s="665">
        <f>JH153</f>
        <v>0</v>
      </c>
      <c r="K230" s="665">
        <f>JI153</f>
        <v>0</v>
      </c>
      <c r="L230" s="665">
        <f>JJ153</f>
        <v>0</v>
      </c>
      <c r="M230" s="665">
        <f>JK153</f>
        <v>0</v>
      </c>
      <c r="N230" s="665">
        <f>JL153</f>
        <v>0</v>
      </c>
      <c r="O230" s="665">
        <f t="shared" si="370"/>
        <v>0</v>
      </c>
      <c r="R230" s="661"/>
      <c r="S230" s="661"/>
      <c r="T230" s="661"/>
      <c r="U230" s="661"/>
      <c r="V230" s="661"/>
      <c r="W230" s="616"/>
      <c r="Z230" s="616"/>
      <c r="AA230" s="617"/>
      <c r="AB230" s="616"/>
      <c r="AE230" s="616"/>
      <c r="AF230" s="617"/>
      <c r="AG230" s="616"/>
      <c r="AJ230" s="616"/>
      <c r="AK230" s="617"/>
      <c r="AL230" s="616"/>
      <c r="AO230" s="616"/>
      <c r="AP230" s="617"/>
      <c r="AQ230" s="618"/>
      <c r="AR230" s="618"/>
      <c r="AS230" s="618"/>
      <c r="AT230" s="618"/>
      <c r="AU230" s="618"/>
      <c r="AV230" s="618"/>
      <c r="BA230" s="618"/>
      <c r="LM230" s="654"/>
      <c r="LN230" s="654"/>
      <c r="MD230" s="654"/>
    </row>
    <row r="231" spans="3:342" s="614" customFormat="1" ht="14.25" customHeight="1" x14ac:dyDescent="0.2">
      <c r="C231" s="616"/>
      <c r="D231" s="616"/>
      <c r="E231" s="659"/>
      <c r="F231" s="616"/>
      <c r="H231" s="663" t="s">
        <v>47</v>
      </c>
      <c r="J231" s="665">
        <f>JM153</f>
        <v>0</v>
      </c>
      <c r="K231" s="665">
        <f>JN153</f>
        <v>0</v>
      </c>
      <c r="L231" s="665">
        <f>JO153</f>
        <v>0</v>
      </c>
      <c r="M231" s="665">
        <f>JP153</f>
        <v>0</v>
      </c>
      <c r="N231" s="665">
        <f>JQ153</f>
        <v>0</v>
      </c>
      <c r="O231" s="665">
        <f t="shared" si="370"/>
        <v>0</v>
      </c>
      <c r="R231" s="661"/>
      <c r="S231" s="661"/>
      <c r="T231" s="661"/>
      <c r="U231" s="661"/>
      <c r="V231" s="661"/>
      <c r="W231" s="616"/>
      <c r="Z231" s="616"/>
      <c r="AA231" s="617"/>
      <c r="AB231" s="616"/>
      <c r="AE231" s="616"/>
      <c r="AF231" s="617"/>
      <c r="AG231" s="616"/>
      <c r="AJ231" s="616"/>
      <c r="AK231" s="617"/>
      <c r="AL231" s="616"/>
      <c r="AO231" s="616"/>
      <c r="AP231" s="617"/>
      <c r="AQ231" s="618"/>
      <c r="AR231" s="618"/>
      <c r="AS231" s="618"/>
      <c r="AT231" s="618"/>
      <c r="AU231" s="618"/>
      <c r="AV231" s="618"/>
      <c r="BA231" s="618"/>
      <c r="LM231" s="654"/>
      <c r="LN231" s="654"/>
      <c r="MD231" s="654"/>
    </row>
    <row r="232" spans="3:342" s="614" customFormat="1" ht="14.25" customHeight="1" x14ac:dyDescent="0.2">
      <c r="C232" s="616"/>
      <c r="D232" s="616"/>
      <c r="E232" s="659" t="s">
        <v>724</v>
      </c>
      <c r="F232" s="616"/>
      <c r="H232" s="662"/>
      <c r="J232" s="665">
        <f>IX153</f>
        <v>0</v>
      </c>
      <c r="K232" s="665">
        <f>IY153</f>
        <v>0</v>
      </c>
      <c r="L232" s="665">
        <f>IZ153</f>
        <v>0</v>
      </c>
      <c r="M232" s="665">
        <f>JA153</f>
        <v>0</v>
      </c>
      <c r="N232" s="665">
        <f>JB153</f>
        <v>0</v>
      </c>
      <c r="O232" s="665">
        <f t="shared" si="370"/>
        <v>0</v>
      </c>
      <c r="R232" s="661"/>
      <c r="S232" s="661"/>
      <c r="T232" s="661"/>
      <c r="U232" s="661"/>
      <c r="V232" s="661"/>
      <c r="W232" s="616"/>
      <c r="Z232" s="616"/>
      <c r="AA232" s="617"/>
      <c r="AB232" s="616"/>
      <c r="AE232" s="616"/>
      <c r="AF232" s="617"/>
      <c r="AG232" s="616"/>
      <c r="AJ232" s="616"/>
      <c r="AK232" s="617"/>
      <c r="AL232" s="616"/>
      <c r="AO232" s="616"/>
      <c r="AP232" s="617"/>
      <c r="AQ232" s="618"/>
      <c r="AR232" s="618"/>
      <c r="AS232" s="618"/>
      <c r="AT232" s="618"/>
      <c r="AU232" s="618"/>
      <c r="AV232" s="618"/>
      <c r="AW232" s="620"/>
      <c r="AX232" s="616"/>
      <c r="BA232" s="618"/>
      <c r="BB232" s="620"/>
      <c r="BC232" s="616"/>
      <c r="JV232" s="731"/>
      <c r="KA232" s="731"/>
      <c r="KB232" s="731"/>
      <c r="KC232" s="731"/>
      <c r="KD232" s="731"/>
      <c r="KE232" s="731"/>
      <c r="KF232" s="731"/>
      <c r="KG232" s="731"/>
      <c r="KH232" s="731"/>
      <c r="KI232" s="731"/>
      <c r="KJ232" s="731"/>
      <c r="KK232" s="731"/>
      <c r="KL232" s="731"/>
      <c r="KM232" s="731"/>
      <c r="KN232" s="731"/>
      <c r="KO232" s="731"/>
      <c r="KP232" s="731"/>
      <c r="KQ232" s="731"/>
      <c r="KR232" s="731"/>
      <c r="KS232" s="731"/>
      <c r="KT232" s="731"/>
      <c r="KU232" s="731"/>
      <c r="KV232" s="731"/>
      <c r="KW232" s="731"/>
      <c r="KX232" s="731"/>
      <c r="KY232" s="731"/>
      <c r="KZ232" s="731"/>
      <c r="LA232" s="731"/>
      <c r="LB232" s="731"/>
      <c r="LC232" s="731"/>
      <c r="LD232" s="731"/>
      <c r="LE232" s="731"/>
      <c r="LF232" s="731"/>
      <c r="LM232" s="654"/>
      <c r="LN232" s="654"/>
      <c r="MD232" s="654"/>
    </row>
    <row r="233" spans="3:342" s="614" customFormat="1" ht="14.25" customHeight="1" x14ac:dyDescent="0.2">
      <c r="C233" s="616"/>
      <c r="D233" s="616"/>
      <c r="E233" s="659"/>
      <c r="F233" s="616"/>
      <c r="H233" s="663" t="s">
        <v>47</v>
      </c>
      <c r="J233" s="665">
        <f>JC153</f>
        <v>0</v>
      </c>
      <c r="K233" s="665">
        <f>JD153</f>
        <v>0</v>
      </c>
      <c r="L233" s="665">
        <f>JE153</f>
        <v>0</v>
      </c>
      <c r="M233" s="665">
        <f>JF153</f>
        <v>0</v>
      </c>
      <c r="N233" s="665">
        <f>JG153</f>
        <v>0</v>
      </c>
      <c r="O233" s="665">
        <f t="shared" si="370"/>
        <v>0</v>
      </c>
      <c r="R233" s="661"/>
      <c r="S233" s="661"/>
      <c r="T233" s="661"/>
      <c r="U233" s="661"/>
      <c r="V233" s="661"/>
      <c r="W233" s="616"/>
      <c r="Z233" s="616"/>
      <c r="AA233" s="617"/>
      <c r="AB233" s="616"/>
      <c r="AE233" s="616"/>
      <c r="AF233" s="617"/>
      <c r="AG233" s="616"/>
      <c r="AJ233" s="616"/>
      <c r="AK233" s="617"/>
      <c r="AL233" s="616"/>
      <c r="AO233" s="616"/>
      <c r="AP233" s="617"/>
      <c r="AQ233" s="618"/>
      <c r="AR233" s="618"/>
      <c r="AS233" s="618"/>
      <c r="AT233" s="618"/>
      <c r="AU233" s="618"/>
      <c r="AV233" s="618"/>
      <c r="AW233" s="620"/>
      <c r="AX233" s="616"/>
      <c r="BA233" s="618"/>
      <c r="BB233" s="620"/>
      <c r="BC233" s="616"/>
      <c r="JV233" s="731"/>
      <c r="KA233" s="731"/>
      <c r="KB233" s="731"/>
      <c r="KC233" s="731"/>
      <c r="KD233" s="731"/>
      <c r="KE233" s="731"/>
      <c r="KF233" s="731"/>
      <c r="KG233" s="731"/>
      <c r="KH233" s="731"/>
      <c r="KI233" s="731"/>
      <c r="KJ233" s="731"/>
      <c r="KK233" s="731"/>
      <c r="KL233" s="731"/>
      <c r="KM233" s="731"/>
      <c r="KN233" s="731"/>
      <c r="KO233" s="731"/>
      <c r="KP233" s="731"/>
      <c r="KQ233" s="731"/>
      <c r="KR233" s="731"/>
      <c r="KS233" s="731"/>
      <c r="KT233" s="731"/>
      <c r="KU233" s="731"/>
      <c r="KV233" s="731"/>
      <c r="KW233" s="731"/>
      <c r="KX233" s="731"/>
      <c r="KY233" s="731"/>
      <c r="KZ233" s="731"/>
      <c r="LA233" s="731"/>
      <c r="LB233" s="731"/>
      <c r="LC233" s="731"/>
      <c r="LD233" s="731"/>
      <c r="LE233" s="731"/>
      <c r="LF233" s="731"/>
      <c r="LM233" s="654"/>
      <c r="LN233" s="654"/>
      <c r="MD233" s="654"/>
    </row>
    <row r="234" spans="3:342" s="614" customFormat="1" ht="14.25" customHeight="1" x14ac:dyDescent="0.2">
      <c r="C234" s="616"/>
      <c r="D234" s="616"/>
      <c r="E234" s="721" t="s">
        <v>725</v>
      </c>
      <c r="F234" s="616"/>
      <c r="H234" s="662"/>
      <c r="J234" s="665">
        <f>IN153</f>
        <v>0</v>
      </c>
      <c r="K234" s="665">
        <f>IO153</f>
        <v>0</v>
      </c>
      <c r="L234" s="665">
        <f>IP153</f>
        <v>0</v>
      </c>
      <c r="M234" s="665">
        <f>IQ153</f>
        <v>0</v>
      </c>
      <c r="N234" s="665">
        <f>IR153</f>
        <v>0</v>
      </c>
      <c r="O234" s="665">
        <f t="shared" si="370"/>
        <v>0</v>
      </c>
      <c r="R234" s="661"/>
      <c r="S234" s="661"/>
      <c r="T234" s="661"/>
      <c r="U234" s="661"/>
      <c r="V234" s="661"/>
      <c r="W234" s="616"/>
      <c r="Z234" s="616"/>
      <c r="AA234" s="617"/>
      <c r="AB234" s="616"/>
      <c r="AE234" s="616"/>
      <c r="AF234" s="617"/>
      <c r="AG234" s="616"/>
      <c r="AJ234" s="616"/>
      <c r="AK234" s="617"/>
      <c r="AL234" s="616"/>
      <c r="AO234" s="616"/>
      <c r="AP234" s="617"/>
      <c r="AQ234" s="618"/>
      <c r="AR234" s="618"/>
      <c r="AS234" s="618"/>
      <c r="AT234" s="618"/>
      <c r="AU234" s="618"/>
      <c r="AV234" s="618"/>
      <c r="BA234" s="618"/>
      <c r="LM234" s="654"/>
      <c r="LN234" s="654"/>
      <c r="MD234" s="654"/>
    </row>
    <row r="235" spans="3:342" s="614" customFormat="1" ht="14.25" customHeight="1" x14ac:dyDescent="0.2">
      <c r="C235" s="616"/>
      <c r="D235" s="616"/>
      <c r="E235" s="721"/>
      <c r="F235" s="616"/>
      <c r="H235" s="663" t="s">
        <v>47</v>
      </c>
      <c r="J235" s="665">
        <f>IS153</f>
        <v>0</v>
      </c>
      <c r="K235" s="665">
        <f>IT153</f>
        <v>0</v>
      </c>
      <c r="L235" s="665">
        <f>IU153</f>
        <v>0</v>
      </c>
      <c r="M235" s="665">
        <f>IV153</f>
        <v>0</v>
      </c>
      <c r="N235" s="665">
        <f>IW153</f>
        <v>0</v>
      </c>
      <c r="O235" s="665">
        <f t="shared" si="370"/>
        <v>0</v>
      </c>
      <c r="R235" s="661"/>
      <c r="S235" s="661"/>
      <c r="T235" s="661"/>
      <c r="U235" s="661"/>
      <c r="V235" s="661"/>
      <c r="W235" s="616"/>
      <c r="Z235" s="616"/>
      <c r="AA235" s="617"/>
      <c r="AB235" s="616"/>
      <c r="AE235" s="616"/>
      <c r="AF235" s="617"/>
      <c r="AG235" s="616"/>
      <c r="AJ235" s="616"/>
      <c r="AK235" s="617"/>
      <c r="AL235" s="616"/>
      <c r="AO235" s="616"/>
      <c r="AP235" s="617"/>
      <c r="AQ235" s="618"/>
      <c r="AR235" s="618"/>
      <c r="AS235" s="618"/>
      <c r="AT235" s="618"/>
      <c r="AU235" s="618"/>
      <c r="AV235" s="618"/>
      <c r="BA235" s="618"/>
      <c r="LM235" s="654"/>
      <c r="LN235" s="654"/>
      <c r="MD235" s="654"/>
    </row>
    <row r="236" spans="3:342" s="614" customFormat="1" ht="10.5" customHeight="1" x14ac:dyDescent="0.2">
      <c r="C236" s="616"/>
      <c r="H236" s="767"/>
      <c r="J236" s="761"/>
      <c r="K236" s="761"/>
      <c r="L236" s="761"/>
      <c r="M236" s="761"/>
      <c r="N236" s="761"/>
      <c r="O236" s="761"/>
      <c r="R236" s="674" t="str">
        <f>C237</f>
        <v>Building Type:
(for Cost Limit purposes only - see Application Instructions for further detail)</v>
      </c>
      <c r="JV236" s="731"/>
      <c r="KA236" s="731"/>
      <c r="KB236" s="731"/>
      <c r="KC236" s="731"/>
      <c r="KD236" s="731"/>
      <c r="KE236" s="731"/>
      <c r="KF236" s="731"/>
      <c r="KG236" s="731"/>
      <c r="KH236" s="731"/>
      <c r="KI236" s="731"/>
      <c r="KJ236" s="731"/>
      <c r="KK236" s="731"/>
      <c r="KL236" s="731"/>
      <c r="KM236" s="731"/>
      <c r="KN236" s="731"/>
      <c r="KO236" s="731"/>
      <c r="KP236" s="731"/>
      <c r="KQ236" s="731"/>
      <c r="KR236" s="731"/>
      <c r="KS236" s="731"/>
      <c r="KT236" s="731"/>
      <c r="KU236" s="731"/>
      <c r="KV236" s="731"/>
      <c r="KW236" s="731"/>
      <c r="KX236" s="731"/>
      <c r="KY236" s="731"/>
      <c r="KZ236" s="731"/>
      <c r="LA236" s="731"/>
      <c r="LB236" s="731"/>
      <c r="LC236" s="731"/>
      <c r="LD236" s="731"/>
      <c r="LE236" s="731"/>
      <c r="LF236" s="731"/>
      <c r="LM236" s="654"/>
      <c r="MC236" s="654"/>
      <c r="MD236" s="654"/>
    </row>
    <row r="237" spans="3:342" s="614" customFormat="1" ht="14.25" customHeight="1" x14ac:dyDescent="0.2">
      <c r="C237" s="661" t="s">
        <v>796</v>
      </c>
      <c r="D237" s="661"/>
      <c r="E237" s="659" t="s">
        <v>727</v>
      </c>
      <c r="F237" s="657"/>
      <c r="H237" s="662"/>
      <c r="J237" s="665">
        <f t="shared" ref="J237:N238" si="371">J228+J232+J234</f>
        <v>0</v>
      </c>
      <c r="K237" s="665">
        <f t="shared" si="371"/>
        <v>0</v>
      </c>
      <c r="L237" s="665">
        <f t="shared" si="371"/>
        <v>0</v>
      </c>
      <c r="M237" s="665">
        <f t="shared" si="371"/>
        <v>0</v>
      </c>
      <c r="N237" s="665">
        <f t="shared" si="371"/>
        <v>0</v>
      </c>
      <c r="O237" s="665">
        <f t="shared" ref="O237:O244" si="372">SUM(J237:N237)</f>
        <v>0</v>
      </c>
      <c r="R237" s="661"/>
      <c r="S237" s="661"/>
      <c r="T237" s="661"/>
      <c r="U237" s="661"/>
      <c r="V237" s="661"/>
      <c r="W237" s="616"/>
      <c r="Z237" s="616"/>
      <c r="AA237" s="617"/>
      <c r="AB237" s="616"/>
      <c r="AE237" s="616"/>
      <c r="AF237" s="617"/>
      <c r="AG237" s="616"/>
      <c r="AJ237" s="616"/>
      <c r="AK237" s="617"/>
      <c r="AL237" s="616"/>
      <c r="AO237" s="616"/>
      <c r="AP237" s="617"/>
      <c r="AQ237" s="618"/>
      <c r="AR237" s="618"/>
      <c r="AS237" s="618"/>
      <c r="AT237" s="618"/>
      <c r="AU237" s="618"/>
      <c r="AV237" s="618"/>
      <c r="BA237" s="618"/>
      <c r="LM237" s="654"/>
      <c r="LN237" s="654"/>
      <c r="MD237" s="654"/>
    </row>
    <row r="238" spans="3:342" s="614" customFormat="1" ht="14.25" customHeight="1" x14ac:dyDescent="0.2">
      <c r="C238" s="661"/>
      <c r="D238" s="661"/>
      <c r="E238" s="659"/>
      <c r="F238" s="657"/>
      <c r="H238" s="663" t="s">
        <v>47</v>
      </c>
      <c r="J238" s="665">
        <f t="shared" si="371"/>
        <v>0</v>
      </c>
      <c r="K238" s="665">
        <f t="shared" si="371"/>
        <v>0</v>
      </c>
      <c r="L238" s="665">
        <f t="shared" si="371"/>
        <v>0</v>
      </c>
      <c r="M238" s="665">
        <f t="shared" si="371"/>
        <v>0</v>
      </c>
      <c r="N238" s="665">
        <f t="shared" si="371"/>
        <v>0</v>
      </c>
      <c r="O238" s="665">
        <f t="shared" si="372"/>
        <v>0</v>
      </c>
      <c r="R238" s="661"/>
      <c r="S238" s="661"/>
      <c r="T238" s="661"/>
      <c r="U238" s="661"/>
      <c r="V238" s="661"/>
      <c r="W238" s="616"/>
      <c r="Z238" s="616"/>
      <c r="AA238" s="617"/>
      <c r="AB238" s="616"/>
      <c r="AE238" s="616"/>
      <c r="AF238" s="617"/>
      <c r="AG238" s="616"/>
      <c r="AJ238" s="616"/>
      <c r="AK238" s="617"/>
      <c r="AL238" s="616"/>
      <c r="AO238" s="616"/>
      <c r="AP238" s="617"/>
      <c r="AQ238" s="618"/>
      <c r="AR238" s="618"/>
      <c r="AS238" s="618"/>
      <c r="AT238" s="618"/>
      <c r="AU238" s="618"/>
      <c r="AV238" s="618"/>
      <c r="BA238" s="618"/>
      <c r="LM238" s="654"/>
      <c r="LN238" s="654"/>
      <c r="MD238" s="654"/>
    </row>
    <row r="239" spans="3:342" s="614" customFormat="1" ht="14.25" customHeight="1" x14ac:dyDescent="0.2">
      <c r="C239" s="661"/>
      <c r="D239" s="661"/>
      <c r="E239" s="659" t="s">
        <v>728</v>
      </c>
      <c r="F239" s="657"/>
      <c r="H239" s="657"/>
      <c r="J239" s="665">
        <f>J220+J230</f>
        <v>0</v>
      </c>
      <c r="K239" s="665">
        <f t="shared" ref="K239:N240" si="373">K220+K230</f>
        <v>0</v>
      </c>
      <c r="L239" s="665">
        <f t="shared" si="373"/>
        <v>0</v>
      </c>
      <c r="M239" s="665">
        <f t="shared" si="373"/>
        <v>0</v>
      </c>
      <c r="N239" s="665">
        <f t="shared" si="373"/>
        <v>0</v>
      </c>
      <c r="O239" s="665">
        <f t="shared" si="372"/>
        <v>0</v>
      </c>
      <c r="R239" s="661"/>
      <c r="S239" s="661"/>
      <c r="T239" s="661"/>
      <c r="U239" s="661"/>
      <c r="V239" s="661"/>
      <c r="W239" s="616"/>
      <c r="Z239" s="616"/>
      <c r="AA239" s="617"/>
      <c r="AB239" s="616"/>
      <c r="AE239" s="616"/>
      <c r="AF239" s="617"/>
      <c r="AG239" s="616"/>
      <c r="AJ239" s="616"/>
      <c r="AK239" s="617"/>
      <c r="AL239" s="616"/>
      <c r="AO239" s="616"/>
      <c r="AP239" s="617"/>
      <c r="AQ239" s="618"/>
      <c r="AR239" s="618"/>
      <c r="AS239" s="618"/>
      <c r="AT239" s="618"/>
      <c r="AU239" s="618"/>
      <c r="AV239" s="618"/>
      <c r="BA239" s="618"/>
      <c r="LM239" s="654"/>
      <c r="LN239" s="654"/>
      <c r="MD239" s="654"/>
    </row>
    <row r="240" spans="3:342" s="614" customFormat="1" ht="14.25" customHeight="1" x14ac:dyDescent="0.2">
      <c r="C240" s="661"/>
      <c r="D240" s="661"/>
      <c r="E240" s="659"/>
      <c r="F240" s="657"/>
      <c r="H240" s="663" t="s">
        <v>47</v>
      </c>
      <c r="J240" s="665">
        <f>J221+J231</f>
        <v>0</v>
      </c>
      <c r="K240" s="665">
        <f t="shared" si="373"/>
        <v>0</v>
      </c>
      <c r="L240" s="665">
        <f t="shared" si="373"/>
        <v>0</v>
      </c>
      <c r="M240" s="665">
        <f t="shared" si="373"/>
        <v>0</v>
      </c>
      <c r="N240" s="665">
        <f t="shared" si="373"/>
        <v>0</v>
      </c>
      <c r="O240" s="665">
        <f t="shared" si="372"/>
        <v>0</v>
      </c>
      <c r="R240" s="661"/>
      <c r="S240" s="661"/>
      <c r="T240" s="661"/>
      <c r="U240" s="661"/>
      <c r="V240" s="661"/>
      <c r="W240" s="616"/>
      <c r="Z240" s="616"/>
      <c r="AA240" s="617"/>
      <c r="AB240" s="616"/>
      <c r="AE240" s="616"/>
      <c r="AF240" s="617"/>
      <c r="AG240" s="616"/>
      <c r="AJ240" s="616"/>
      <c r="AK240" s="617"/>
      <c r="AL240" s="616"/>
      <c r="AO240" s="616"/>
      <c r="AP240" s="617"/>
      <c r="AQ240" s="618"/>
      <c r="AR240" s="618"/>
      <c r="AS240" s="618"/>
      <c r="AT240" s="618"/>
      <c r="AU240" s="618"/>
      <c r="AV240" s="618"/>
      <c r="BA240" s="618"/>
      <c r="LM240" s="654"/>
      <c r="LN240" s="654"/>
      <c r="MD240" s="654"/>
    </row>
    <row r="241" spans="1:342" s="614" customFormat="1" ht="14.25" customHeight="1" x14ac:dyDescent="0.2">
      <c r="C241" s="661"/>
      <c r="D241" s="661"/>
      <c r="E241" s="659" t="s">
        <v>729</v>
      </c>
      <c r="F241" s="657"/>
      <c r="H241" s="662"/>
      <c r="J241" s="665">
        <f>J224</f>
        <v>0</v>
      </c>
      <c r="K241" s="665">
        <f t="shared" ref="K241:N242" si="374">K224</f>
        <v>0</v>
      </c>
      <c r="L241" s="665">
        <f t="shared" si="374"/>
        <v>0</v>
      </c>
      <c r="M241" s="665">
        <f t="shared" si="374"/>
        <v>0</v>
      </c>
      <c r="N241" s="665">
        <f t="shared" si="374"/>
        <v>0</v>
      </c>
      <c r="O241" s="665">
        <f t="shared" si="372"/>
        <v>0</v>
      </c>
      <c r="R241" s="661"/>
      <c r="S241" s="661"/>
      <c r="T241" s="661"/>
      <c r="U241" s="661"/>
      <c r="V241" s="661"/>
      <c r="W241" s="616"/>
      <c r="Z241" s="616"/>
      <c r="AA241" s="617"/>
      <c r="AB241" s="616"/>
      <c r="AE241" s="616"/>
      <c r="AF241" s="617"/>
      <c r="AG241" s="616"/>
      <c r="AJ241" s="616"/>
      <c r="AK241" s="617"/>
      <c r="AL241" s="616"/>
      <c r="AO241" s="616"/>
      <c r="AP241" s="617"/>
      <c r="AQ241" s="618"/>
      <c r="AR241" s="618"/>
      <c r="AS241" s="618"/>
      <c r="AT241" s="618"/>
      <c r="AU241" s="618"/>
      <c r="AV241" s="618"/>
      <c r="BA241" s="618"/>
      <c r="LM241" s="654"/>
      <c r="LN241" s="654"/>
      <c r="MD241" s="654"/>
    </row>
    <row r="242" spans="1:342" s="614" customFormat="1" ht="14.25" customHeight="1" x14ac:dyDescent="0.2">
      <c r="C242" s="661"/>
      <c r="D242" s="661"/>
      <c r="E242" s="659"/>
      <c r="F242" s="657"/>
      <c r="H242" s="663" t="s">
        <v>47</v>
      </c>
      <c r="J242" s="665">
        <f>J225</f>
        <v>0</v>
      </c>
      <c r="K242" s="665">
        <f t="shared" si="374"/>
        <v>0</v>
      </c>
      <c r="L242" s="665">
        <f t="shared" si="374"/>
        <v>0</v>
      </c>
      <c r="M242" s="665">
        <f t="shared" si="374"/>
        <v>0</v>
      </c>
      <c r="N242" s="665">
        <f t="shared" si="374"/>
        <v>0</v>
      </c>
      <c r="O242" s="665">
        <f t="shared" si="372"/>
        <v>0</v>
      </c>
      <c r="R242" s="661"/>
      <c r="S242" s="661"/>
      <c r="T242" s="661"/>
      <c r="U242" s="661"/>
      <c r="V242" s="661"/>
      <c r="W242" s="616"/>
      <c r="Z242" s="616"/>
      <c r="AA242" s="617"/>
      <c r="AB242" s="616"/>
      <c r="AE242" s="616"/>
      <c r="AF242" s="617"/>
      <c r="AG242" s="616"/>
      <c r="AJ242" s="616"/>
      <c r="AK242" s="617"/>
      <c r="AL242" s="616"/>
      <c r="AO242" s="616"/>
      <c r="AP242" s="617"/>
      <c r="AQ242" s="618"/>
      <c r="AR242" s="618"/>
      <c r="AS242" s="618"/>
      <c r="AT242" s="618"/>
      <c r="AU242" s="618"/>
      <c r="AV242" s="618"/>
      <c r="BA242" s="618"/>
      <c r="LM242" s="654"/>
      <c r="LN242" s="654"/>
      <c r="MD242" s="654"/>
    </row>
    <row r="243" spans="1:342" s="614" customFormat="1" ht="14.25" customHeight="1" x14ac:dyDescent="0.2">
      <c r="C243" s="661"/>
      <c r="D243" s="661"/>
      <c r="E243" s="659" t="s">
        <v>730</v>
      </c>
      <c r="F243" s="657"/>
      <c r="H243" s="662"/>
      <c r="J243" s="665">
        <f>J222+J226</f>
        <v>0</v>
      </c>
      <c r="K243" s="665">
        <f t="shared" ref="K243:N244" si="375">K222+K226</f>
        <v>0</v>
      </c>
      <c r="L243" s="665">
        <f t="shared" si="375"/>
        <v>0</v>
      </c>
      <c r="M243" s="665">
        <f t="shared" si="375"/>
        <v>0</v>
      </c>
      <c r="N243" s="665">
        <f t="shared" si="375"/>
        <v>0</v>
      </c>
      <c r="O243" s="665">
        <f t="shared" si="372"/>
        <v>0</v>
      </c>
      <c r="R243" s="661"/>
      <c r="S243" s="661"/>
      <c r="T243" s="661"/>
      <c r="U243" s="661"/>
      <c r="V243" s="661"/>
      <c r="W243" s="616"/>
      <c r="Z243" s="616"/>
      <c r="AA243" s="617"/>
      <c r="AB243" s="616"/>
      <c r="AE243" s="616"/>
      <c r="AF243" s="617"/>
      <c r="AG243" s="616"/>
      <c r="AJ243" s="616"/>
      <c r="AK243" s="617"/>
      <c r="AL243" s="616"/>
      <c r="AO243" s="616"/>
      <c r="AP243" s="617"/>
      <c r="AQ243" s="618"/>
      <c r="AR243" s="618"/>
      <c r="AS243" s="618"/>
      <c r="AT243" s="618"/>
      <c r="AU243" s="618"/>
      <c r="AV243" s="618"/>
      <c r="BA243" s="618"/>
      <c r="LM243" s="654"/>
      <c r="LN243" s="654"/>
      <c r="MD243" s="654"/>
    </row>
    <row r="244" spans="1:342" s="614" customFormat="1" ht="14.25" customHeight="1" x14ac:dyDescent="0.25">
      <c r="C244" s="616"/>
      <c r="D244" s="616"/>
      <c r="E244" s="768"/>
      <c r="F244" s="657"/>
      <c r="H244" s="663" t="s">
        <v>47</v>
      </c>
      <c r="J244" s="665">
        <f>J223+J227</f>
        <v>0</v>
      </c>
      <c r="K244" s="665">
        <f t="shared" si="375"/>
        <v>0</v>
      </c>
      <c r="L244" s="665">
        <f t="shared" si="375"/>
        <v>0</v>
      </c>
      <c r="M244" s="665">
        <f t="shared" si="375"/>
        <v>0</v>
      </c>
      <c r="N244" s="665">
        <f t="shared" si="375"/>
        <v>0</v>
      </c>
      <c r="O244" s="665">
        <f t="shared" si="372"/>
        <v>0</v>
      </c>
      <c r="R244" s="661"/>
      <c r="S244" s="661"/>
      <c r="T244" s="661"/>
      <c r="U244" s="661"/>
      <c r="V244" s="661"/>
      <c r="W244" s="616"/>
      <c r="Z244" s="616"/>
      <c r="AA244" s="617"/>
      <c r="AB244" s="616"/>
      <c r="AE244" s="616"/>
      <c r="AF244" s="617"/>
      <c r="AG244" s="616"/>
      <c r="AJ244" s="616"/>
      <c r="AK244" s="617"/>
      <c r="AL244" s="616"/>
      <c r="AO244" s="616"/>
      <c r="AP244" s="617"/>
      <c r="AQ244" s="618"/>
      <c r="AR244" s="618"/>
      <c r="AS244" s="618"/>
      <c r="AT244" s="618"/>
      <c r="AU244" s="618"/>
      <c r="AV244" s="618"/>
      <c r="BA244" s="618"/>
      <c r="LM244" s="654"/>
      <c r="LN244" s="654"/>
      <c r="MD244" s="654"/>
    </row>
    <row r="245" spans="1:342" s="614" customFormat="1" ht="9" customHeight="1" x14ac:dyDescent="0.2">
      <c r="A245" s="762"/>
      <c r="B245" s="762"/>
      <c r="D245" s="641"/>
      <c r="E245" s="659"/>
      <c r="F245" s="616"/>
      <c r="H245" s="617"/>
      <c r="J245" s="754"/>
      <c r="K245" s="754"/>
      <c r="L245" s="754"/>
      <c r="M245" s="754"/>
      <c r="N245" s="754"/>
      <c r="O245" s="754"/>
      <c r="R245" s="674"/>
      <c r="T245" s="755"/>
      <c r="W245" s="616"/>
      <c r="Z245" s="616"/>
      <c r="AA245" s="617"/>
      <c r="AB245" s="616"/>
      <c r="AE245" s="616"/>
      <c r="AF245" s="617"/>
      <c r="AG245" s="616"/>
      <c r="AJ245" s="616"/>
      <c r="AK245" s="617"/>
      <c r="AL245" s="616"/>
      <c r="AO245" s="616"/>
      <c r="AP245" s="617"/>
      <c r="AQ245" s="616"/>
      <c r="AR245" s="616"/>
      <c r="AS245" s="616"/>
      <c r="AT245" s="616"/>
      <c r="AU245" s="616"/>
      <c r="AV245" s="616"/>
      <c r="AX245" s="616"/>
      <c r="BA245" s="616"/>
      <c r="BC245" s="616"/>
      <c r="JV245" s="731"/>
      <c r="KA245" s="731"/>
      <c r="KB245" s="731"/>
      <c r="KC245" s="731"/>
      <c r="KD245" s="731"/>
      <c r="KE245" s="731"/>
      <c r="KF245" s="731"/>
      <c r="KG245" s="731"/>
      <c r="KH245" s="731"/>
      <c r="KI245" s="731"/>
      <c r="KJ245" s="731"/>
      <c r="KK245" s="731"/>
      <c r="KL245" s="731"/>
      <c r="KM245" s="731"/>
      <c r="KN245" s="731"/>
      <c r="KO245" s="731"/>
      <c r="KP245" s="731"/>
      <c r="KQ245" s="731"/>
      <c r="KR245" s="731"/>
      <c r="KS245" s="731"/>
      <c r="KT245" s="731"/>
      <c r="KU245" s="731"/>
      <c r="KV245" s="731"/>
      <c r="KW245" s="731"/>
      <c r="KX245" s="731"/>
      <c r="KY245" s="731"/>
      <c r="KZ245" s="731"/>
      <c r="LA245" s="731"/>
      <c r="LB245" s="731"/>
      <c r="LC245" s="731"/>
      <c r="LD245" s="731"/>
      <c r="LE245" s="731"/>
      <c r="LF245" s="731"/>
      <c r="LM245" s="654"/>
      <c r="LN245" s="654"/>
      <c r="MD245" s="654"/>
    </row>
    <row r="246" spans="1:342" s="614" customFormat="1" ht="14.45" customHeight="1" x14ac:dyDescent="0.2">
      <c r="A246" s="654" t="s">
        <v>71</v>
      </c>
      <c r="B246" s="654" t="s">
        <v>794</v>
      </c>
      <c r="K246" s="747">
        <f>$K$53</f>
        <v>0</v>
      </c>
      <c r="L246" s="747"/>
      <c r="M246" s="747"/>
      <c r="N246" s="747"/>
      <c r="P246" s="641" t="s">
        <v>797</v>
      </c>
      <c r="R246" s="619" t="str">
        <f>B246</f>
        <v>UNIT SUMMARY (Continued)</v>
      </c>
      <c r="S246" s="619"/>
      <c r="T246" s="619"/>
      <c r="U246" s="619"/>
      <c r="AX246" s="616"/>
      <c r="BC246" s="616"/>
      <c r="JV246" s="731"/>
      <c r="KA246" s="731"/>
      <c r="KB246" s="731"/>
      <c r="KC246" s="731"/>
      <c r="KD246" s="731"/>
      <c r="KE246" s="731"/>
      <c r="KF246" s="731"/>
      <c r="KG246" s="731"/>
      <c r="KH246" s="731"/>
      <c r="KI246" s="731"/>
      <c r="KJ246" s="731"/>
      <c r="KK246" s="731"/>
      <c r="KL246" s="731"/>
      <c r="KM246" s="731"/>
      <c r="KN246" s="731"/>
      <c r="KO246" s="731"/>
      <c r="KP246" s="731"/>
      <c r="KQ246" s="731"/>
      <c r="KR246" s="731"/>
      <c r="KS246" s="731"/>
      <c r="KT246" s="731"/>
      <c r="KU246" s="731"/>
      <c r="KV246" s="731"/>
      <c r="KW246" s="731"/>
      <c r="KX246" s="731"/>
      <c r="KY246" s="731"/>
      <c r="KZ246" s="731"/>
      <c r="LA246" s="731"/>
      <c r="LB246" s="731"/>
      <c r="LC246" s="731"/>
      <c r="LD246" s="731"/>
      <c r="LE246" s="731"/>
      <c r="LF246" s="731"/>
      <c r="LM246" s="654"/>
      <c r="LN246" s="654"/>
      <c r="MD246" s="654"/>
    </row>
    <row r="247" spans="1:342" s="614" customFormat="1" ht="9" customHeight="1" x14ac:dyDescent="0.2">
      <c r="A247" s="654"/>
      <c r="B247" s="654"/>
      <c r="P247" s="641"/>
      <c r="R247" s="654"/>
      <c r="S247" s="654"/>
      <c r="T247" s="664"/>
      <c r="AX247" s="616"/>
      <c r="BC247" s="616"/>
      <c r="JV247" s="731"/>
      <c r="KA247" s="731"/>
      <c r="KB247" s="731"/>
      <c r="KC247" s="731"/>
      <c r="KD247" s="731"/>
      <c r="KE247" s="731"/>
      <c r="KF247" s="731"/>
      <c r="KG247" s="731"/>
      <c r="KH247" s="731"/>
      <c r="KI247" s="731"/>
      <c r="KJ247" s="731"/>
      <c r="KK247" s="731"/>
      <c r="KL247" s="731"/>
      <c r="KM247" s="731"/>
      <c r="KN247" s="731"/>
      <c r="KO247" s="731"/>
      <c r="KP247" s="731"/>
      <c r="KQ247" s="731"/>
      <c r="KR247" s="731"/>
      <c r="KS247" s="731"/>
      <c r="KT247" s="731"/>
      <c r="KU247" s="731"/>
      <c r="KV247" s="731"/>
      <c r="KW247" s="731"/>
      <c r="KX247" s="731"/>
      <c r="KY247" s="731"/>
      <c r="KZ247" s="731"/>
      <c r="LA247" s="731"/>
      <c r="LB247" s="731"/>
      <c r="LC247" s="731"/>
      <c r="LD247" s="731"/>
      <c r="LE247" s="731"/>
      <c r="LF247" s="731"/>
      <c r="LM247" s="654"/>
      <c r="LN247" s="654"/>
      <c r="MD247" s="654"/>
    </row>
    <row r="248" spans="1:342" s="614" customFormat="1" ht="12" customHeight="1" x14ac:dyDescent="0.2">
      <c r="A248" s="654"/>
      <c r="B248" s="654" t="s">
        <v>732</v>
      </c>
      <c r="C248" s="616"/>
      <c r="D248" s="616"/>
      <c r="E248" s="616"/>
      <c r="F248" s="616"/>
      <c r="H248" s="662"/>
      <c r="J248" s="769"/>
      <c r="K248" s="769"/>
      <c r="L248" s="769"/>
      <c r="M248" s="769"/>
      <c r="N248" s="769"/>
      <c r="O248" s="769"/>
      <c r="P248" s="641"/>
      <c r="R248" s="770" t="str">
        <f>B248</f>
        <v>Unit Square Footage:</v>
      </c>
      <c r="S248" s="770"/>
      <c r="T248" s="770"/>
      <c r="W248" s="616"/>
      <c r="Z248" s="616"/>
      <c r="AA248" s="617"/>
      <c r="AB248" s="616"/>
      <c r="AE248" s="616"/>
      <c r="AF248" s="617"/>
      <c r="AG248" s="616"/>
      <c r="AJ248" s="616"/>
      <c r="AK248" s="617"/>
      <c r="AL248" s="616"/>
      <c r="AO248" s="616"/>
      <c r="AP248" s="617"/>
      <c r="AQ248" s="616"/>
      <c r="AR248" s="616"/>
      <c r="AS248" s="616"/>
      <c r="AT248" s="616"/>
      <c r="AU248" s="616"/>
      <c r="AV248" s="616"/>
      <c r="AX248" s="616"/>
      <c r="BA248" s="616"/>
      <c r="BC248" s="616"/>
      <c r="JV248" s="731"/>
      <c r="KA248" s="731"/>
      <c r="KB248" s="731"/>
      <c r="KC248" s="731"/>
      <c r="KD248" s="731"/>
      <c r="KE248" s="731"/>
      <c r="KF248" s="731"/>
      <c r="KG248" s="731"/>
      <c r="KH248" s="731"/>
      <c r="KI248" s="731"/>
      <c r="KJ248" s="731"/>
      <c r="KK248" s="731"/>
      <c r="KL248" s="731"/>
      <c r="KM248" s="731"/>
      <c r="KN248" s="731"/>
      <c r="KO248" s="731"/>
      <c r="KP248" s="731"/>
      <c r="KQ248" s="731"/>
      <c r="KR248" s="731"/>
      <c r="KS248" s="731"/>
      <c r="KT248" s="731"/>
      <c r="KU248" s="731"/>
      <c r="KV248" s="731"/>
      <c r="KW248" s="731"/>
      <c r="KX248" s="731"/>
      <c r="KY248" s="731"/>
      <c r="KZ248" s="731"/>
      <c r="LA248" s="731"/>
      <c r="LB248" s="731"/>
      <c r="LC248" s="731"/>
      <c r="LD248" s="731"/>
      <c r="LE248" s="731"/>
      <c r="LF248" s="731"/>
      <c r="LM248" s="654"/>
      <c r="LN248" s="654"/>
      <c r="MD248" s="654"/>
    </row>
    <row r="249" spans="1:342" s="614" customFormat="1" ht="13.5" customHeight="1" x14ac:dyDescent="0.2">
      <c r="C249" s="616" t="s">
        <v>196</v>
      </c>
      <c r="D249" s="616"/>
      <c r="E249" s="616"/>
      <c r="F249" s="616"/>
      <c r="H249" s="620" t="s">
        <v>693</v>
      </c>
      <c r="J249" s="761">
        <f>EH153</f>
        <v>0</v>
      </c>
      <c r="K249" s="761">
        <f>EI153</f>
        <v>0</v>
      </c>
      <c r="L249" s="761">
        <f>EJ153</f>
        <v>0</v>
      </c>
      <c r="M249" s="761">
        <f>EK153</f>
        <v>0</v>
      </c>
      <c r="N249" s="761">
        <f>EL153</f>
        <v>0</v>
      </c>
      <c r="O249" s="771">
        <f t="shared" ref="O249:O255" si="376">SUM(J249:N249)</f>
        <v>0</v>
      </c>
      <c r="P249" s="772" t="str">
        <f>IF(OR(O161=0,O161=""),"",O249/O161)</f>
        <v/>
      </c>
      <c r="R249" s="661"/>
      <c r="S249" s="661"/>
      <c r="T249" s="661"/>
      <c r="U249" s="661"/>
      <c r="V249" s="661"/>
      <c r="W249" s="616"/>
      <c r="Z249" s="616"/>
      <c r="AA249" s="617"/>
      <c r="AB249" s="616"/>
      <c r="AE249" s="616"/>
      <c r="AF249" s="617"/>
      <c r="AG249" s="616"/>
      <c r="AJ249" s="616"/>
      <c r="AK249" s="617"/>
      <c r="AL249" s="616"/>
      <c r="AO249" s="616"/>
      <c r="AP249" s="617"/>
      <c r="AQ249" s="618"/>
      <c r="AR249" s="618"/>
      <c r="AS249" s="618"/>
      <c r="AT249" s="618"/>
      <c r="AU249" s="618"/>
      <c r="AV249" s="618"/>
      <c r="AX249" s="616"/>
      <c r="BA249" s="618"/>
      <c r="BC249" s="616"/>
      <c r="JV249" s="731"/>
      <c r="KA249" s="731"/>
      <c r="KB249" s="731"/>
      <c r="KC249" s="731"/>
      <c r="KD249" s="731"/>
      <c r="KE249" s="731"/>
      <c r="KF249" s="731"/>
      <c r="KG249" s="731"/>
      <c r="KH249" s="731"/>
      <c r="KI249" s="731"/>
      <c r="KJ249" s="731"/>
      <c r="KK249" s="731"/>
      <c r="KL249" s="731"/>
      <c r="KM249" s="731"/>
      <c r="KN249" s="731"/>
      <c r="KO249" s="731"/>
      <c r="KP249" s="731"/>
      <c r="KQ249" s="731"/>
      <c r="KR249" s="731"/>
      <c r="KS249" s="731"/>
      <c r="KT249" s="731"/>
      <c r="KU249" s="731"/>
      <c r="KV249" s="731"/>
      <c r="KW249" s="731"/>
      <c r="KX249" s="731"/>
      <c r="KY249" s="731"/>
      <c r="KZ249" s="731"/>
      <c r="LA249" s="731"/>
      <c r="LB249" s="731"/>
      <c r="LC249" s="731"/>
      <c r="LD249" s="731"/>
      <c r="LE249" s="731"/>
      <c r="LF249" s="731"/>
      <c r="LM249" s="654"/>
      <c r="LN249" s="654"/>
      <c r="MD249" s="654"/>
    </row>
    <row r="250" spans="1:342" s="614" customFormat="1" ht="13.5" customHeight="1" x14ac:dyDescent="0.2">
      <c r="C250" s="616"/>
      <c r="D250" s="616"/>
      <c r="E250" s="616"/>
      <c r="F250" s="616"/>
      <c r="H250" s="662" t="s">
        <v>695</v>
      </c>
      <c r="J250" s="771">
        <f>EM153</f>
        <v>0</v>
      </c>
      <c r="K250" s="771">
        <f>EN153</f>
        <v>0</v>
      </c>
      <c r="L250" s="771">
        <f>EO153</f>
        <v>0</v>
      </c>
      <c r="M250" s="771">
        <f>EP153</f>
        <v>0</v>
      </c>
      <c r="N250" s="771">
        <f>EQ153</f>
        <v>0</v>
      </c>
      <c r="O250" s="771">
        <f t="shared" si="376"/>
        <v>0</v>
      </c>
      <c r="P250" s="772" t="str">
        <f t="shared" ref="P250:P259" si="377">IF(OR(O162=0,O162=""),"",O250/O162)</f>
        <v/>
      </c>
      <c r="R250" s="661"/>
      <c r="S250" s="661"/>
      <c r="T250" s="661"/>
      <c r="U250" s="661"/>
      <c r="V250" s="661"/>
      <c r="W250" s="616"/>
      <c r="Z250" s="616"/>
      <c r="AA250" s="617"/>
      <c r="AB250" s="616"/>
      <c r="AE250" s="616"/>
      <c r="AF250" s="617"/>
      <c r="AG250" s="616"/>
      <c r="AJ250" s="616"/>
      <c r="AK250" s="617"/>
      <c r="AL250" s="616"/>
      <c r="AO250" s="616"/>
      <c r="AP250" s="617"/>
      <c r="AQ250" s="618"/>
      <c r="AR250" s="618"/>
      <c r="AS250" s="618"/>
      <c r="AT250" s="618"/>
      <c r="AU250" s="618"/>
      <c r="AV250" s="618"/>
      <c r="AX250" s="616"/>
      <c r="BA250" s="618"/>
      <c r="BC250" s="616"/>
      <c r="JV250" s="731"/>
      <c r="KA250" s="731"/>
      <c r="KB250" s="731"/>
      <c r="KC250" s="731"/>
      <c r="KD250" s="731"/>
      <c r="KE250" s="731"/>
      <c r="KF250" s="731"/>
      <c r="KG250" s="731"/>
      <c r="KH250" s="731"/>
      <c r="KI250" s="731"/>
      <c r="KJ250" s="731"/>
      <c r="KK250" s="731"/>
      <c r="KL250" s="731"/>
      <c r="KM250" s="731"/>
      <c r="KN250" s="731"/>
      <c r="KO250" s="731"/>
      <c r="KP250" s="731"/>
      <c r="KQ250" s="731"/>
      <c r="KR250" s="731"/>
      <c r="KS250" s="731"/>
      <c r="KT250" s="731"/>
      <c r="KU250" s="731"/>
      <c r="KV250" s="731"/>
      <c r="KW250" s="731"/>
      <c r="KX250" s="731"/>
      <c r="KY250" s="731"/>
      <c r="KZ250" s="731"/>
      <c r="LA250" s="731"/>
      <c r="LB250" s="731"/>
      <c r="LC250" s="731"/>
      <c r="LD250" s="731"/>
      <c r="LE250" s="731"/>
      <c r="LF250" s="731"/>
      <c r="LM250" s="654"/>
      <c r="LN250" s="654"/>
      <c r="MD250" s="654"/>
    </row>
    <row r="251" spans="1:342" s="614" customFormat="1" ht="13.5" customHeight="1" x14ac:dyDescent="0.2">
      <c r="C251" s="616"/>
      <c r="D251" s="616"/>
      <c r="E251" s="616"/>
      <c r="F251" s="616"/>
      <c r="H251" s="662" t="s">
        <v>696</v>
      </c>
      <c r="J251" s="771">
        <f>ER153</f>
        <v>0</v>
      </c>
      <c r="K251" s="771">
        <f>ES153</f>
        <v>0</v>
      </c>
      <c r="L251" s="771">
        <f>ET153</f>
        <v>0</v>
      </c>
      <c r="M251" s="771">
        <f>EU153</f>
        <v>0</v>
      </c>
      <c r="N251" s="771">
        <f>EV153</f>
        <v>0</v>
      </c>
      <c r="O251" s="771">
        <f t="shared" si="376"/>
        <v>0</v>
      </c>
      <c r="P251" s="772" t="str">
        <f t="shared" si="377"/>
        <v/>
      </c>
      <c r="R251" s="661"/>
      <c r="S251" s="661"/>
      <c r="T251" s="661"/>
      <c r="U251" s="661"/>
      <c r="V251" s="661"/>
      <c r="W251" s="616"/>
      <c r="Z251" s="616"/>
      <c r="AA251" s="617"/>
      <c r="AB251" s="616"/>
      <c r="AE251" s="616"/>
      <c r="AF251" s="617"/>
      <c r="AG251" s="616"/>
      <c r="AJ251" s="616"/>
      <c r="AK251" s="617"/>
      <c r="AL251" s="616"/>
      <c r="AO251" s="616"/>
      <c r="AP251" s="617"/>
      <c r="AQ251" s="618"/>
      <c r="AR251" s="618"/>
      <c r="AS251" s="618"/>
      <c r="AT251" s="618"/>
      <c r="AU251" s="618"/>
      <c r="AV251" s="618"/>
      <c r="AX251" s="616"/>
      <c r="BA251" s="618"/>
      <c r="BC251" s="616"/>
      <c r="JV251" s="731"/>
      <c r="KA251" s="731"/>
      <c r="KB251" s="731"/>
      <c r="KC251" s="731"/>
      <c r="KD251" s="731"/>
      <c r="KE251" s="731"/>
      <c r="KF251" s="731"/>
      <c r="KG251" s="731"/>
      <c r="KH251" s="731"/>
      <c r="KI251" s="731"/>
      <c r="KJ251" s="731"/>
      <c r="KK251" s="731"/>
      <c r="KL251" s="731"/>
      <c r="KM251" s="731"/>
      <c r="KN251" s="731"/>
      <c r="KO251" s="731"/>
      <c r="KP251" s="731"/>
      <c r="KQ251" s="731"/>
      <c r="KR251" s="731"/>
      <c r="KS251" s="731"/>
      <c r="KT251" s="731"/>
      <c r="KU251" s="731"/>
      <c r="KV251" s="731"/>
      <c r="KW251" s="731"/>
      <c r="KX251" s="731"/>
      <c r="KY251" s="731"/>
      <c r="KZ251" s="731"/>
      <c r="LA251" s="731"/>
      <c r="LB251" s="731"/>
      <c r="LC251" s="731"/>
      <c r="LD251" s="731"/>
      <c r="LE251" s="731"/>
      <c r="LF251" s="731"/>
      <c r="LM251" s="654"/>
      <c r="LN251" s="654"/>
      <c r="MD251" s="654"/>
    </row>
    <row r="252" spans="1:342" s="614" customFormat="1" ht="13.5" customHeight="1" x14ac:dyDescent="0.2">
      <c r="C252" s="616"/>
      <c r="D252" s="616"/>
      <c r="E252" s="616"/>
      <c r="F252" s="616"/>
      <c r="H252" s="662" t="s">
        <v>697</v>
      </c>
      <c r="J252" s="771">
        <f>EW153</f>
        <v>0</v>
      </c>
      <c r="K252" s="771">
        <f>EX153</f>
        <v>0</v>
      </c>
      <c r="L252" s="771">
        <f>EY153</f>
        <v>0</v>
      </c>
      <c r="M252" s="771">
        <f>EZ153</f>
        <v>0</v>
      </c>
      <c r="N252" s="771">
        <f>FA153</f>
        <v>0</v>
      </c>
      <c r="O252" s="771">
        <f t="shared" si="376"/>
        <v>0</v>
      </c>
      <c r="P252" s="772" t="str">
        <f t="shared" si="377"/>
        <v/>
      </c>
      <c r="R252" s="661"/>
      <c r="S252" s="661"/>
      <c r="T252" s="661"/>
      <c r="U252" s="661"/>
      <c r="V252" s="661"/>
      <c r="W252" s="616"/>
      <c r="Z252" s="616"/>
      <c r="AA252" s="617"/>
      <c r="AB252" s="616"/>
      <c r="AE252" s="616"/>
      <c r="AF252" s="617"/>
      <c r="AG252" s="616"/>
      <c r="AJ252" s="616"/>
      <c r="AK252" s="617"/>
      <c r="AL252" s="616"/>
      <c r="AO252" s="616"/>
      <c r="AP252" s="617"/>
      <c r="AQ252" s="618"/>
      <c r="AR252" s="618"/>
      <c r="AS252" s="618"/>
      <c r="AT252" s="618"/>
      <c r="AU252" s="618"/>
      <c r="AV252" s="618"/>
      <c r="AX252" s="616"/>
      <c r="BA252" s="618"/>
      <c r="BC252" s="616"/>
      <c r="JV252" s="731"/>
      <c r="KA252" s="731"/>
      <c r="KB252" s="731"/>
      <c r="KC252" s="731"/>
      <c r="KD252" s="731"/>
      <c r="KE252" s="731"/>
      <c r="KF252" s="731"/>
      <c r="KG252" s="731"/>
      <c r="KH252" s="731"/>
      <c r="KI252" s="731"/>
      <c r="KJ252" s="731"/>
      <c r="KK252" s="731"/>
      <c r="KL252" s="731"/>
      <c r="KM252" s="731"/>
      <c r="KN252" s="731"/>
      <c r="KO252" s="731"/>
      <c r="KP252" s="731"/>
      <c r="KQ252" s="731"/>
      <c r="KR252" s="731"/>
      <c r="KS252" s="731"/>
      <c r="KT252" s="731"/>
      <c r="KU252" s="731"/>
      <c r="KV252" s="731"/>
      <c r="KW252" s="731"/>
      <c r="KX252" s="731"/>
      <c r="KY252" s="731"/>
      <c r="KZ252" s="731"/>
      <c r="LA252" s="731"/>
      <c r="LB252" s="731"/>
      <c r="LC252" s="731"/>
      <c r="LD252" s="731"/>
      <c r="LE252" s="731"/>
      <c r="LF252" s="731"/>
      <c r="LM252" s="654"/>
      <c r="LN252" s="654"/>
      <c r="MD252" s="654"/>
    </row>
    <row r="253" spans="1:342" s="614" customFormat="1" ht="13.5" customHeight="1" x14ac:dyDescent="0.2">
      <c r="C253" s="616"/>
      <c r="D253" s="616"/>
      <c r="E253" s="616"/>
      <c r="F253" s="616"/>
      <c r="H253" s="662" t="s">
        <v>698</v>
      </c>
      <c r="J253" s="771">
        <f>FB153</f>
        <v>0</v>
      </c>
      <c r="K253" s="771">
        <f>FC153</f>
        <v>0</v>
      </c>
      <c r="L253" s="771">
        <f>FD153</f>
        <v>0</v>
      </c>
      <c r="M253" s="771">
        <f>FE153</f>
        <v>0</v>
      </c>
      <c r="N253" s="771">
        <f>FF153</f>
        <v>0</v>
      </c>
      <c r="O253" s="771">
        <f t="shared" si="376"/>
        <v>0</v>
      </c>
      <c r="P253" s="772" t="str">
        <f t="shared" si="377"/>
        <v/>
      </c>
      <c r="R253" s="661"/>
      <c r="S253" s="661"/>
      <c r="T253" s="661"/>
      <c r="U253" s="661"/>
      <c r="V253" s="661"/>
      <c r="W253" s="616"/>
      <c r="Z253" s="616"/>
      <c r="AA253" s="617"/>
      <c r="AB253" s="616"/>
      <c r="AE253" s="616"/>
      <c r="AF253" s="617"/>
      <c r="AG253" s="616"/>
      <c r="AJ253" s="616"/>
      <c r="AK253" s="617"/>
      <c r="AL253" s="616"/>
      <c r="AO253" s="616"/>
      <c r="AP253" s="617"/>
      <c r="AQ253" s="618"/>
      <c r="AR253" s="618"/>
      <c r="AS253" s="618"/>
      <c r="AT253" s="618"/>
      <c r="AU253" s="618"/>
      <c r="AV253" s="618"/>
      <c r="AX253" s="616"/>
      <c r="BA253" s="618"/>
      <c r="BC253" s="616"/>
      <c r="JV253" s="731"/>
      <c r="KA253" s="731"/>
      <c r="KB253" s="731"/>
      <c r="KC253" s="731"/>
      <c r="KD253" s="731"/>
      <c r="KE253" s="731"/>
      <c r="KF253" s="731"/>
      <c r="KG253" s="731"/>
      <c r="KH253" s="731"/>
      <c r="KI253" s="731"/>
      <c r="KJ253" s="731"/>
      <c r="KK253" s="731"/>
      <c r="KL253" s="731"/>
      <c r="KM253" s="731"/>
      <c r="KN253" s="731"/>
      <c r="KO253" s="731"/>
      <c r="KP253" s="731"/>
      <c r="KQ253" s="731"/>
      <c r="KR253" s="731"/>
      <c r="KS253" s="731"/>
      <c r="KT253" s="731"/>
      <c r="KU253" s="731"/>
      <c r="KV253" s="731"/>
      <c r="KW253" s="731"/>
      <c r="KX253" s="731"/>
      <c r="KY253" s="731"/>
      <c r="KZ253" s="731"/>
      <c r="LA253" s="731"/>
      <c r="LB253" s="731"/>
      <c r="LC253" s="731"/>
      <c r="LD253" s="731"/>
      <c r="LE253" s="731"/>
      <c r="LF253" s="731"/>
      <c r="LM253" s="654"/>
      <c r="LN253" s="654"/>
      <c r="MD253" s="654"/>
    </row>
    <row r="254" spans="1:342" s="614" customFormat="1" ht="13.5" customHeight="1" x14ac:dyDescent="0.2">
      <c r="C254" s="616"/>
      <c r="D254" s="616"/>
      <c r="E254" s="616"/>
      <c r="F254" s="616"/>
      <c r="H254" s="662" t="s">
        <v>699</v>
      </c>
      <c r="J254" s="771">
        <f>FG153</f>
        <v>0</v>
      </c>
      <c r="K254" s="771">
        <f>FH153</f>
        <v>0</v>
      </c>
      <c r="L254" s="771">
        <f>FI153</f>
        <v>0</v>
      </c>
      <c r="M254" s="771">
        <f>FJ153</f>
        <v>0</v>
      </c>
      <c r="N254" s="771">
        <f>FK153</f>
        <v>0</v>
      </c>
      <c r="O254" s="771">
        <f t="shared" si="376"/>
        <v>0</v>
      </c>
      <c r="P254" s="772" t="str">
        <f t="shared" si="377"/>
        <v/>
      </c>
      <c r="R254" s="661"/>
      <c r="S254" s="661"/>
      <c r="T254" s="661"/>
      <c r="U254" s="661"/>
      <c r="V254" s="661"/>
      <c r="W254" s="616"/>
      <c r="Z254" s="616"/>
      <c r="AA254" s="617"/>
      <c r="AB254" s="616"/>
      <c r="AE254" s="616"/>
      <c r="AF254" s="617"/>
      <c r="AG254" s="616"/>
      <c r="AJ254" s="616"/>
      <c r="AK254" s="617"/>
      <c r="AL254" s="616"/>
      <c r="AO254" s="616"/>
      <c r="AP254" s="617"/>
      <c r="AQ254" s="618"/>
      <c r="AR254" s="618"/>
      <c r="AS254" s="618"/>
      <c r="AT254" s="618"/>
      <c r="AU254" s="618"/>
      <c r="AV254" s="618"/>
      <c r="AX254" s="616"/>
      <c r="BA254" s="618"/>
      <c r="BC254" s="616"/>
      <c r="JV254" s="731"/>
      <c r="KA254" s="731"/>
      <c r="KB254" s="731"/>
      <c r="KC254" s="731"/>
      <c r="KD254" s="731"/>
      <c r="KE254" s="731"/>
      <c r="KF254" s="731"/>
      <c r="KG254" s="731"/>
      <c r="KH254" s="731"/>
      <c r="KI254" s="731"/>
      <c r="KJ254" s="731"/>
      <c r="KK254" s="731"/>
      <c r="KL254" s="731"/>
      <c r="KM254" s="731"/>
      <c r="KN254" s="731"/>
      <c r="KO254" s="731"/>
      <c r="KP254" s="731"/>
      <c r="KQ254" s="731"/>
      <c r="KR254" s="731"/>
      <c r="KS254" s="731"/>
      <c r="KT254" s="731"/>
      <c r="KU254" s="731"/>
      <c r="KV254" s="731"/>
      <c r="KW254" s="731"/>
      <c r="KX254" s="731"/>
      <c r="KY254" s="731"/>
      <c r="KZ254" s="731"/>
      <c r="LA254" s="731"/>
      <c r="LB254" s="731"/>
      <c r="LC254" s="731"/>
      <c r="LD254" s="731"/>
      <c r="LE254" s="731"/>
      <c r="LF254" s="731"/>
      <c r="LM254" s="654"/>
      <c r="LN254" s="654"/>
      <c r="MD254" s="654"/>
    </row>
    <row r="255" spans="1:342" s="614" customFormat="1" ht="13.5" customHeight="1" x14ac:dyDescent="0.2">
      <c r="C255" s="619"/>
      <c r="D255" s="616"/>
      <c r="E255" s="616"/>
      <c r="F255" s="616"/>
      <c r="H255" s="620" t="s">
        <v>700</v>
      </c>
      <c r="J255" s="761">
        <f>FL153</f>
        <v>0</v>
      </c>
      <c r="K255" s="761">
        <f>FM153</f>
        <v>0</v>
      </c>
      <c r="L255" s="761">
        <f>FN153</f>
        <v>0</v>
      </c>
      <c r="M255" s="761">
        <f>FO153</f>
        <v>0</v>
      </c>
      <c r="N255" s="761">
        <f>FP153</f>
        <v>0</v>
      </c>
      <c r="O255" s="771">
        <f t="shared" si="376"/>
        <v>0</v>
      </c>
      <c r="P255" s="772" t="str">
        <f t="shared" si="377"/>
        <v/>
      </c>
      <c r="R255" s="661"/>
      <c r="S255" s="661"/>
      <c r="T255" s="661"/>
      <c r="U255" s="661"/>
      <c r="V255" s="661"/>
      <c r="W255" s="619"/>
      <c r="Z255" s="616"/>
      <c r="AA255" s="617"/>
      <c r="AB255" s="619"/>
      <c r="AE255" s="616"/>
      <c r="AF255" s="617"/>
      <c r="AG255" s="619"/>
      <c r="AJ255" s="616"/>
      <c r="AK255" s="617"/>
      <c r="AL255" s="619"/>
      <c r="AO255" s="616"/>
      <c r="AP255" s="617"/>
      <c r="AQ255" s="618"/>
      <c r="AR255" s="618"/>
      <c r="AS255" s="618"/>
      <c r="AT255" s="618"/>
      <c r="AU255" s="618"/>
      <c r="AV255" s="618"/>
      <c r="AW255" s="616"/>
      <c r="AX255" s="616"/>
      <c r="BA255" s="618"/>
      <c r="BB255" s="616"/>
      <c r="BC255" s="616"/>
      <c r="JV255" s="731"/>
      <c r="KA255" s="731"/>
      <c r="KB255" s="731"/>
      <c r="KC255" s="731"/>
      <c r="KD255" s="731"/>
      <c r="KE255" s="731"/>
      <c r="KF255" s="731"/>
      <c r="KG255" s="731"/>
      <c r="KH255" s="731"/>
      <c r="KI255" s="731"/>
      <c r="KJ255" s="731"/>
      <c r="KK255" s="731"/>
      <c r="KL255" s="731"/>
      <c r="KM255" s="731"/>
      <c r="KN255" s="731"/>
      <c r="KO255" s="731"/>
      <c r="KP255" s="731"/>
      <c r="KQ255" s="731"/>
      <c r="KR255" s="731"/>
      <c r="KS255" s="731"/>
      <c r="KT255" s="731"/>
      <c r="KU255" s="731"/>
      <c r="KV255" s="731"/>
      <c r="KW255" s="731"/>
      <c r="KX255" s="731"/>
      <c r="KY255" s="731"/>
      <c r="KZ255" s="731"/>
      <c r="LA255" s="731"/>
      <c r="LB255" s="731"/>
      <c r="LC255" s="731"/>
      <c r="LD255" s="731"/>
      <c r="LE255" s="731"/>
      <c r="LF255" s="731"/>
      <c r="LM255" s="654"/>
      <c r="LN255" s="654"/>
      <c r="MD255" s="654"/>
    </row>
    <row r="256" spans="1:342" s="614" customFormat="1" ht="13.5" customHeight="1" x14ac:dyDescent="0.2">
      <c r="C256" s="619"/>
      <c r="D256" s="616"/>
      <c r="E256" s="616"/>
      <c r="F256" s="616"/>
      <c r="H256" s="662" t="s">
        <v>733</v>
      </c>
      <c r="J256" s="771">
        <f>SUM(J249:J255)</f>
        <v>0</v>
      </c>
      <c r="K256" s="771">
        <f>SUM(K249:K255)</f>
        <v>0</v>
      </c>
      <c r="L256" s="771">
        <f>SUM(L249:L255)</f>
        <v>0</v>
      </c>
      <c r="M256" s="771">
        <f>SUM(M249:M255)</f>
        <v>0</v>
      </c>
      <c r="N256" s="771">
        <f>SUM(N249:N255)</f>
        <v>0</v>
      </c>
      <c r="O256" s="771">
        <f>SUM(J256:N256)</f>
        <v>0</v>
      </c>
      <c r="R256" s="661"/>
      <c r="S256" s="661"/>
      <c r="T256" s="661"/>
      <c r="U256" s="661"/>
      <c r="V256" s="661"/>
      <c r="W256" s="619"/>
      <c r="Z256" s="616"/>
      <c r="AA256" s="617"/>
      <c r="AB256" s="619"/>
      <c r="AE256" s="616"/>
      <c r="AF256" s="617"/>
      <c r="AG256" s="619"/>
      <c r="AJ256" s="616"/>
      <c r="AK256" s="617"/>
      <c r="AL256" s="619"/>
      <c r="AO256" s="616"/>
      <c r="AP256" s="617"/>
      <c r="AQ256" s="618"/>
      <c r="AR256" s="618"/>
      <c r="AS256" s="618"/>
      <c r="AT256" s="618"/>
      <c r="AU256" s="618"/>
      <c r="AV256" s="618"/>
      <c r="AW256" s="616"/>
      <c r="AX256" s="616"/>
      <c r="BA256" s="618"/>
      <c r="BB256" s="616"/>
      <c r="BC256" s="616"/>
      <c r="JV256" s="731"/>
      <c r="KA256" s="731"/>
      <c r="KB256" s="731"/>
      <c r="KC256" s="731"/>
      <c r="KD256" s="731"/>
      <c r="KE256" s="731"/>
      <c r="KF256" s="731"/>
      <c r="KG256" s="731"/>
      <c r="KH256" s="731"/>
      <c r="KI256" s="731"/>
      <c r="KJ256" s="731"/>
      <c r="KK256" s="731"/>
      <c r="KL256" s="731"/>
      <c r="KM256" s="731"/>
      <c r="KN256" s="731"/>
      <c r="KO256" s="731"/>
      <c r="KP256" s="731"/>
      <c r="KQ256" s="731"/>
      <c r="KR256" s="731"/>
      <c r="KS256" s="731"/>
      <c r="KT256" s="731"/>
      <c r="KU256" s="731"/>
      <c r="KV256" s="731"/>
      <c r="KW256" s="731"/>
      <c r="KX256" s="731"/>
      <c r="KY256" s="731"/>
      <c r="KZ256" s="731"/>
      <c r="LA256" s="731"/>
      <c r="LB256" s="731"/>
      <c r="LC256" s="731"/>
      <c r="LD256" s="731"/>
      <c r="LE256" s="731"/>
      <c r="LF256" s="731"/>
      <c r="LM256" s="654"/>
      <c r="LN256" s="654"/>
      <c r="MD256" s="654"/>
    </row>
    <row r="257" spans="1:342" s="614" customFormat="1" ht="13.5" customHeight="1" x14ac:dyDescent="0.2">
      <c r="C257" s="616" t="s">
        <v>672</v>
      </c>
      <c r="D257" s="616"/>
      <c r="E257" s="616"/>
      <c r="F257" s="616"/>
      <c r="G257" s="616"/>
      <c r="J257" s="771">
        <f>FQ153</f>
        <v>0</v>
      </c>
      <c r="K257" s="771">
        <f>FR153</f>
        <v>0</v>
      </c>
      <c r="L257" s="771">
        <f>FS153</f>
        <v>0</v>
      </c>
      <c r="M257" s="771">
        <f>FT153</f>
        <v>0</v>
      </c>
      <c r="N257" s="771">
        <f>FU153</f>
        <v>0</v>
      </c>
      <c r="O257" s="771">
        <f>SUM(J257:N257)</f>
        <v>0</v>
      </c>
      <c r="P257" s="772" t="str">
        <f t="shared" si="377"/>
        <v/>
      </c>
      <c r="R257" s="661"/>
      <c r="S257" s="661"/>
      <c r="T257" s="661"/>
      <c r="U257" s="661"/>
      <c r="V257" s="661"/>
      <c r="W257" s="616"/>
      <c r="Z257" s="616"/>
      <c r="AA257" s="616"/>
      <c r="AB257" s="616"/>
      <c r="AE257" s="616"/>
      <c r="AF257" s="616"/>
      <c r="AG257" s="616"/>
      <c r="AJ257" s="616"/>
      <c r="AK257" s="616"/>
      <c r="AL257" s="616"/>
      <c r="AO257" s="616"/>
      <c r="AP257" s="616"/>
      <c r="AQ257" s="618"/>
      <c r="AR257" s="618"/>
      <c r="AS257" s="618"/>
      <c r="AT257" s="618"/>
      <c r="AU257" s="618"/>
      <c r="AV257" s="618"/>
      <c r="AX257" s="616"/>
      <c r="BA257" s="618"/>
      <c r="BC257" s="616"/>
      <c r="JV257" s="731"/>
      <c r="KA257" s="731"/>
      <c r="KB257" s="731"/>
      <c r="KC257" s="731"/>
      <c r="KD257" s="731"/>
      <c r="KE257" s="731"/>
      <c r="KF257" s="731"/>
      <c r="KG257" s="731"/>
      <c r="KH257" s="731"/>
      <c r="KI257" s="731"/>
      <c r="KJ257" s="731"/>
      <c r="KK257" s="731"/>
      <c r="KL257" s="731"/>
      <c r="KM257" s="731"/>
      <c r="KN257" s="731"/>
      <c r="KO257" s="731"/>
      <c r="KP257" s="731"/>
      <c r="KQ257" s="731"/>
      <c r="KR257" s="731"/>
      <c r="KS257" s="731"/>
      <c r="KT257" s="731"/>
      <c r="KU257" s="731"/>
      <c r="KV257" s="731"/>
      <c r="KW257" s="731"/>
      <c r="KX257" s="731"/>
      <c r="KY257" s="731"/>
      <c r="KZ257" s="731"/>
      <c r="LA257" s="731"/>
      <c r="LB257" s="731"/>
      <c r="LC257" s="731"/>
      <c r="LD257" s="731"/>
      <c r="LE257" s="731"/>
      <c r="LF257" s="731"/>
      <c r="LM257" s="654"/>
      <c r="LN257" s="654"/>
      <c r="MD257" s="654"/>
    </row>
    <row r="258" spans="1:342" s="614" customFormat="1" ht="13.5" customHeight="1" x14ac:dyDescent="0.2">
      <c r="C258" s="616" t="s">
        <v>702</v>
      </c>
      <c r="D258" s="616"/>
      <c r="E258" s="616"/>
      <c r="F258" s="616"/>
      <c r="G258" s="616"/>
      <c r="J258" s="771">
        <f>SUM(J256:J257)</f>
        <v>0</v>
      </c>
      <c r="K258" s="771">
        <f>SUM(K256:K257)</f>
        <v>0</v>
      </c>
      <c r="L258" s="771">
        <f>SUM(L256:L257)</f>
        <v>0</v>
      </c>
      <c r="M258" s="771">
        <f>SUM(M256:M257)</f>
        <v>0</v>
      </c>
      <c r="N258" s="771">
        <f>SUM(N256:N257)</f>
        <v>0</v>
      </c>
      <c r="O258" s="771">
        <f>SUM(J258:N258)</f>
        <v>0</v>
      </c>
      <c r="R258" s="661"/>
      <c r="S258" s="661"/>
      <c r="T258" s="661"/>
      <c r="U258" s="661"/>
      <c r="V258" s="661"/>
      <c r="W258" s="616"/>
      <c r="Z258" s="616"/>
      <c r="AA258" s="616"/>
      <c r="AB258" s="616"/>
      <c r="AE258" s="616"/>
      <c r="AF258" s="616"/>
      <c r="AG258" s="616"/>
      <c r="AJ258" s="616"/>
      <c r="AK258" s="616"/>
      <c r="AL258" s="616"/>
      <c r="AO258" s="616"/>
      <c r="AP258" s="616"/>
      <c r="AQ258" s="618"/>
      <c r="AR258" s="618"/>
      <c r="AS258" s="618"/>
      <c r="AT258" s="618"/>
      <c r="AU258" s="618"/>
      <c r="AV258" s="618"/>
      <c r="AX258" s="616"/>
      <c r="BA258" s="618"/>
      <c r="BC258" s="616"/>
      <c r="JV258" s="731"/>
      <c r="KA258" s="731"/>
      <c r="KB258" s="731"/>
      <c r="KC258" s="731"/>
      <c r="KD258" s="731"/>
      <c r="KE258" s="731"/>
      <c r="KF258" s="731"/>
      <c r="KG258" s="731"/>
      <c r="KH258" s="731"/>
      <c r="KI258" s="731"/>
      <c r="KJ258" s="731"/>
      <c r="KK258" s="731"/>
      <c r="KL258" s="731"/>
      <c r="KM258" s="731"/>
      <c r="KN258" s="731"/>
      <c r="KO258" s="731"/>
      <c r="KP258" s="731"/>
      <c r="KQ258" s="731"/>
      <c r="KR258" s="731"/>
      <c r="KS258" s="731"/>
      <c r="KT258" s="731"/>
      <c r="KU258" s="731"/>
      <c r="KV258" s="731"/>
      <c r="KW258" s="731"/>
      <c r="KX258" s="731"/>
      <c r="KY258" s="731"/>
      <c r="KZ258" s="731"/>
      <c r="LA258" s="731"/>
      <c r="LB258" s="731"/>
      <c r="LC258" s="731"/>
      <c r="LD258" s="731"/>
      <c r="LE258" s="731"/>
      <c r="LF258" s="731"/>
      <c r="LM258" s="654"/>
      <c r="LN258" s="654"/>
      <c r="MD258" s="654"/>
    </row>
    <row r="259" spans="1:342" s="614" customFormat="1" ht="13.5" customHeight="1" x14ac:dyDescent="0.2">
      <c r="C259" s="616" t="s">
        <v>58</v>
      </c>
      <c r="D259" s="616"/>
      <c r="E259" s="616"/>
      <c r="F259" s="616"/>
      <c r="G259" s="616"/>
      <c r="J259" s="771">
        <f>GA153</f>
        <v>0</v>
      </c>
      <c r="K259" s="771">
        <f>GB153</f>
        <v>0</v>
      </c>
      <c r="L259" s="771">
        <f>GC153</f>
        <v>0</v>
      </c>
      <c r="M259" s="771">
        <f>GD153</f>
        <v>0</v>
      </c>
      <c r="N259" s="771">
        <f>GE153</f>
        <v>0</v>
      </c>
      <c r="O259" s="771">
        <f>SUM(J259:N259)</f>
        <v>0</v>
      </c>
      <c r="P259" s="772" t="str">
        <f t="shared" si="377"/>
        <v/>
      </c>
      <c r="R259" s="661"/>
      <c r="S259" s="661"/>
      <c r="T259" s="661"/>
      <c r="U259" s="661"/>
      <c r="V259" s="661"/>
      <c r="W259" s="616"/>
      <c r="Z259" s="616"/>
      <c r="AA259" s="616"/>
      <c r="AB259" s="616"/>
      <c r="AE259" s="616"/>
      <c r="AF259" s="616"/>
      <c r="AG259" s="616"/>
      <c r="AJ259" s="616"/>
      <c r="AK259" s="616"/>
      <c r="AL259" s="616"/>
      <c r="AO259" s="616"/>
      <c r="AP259" s="616"/>
      <c r="AQ259" s="618"/>
      <c r="AR259" s="618"/>
      <c r="AS259" s="618"/>
      <c r="AT259" s="618"/>
      <c r="AU259" s="618"/>
      <c r="AV259" s="618"/>
      <c r="AX259" s="616"/>
      <c r="BA259" s="618"/>
      <c r="BC259" s="616"/>
      <c r="JV259" s="731"/>
      <c r="KA259" s="731"/>
      <c r="KB259" s="731"/>
      <c r="KC259" s="731"/>
      <c r="KD259" s="731"/>
      <c r="KE259" s="731"/>
      <c r="KF259" s="731"/>
      <c r="KG259" s="731"/>
      <c r="KH259" s="731"/>
      <c r="KI259" s="731"/>
      <c r="KJ259" s="731"/>
      <c r="KK259" s="731"/>
      <c r="KL259" s="731"/>
      <c r="KM259" s="731"/>
      <c r="KN259" s="731"/>
      <c r="KO259" s="731"/>
      <c r="KP259" s="731"/>
      <c r="KQ259" s="731"/>
      <c r="KR259" s="731"/>
      <c r="KS259" s="731"/>
      <c r="KT259" s="731"/>
      <c r="KU259" s="731"/>
      <c r="KV259" s="731"/>
      <c r="KW259" s="731"/>
      <c r="KX259" s="731"/>
      <c r="KY259" s="731"/>
      <c r="KZ259" s="731"/>
      <c r="LA259" s="731"/>
      <c r="LB259" s="731"/>
      <c r="LC259" s="731"/>
      <c r="LD259" s="731"/>
      <c r="LE259" s="731"/>
      <c r="LF259" s="731"/>
      <c r="LM259" s="654"/>
      <c r="LN259" s="654"/>
      <c r="MD259" s="654"/>
    </row>
    <row r="260" spans="1:342" s="614" customFormat="1" ht="13.5" customHeight="1" x14ac:dyDescent="0.2">
      <c r="C260" s="616" t="s">
        <v>42</v>
      </c>
      <c r="D260" s="616"/>
      <c r="E260" s="616"/>
      <c r="F260" s="616"/>
      <c r="G260" s="616"/>
      <c r="J260" s="773">
        <f>SUM(J258:J259)</f>
        <v>0</v>
      </c>
      <c r="K260" s="773">
        <f>SUM(K258:K259)</f>
        <v>0</v>
      </c>
      <c r="L260" s="773">
        <f>SUM(L258:L259)</f>
        <v>0</v>
      </c>
      <c r="M260" s="773">
        <f>SUM(M258:M259)</f>
        <v>0</v>
      </c>
      <c r="N260" s="773">
        <f>SUM(N258:N259)</f>
        <v>0</v>
      </c>
      <c r="O260" s="773">
        <f>SUM(J260:N260)</f>
        <v>0</v>
      </c>
      <c r="R260" s="661"/>
      <c r="S260" s="661"/>
      <c r="T260" s="661"/>
      <c r="U260" s="661"/>
      <c r="V260" s="661"/>
      <c r="W260" s="616"/>
      <c r="Z260" s="616"/>
      <c r="AA260" s="616"/>
      <c r="AB260" s="616"/>
      <c r="AE260" s="616"/>
      <c r="AF260" s="616"/>
      <c r="AG260" s="616"/>
      <c r="AJ260" s="616"/>
      <c r="AK260" s="616"/>
      <c r="AL260" s="616"/>
      <c r="AO260" s="616"/>
      <c r="AP260" s="616"/>
      <c r="AQ260" s="618"/>
      <c r="AR260" s="618"/>
      <c r="AS260" s="618"/>
      <c r="AT260" s="618"/>
      <c r="AU260" s="618"/>
      <c r="AV260" s="618"/>
      <c r="AX260" s="616"/>
      <c r="BA260" s="618"/>
      <c r="BC260" s="616"/>
      <c r="JV260" s="731"/>
      <c r="KA260" s="731"/>
      <c r="KB260" s="731"/>
      <c r="KC260" s="731"/>
      <c r="KD260" s="731"/>
      <c r="KE260" s="731"/>
      <c r="KF260" s="731"/>
      <c r="KG260" s="731"/>
      <c r="KH260" s="731"/>
      <c r="KI260" s="731"/>
      <c r="KJ260" s="731"/>
      <c r="KK260" s="731"/>
      <c r="KL260" s="731"/>
      <c r="KM260" s="731"/>
      <c r="KN260" s="731"/>
      <c r="KO260" s="731"/>
      <c r="KP260" s="731"/>
      <c r="KQ260" s="731"/>
      <c r="KR260" s="731"/>
      <c r="KS260" s="731"/>
      <c r="KT260" s="731"/>
      <c r="KU260" s="731"/>
      <c r="KV260" s="731"/>
      <c r="KW260" s="731"/>
      <c r="KX260" s="731"/>
      <c r="KY260" s="731"/>
      <c r="KZ260" s="731"/>
      <c r="LA260" s="731"/>
      <c r="LB260" s="731"/>
      <c r="LC260" s="731"/>
      <c r="LD260" s="731"/>
      <c r="LE260" s="731"/>
      <c r="LF260" s="731"/>
      <c r="LM260" s="654"/>
      <c r="LN260" s="654"/>
      <c r="MD260" s="654"/>
    </row>
    <row r="261" spans="1:342" s="614" customFormat="1" ht="13.9" customHeight="1" x14ac:dyDescent="0.2">
      <c r="JV261" s="731"/>
      <c r="KA261" s="731"/>
      <c r="KB261" s="731"/>
      <c r="KC261" s="731"/>
      <c r="KD261" s="731"/>
      <c r="KE261" s="731"/>
      <c r="KF261" s="731"/>
      <c r="KG261" s="731"/>
      <c r="KH261" s="731"/>
      <c r="KI261" s="731"/>
      <c r="KJ261" s="731"/>
      <c r="KK261" s="731"/>
      <c r="KL261" s="731"/>
      <c r="KM261" s="731"/>
      <c r="KN261" s="731"/>
      <c r="KO261" s="731"/>
      <c r="KP261" s="731"/>
      <c r="KQ261" s="731"/>
      <c r="KR261" s="731"/>
      <c r="KS261" s="731"/>
      <c r="KT261" s="731"/>
      <c r="KU261" s="731"/>
      <c r="KV261" s="731"/>
      <c r="KW261" s="731"/>
      <c r="KX261" s="731"/>
      <c r="KY261" s="731"/>
      <c r="KZ261" s="731"/>
      <c r="LA261" s="731"/>
      <c r="LB261" s="731"/>
      <c r="LC261" s="731"/>
      <c r="LD261" s="731"/>
      <c r="LE261" s="731"/>
      <c r="LF261" s="731"/>
      <c r="LM261" s="654"/>
      <c r="MC261" s="654"/>
      <c r="MD261" s="654"/>
    </row>
    <row r="262" spans="1:342" s="616" customFormat="1" ht="13.9" customHeight="1" x14ac:dyDescent="0.2">
      <c r="C262" s="616" t="s">
        <v>798</v>
      </c>
      <c r="J262" s="666" t="str">
        <f>IF(OR(J$67="",J$67=0),"",J$155/J$67)</f>
        <v/>
      </c>
      <c r="K262" s="666" t="str">
        <f>IF(OR(K$67="",K$67=0),"",K$155/K$67)</f>
        <v/>
      </c>
      <c r="L262" s="666" t="str">
        <f>IF(OR(L$67="",L$67=0),"",L$155/L$67)</f>
        <v/>
      </c>
      <c r="M262" s="666" t="str">
        <f>IF(OR(M$67="",M$67=0),"",M$155/M$67)</f>
        <v/>
      </c>
      <c r="N262" s="666" t="str">
        <f>IF(OR(N$67="",N$67=0),"",N$155/N$67)</f>
        <v/>
      </c>
      <c r="O262" s="666"/>
      <c r="JV262" s="720"/>
      <c r="KA262" s="720"/>
      <c r="KB262" s="720"/>
      <c r="KC262" s="720"/>
      <c r="KD262" s="720"/>
      <c r="KE262" s="720"/>
      <c r="KF262" s="720"/>
      <c r="KG262" s="720"/>
      <c r="KH262" s="720"/>
      <c r="KI262" s="720"/>
      <c r="KJ262" s="720"/>
      <c r="KK262" s="720"/>
      <c r="KL262" s="720"/>
      <c r="KM262" s="720"/>
      <c r="KN262" s="720"/>
      <c r="KO262" s="720"/>
      <c r="KP262" s="720"/>
      <c r="KQ262" s="720"/>
      <c r="KR262" s="720"/>
      <c r="KS262" s="720"/>
      <c r="KT262" s="720"/>
      <c r="KU262" s="720"/>
      <c r="KV262" s="720"/>
      <c r="KW262" s="720"/>
      <c r="KX262" s="720"/>
      <c r="KY262" s="720"/>
      <c r="KZ262" s="720"/>
      <c r="LA262" s="720"/>
      <c r="LB262" s="720"/>
      <c r="LC262" s="720"/>
      <c r="LD262" s="720"/>
      <c r="LE262" s="720"/>
      <c r="LF262" s="720"/>
      <c r="LM262" s="619"/>
      <c r="MC262" s="619"/>
      <c r="MD262" s="619"/>
    </row>
    <row r="263" spans="1:342" s="616" customFormat="1" ht="13.9" customHeight="1" x14ac:dyDescent="0.2">
      <c r="JV263" s="720"/>
      <c r="KA263" s="720"/>
      <c r="KB263" s="720"/>
      <c r="KC263" s="720"/>
      <c r="KD263" s="720"/>
      <c r="KE263" s="720"/>
      <c r="KF263" s="720"/>
      <c r="KG263" s="720"/>
      <c r="KH263" s="720"/>
      <c r="KI263" s="720"/>
      <c r="KJ263" s="720"/>
      <c r="KK263" s="720"/>
      <c r="KL263" s="720"/>
      <c r="KM263" s="720"/>
      <c r="KN263" s="720"/>
      <c r="KO263" s="720"/>
      <c r="KP263" s="720"/>
      <c r="KQ263" s="720"/>
      <c r="KR263" s="720"/>
      <c r="KS263" s="720"/>
      <c r="KT263" s="720"/>
      <c r="KU263" s="720"/>
      <c r="KV263" s="720"/>
      <c r="KW263" s="720"/>
      <c r="KX263" s="720"/>
      <c r="KY263" s="720"/>
      <c r="KZ263" s="720"/>
      <c r="LA263" s="720"/>
      <c r="LB263" s="720"/>
      <c r="LC263" s="720"/>
      <c r="LD263" s="720"/>
      <c r="LE263" s="720"/>
      <c r="LF263" s="720"/>
      <c r="LM263" s="619"/>
      <c r="MC263" s="619"/>
      <c r="MD263" s="619"/>
    </row>
    <row r="264" spans="1:342" s="616" customFormat="1" ht="14.25" customHeight="1" x14ac:dyDescent="0.2">
      <c r="B264" s="619"/>
      <c r="C264" s="774"/>
      <c r="F264" s="665"/>
      <c r="G264" s="665"/>
      <c r="J264" s="665"/>
      <c r="N264" s="619"/>
      <c r="P264" s="666"/>
      <c r="Q264" s="666"/>
      <c r="W264" s="614"/>
      <c r="AB264" s="614"/>
      <c r="AG264" s="614"/>
      <c r="AL264" s="614"/>
      <c r="JV264" s="720"/>
      <c r="KA264" s="720"/>
      <c r="KB264" s="720"/>
      <c r="KC264" s="720"/>
      <c r="KD264" s="720"/>
      <c r="KE264" s="720"/>
      <c r="KF264" s="720"/>
      <c r="KG264" s="720"/>
      <c r="KH264" s="720"/>
      <c r="KI264" s="720"/>
      <c r="KJ264" s="720"/>
      <c r="KK264" s="720"/>
      <c r="KL264" s="720"/>
      <c r="KM264" s="720"/>
      <c r="KN264" s="720"/>
      <c r="KO264" s="720"/>
      <c r="KP264" s="720"/>
      <c r="KQ264" s="720"/>
      <c r="KR264" s="720"/>
      <c r="KS264" s="720"/>
      <c r="KT264" s="720"/>
      <c r="KU264" s="720"/>
      <c r="KV264" s="720"/>
      <c r="KW264" s="720"/>
      <c r="KX264" s="720"/>
      <c r="KY264" s="720"/>
      <c r="KZ264" s="720"/>
      <c r="LA264" s="720"/>
      <c r="LB264" s="720"/>
      <c r="LC264" s="720"/>
      <c r="LD264" s="720"/>
      <c r="LE264" s="720"/>
      <c r="LF264" s="720"/>
      <c r="LM264" s="619"/>
      <c r="MC264" s="619"/>
      <c r="MD264" s="619"/>
    </row>
    <row r="265" spans="1:342" s="614" customFormat="1" ht="12" customHeight="1" x14ac:dyDescent="0.2">
      <c r="A265" s="654" t="s">
        <v>735</v>
      </c>
      <c r="B265" s="654" t="s">
        <v>736</v>
      </c>
      <c r="M265" s="654" t="s">
        <v>737</v>
      </c>
      <c r="N265" s="654"/>
      <c r="JV265" s="731"/>
      <c r="KA265" s="731"/>
      <c r="KB265" s="731"/>
      <c r="KC265" s="731"/>
      <c r="KD265" s="731"/>
      <c r="KE265" s="731"/>
      <c r="KF265" s="731"/>
      <c r="KG265" s="731"/>
      <c r="KH265" s="731"/>
      <c r="KI265" s="731"/>
      <c r="KJ265" s="731"/>
      <c r="KK265" s="731"/>
      <c r="KL265" s="731"/>
      <c r="KM265" s="731"/>
      <c r="KN265" s="731"/>
      <c r="KO265" s="731"/>
      <c r="KP265" s="731"/>
      <c r="KQ265" s="731"/>
      <c r="KR265" s="731"/>
      <c r="KS265" s="731"/>
      <c r="KT265" s="731"/>
      <c r="KU265" s="731"/>
      <c r="KV265" s="731"/>
      <c r="KW265" s="731"/>
      <c r="KX265" s="731"/>
      <c r="KY265" s="731"/>
      <c r="KZ265" s="731"/>
      <c r="LA265" s="731"/>
      <c r="LB265" s="731"/>
      <c r="LC265" s="731"/>
      <c r="LD265" s="731"/>
      <c r="LE265" s="731"/>
      <c r="LF265" s="731"/>
      <c r="LM265" s="654"/>
      <c r="MC265" s="654"/>
      <c r="MD265" s="654"/>
    </row>
    <row r="266" spans="1:342" s="614" customFormat="1" ht="15.75" x14ac:dyDescent="0.2">
      <c r="A266" s="831">
        <f>'Rent Schedule and Summary'!A161</f>
        <v>0</v>
      </c>
      <c r="B266" s="831"/>
      <c r="C266" s="831"/>
      <c r="D266" s="831"/>
      <c r="E266" s="831"/>
      <c r="F266" s="831"/>
      <c r="G266" s="831"/>
      <c r="H266" s="831"/>
      <c r="I266" s="831"/>
      <c r="J266" s="831"/>
      <c r="K266" s="831"/>
      <c r="L266" s="831"/>
      <c r="M266" s="831"/>
      <c r="N266" s="831"/>
      <c r="O266" s="831"/>
      <c r="P266" s="831"/>
      <c r="Q266" s="850" t="s">
        <v>738</v>
      </c>
      <c r="R266" s="775"/>
      <c r="S266" s="775"/>
      <c r="T266" s="775"/>
      <c r="JV266" s="731"/>
      <c r="KA266" s="731"/>
      <c r="KB266" s="731"/>
      <c r="KC266" s="731"/>
      <c r="KD266" s="731"/>
      <c r="KE266" s="731"/>
      <c r="KF266" s="731"/>
      <c r="KG266" s="731"/>
      <c r="KH266" s="731"/>
      <c r="KI266" s="731"/>
      <c r="KJ266" s="731"/>
      <c r="KK266" s="731"/>
      <c r="KL266" s="731"/>
      <c r="KM266" s="731"/>
      <c r="KN266" s="731"/>
      <c r="KO266" s="731"/>
      <c r="KP266" s="731"/>
      <c r="KQ266" s="731"/>
      <c r="KR266" s="731"/>
      <c r="KS266" s="731"/>
      <c r="KT266" s="731"/>
      <c r="KU266" s="731"/>
      <c r="KV266" s="731"/>
      <c r="KW266" s="731"/>
      <c r="KX266" s="731"/>
      <c r="KY266" s="731"/>
      <c r="KZ266" s="731"/>
      <c r="LA266" s="731"/>
      <c r="LB266" s="731"/>
      <c r="LC266" s="731"/>
      <c r="LD266" s="731"/>
      <c r="LE266" s="731"/>
      <c r="LF266" s="731"/>
      <c r="LM266" s="654"/>
      <c r="MC266" s="654"/>
      <c r="MD266" s="654"/>
    </row>
    <row r="269" spans="1:342" ht="18" customHeight="1" x14ac:dyDescent="0.25">
      <c r="A269" s="674"/>
      <c r="B269" s="851" t="s">
        <v>330</v>
      </c>
      <c r="C269" s="667"/>
      <c r="D269" s="667"/>
      <c r="E269" s="667"/>
      <c r="F269" s="667"/>
      <c r="G269" s="667"/>
      <c r="H269" s="667"/>
      <c r="I269" s="667"/>
      <c r="J269" s="667"/>
      <c r="K269" s="667"/>
      <c r="L269" s="667"/>
      <c r="M269" s="667"/>
      <c r="N269" s="667"/>
      <c r="O269" s="667"/>
      <c r="P269" s="667"/>
      <c r="Q269" s="667"/>
      <c r="R269" s="667"/>
      <c r="S269" s="667"/>
      <c r="T269" s="667"/>
      <c r="U269" s="667"/>
      <c r="V269" s="667"/>
      <c r="W269" s="667"/>
    </row>
    <row r="270" spans="1:342" ht="13.5" x14ac:dyDescent="0.25">
      <c r="A270" s="674"/>
      <c r="B270" s="674"/>
      <c r="C270" s="674"/>
      <c r="D270" s="674"/>
      <c r="E270" s="674"/>
      <c r="F270" s="674"/>
      <c r="G270" s="674"/>
      <c r="H270" s="674"/>
      <c r="I270" s="674"/>
      <c r="J270" s="674"/>
      <c r="K270" s="674"/>
      <c r="L270" s="674"/>
      <c r="M270" s="674"/>
      <c r="N270" s="674"/>
      <c r="O270" s="674"/>
      <c r="P270" s="674"/>
      <c r="Q270" s="674"/>
      <c r="R270" s="674"/>
      <c r="S270" s="674"/>
      <c r="T270" s="674"/>
      <c r="U270" s="674"/>
      <c r="V270" s="674"/>
      <c r="W270" s="674"/>
    </row>
    <row r="271" spans="1:342" ht="13.5" customHeight="1" x14ac:dyDescent="0.25">
      <c r="A271" s="674"/>
      <c r="B271" s="792" t="s">
        <v>331</v>
      </c>
      <c r="C271" s="668"/>
      <c r="D271" s="668"/>
      <c r="E271" s="668"/>
      <c r="F271" s="668"/>
      <c r="G271" s="668"/>
      <c r="H271" s="668"/>
      <c r="I271" s="668"/>
      <c r="J271" s="668"/>
      <c r="K271" s="668"/>
      <c r="L271" s="668"/>
      <c r="M271" s="668"/>
      <c r="N271" s="668"/>
      <c r="O271" s="668"/>
      <c r="P271" s="668"/>
      <c r="Q271" s="668"/>
      <c r="R271" s="668"/>
      <c r="S271" s="668"/>
      <c r="T271" s="668"/>
      <c r="U271" s="668"/>
      <c r="V271" s="668"/>
      <c r="W271" s="668"/>
    </row>
    <row r="272" spans="1:342" x14ac:dyDescent="0.25">
      <c r="A272" s="686"/>
      <c r="B272" s="686"/>
      <c r="C272" s="686"/>
      <c r="D272" s="686"/>
      <c r="E272" s="685"/>
      <c r="F272" s="685"/>
      <c r="G272" s="685"/>
      <c r="H272" s="685"/>
      <c r="I272" s="685"/>
      <c r="J272" s="686"/>
      <c r="K272" s="686"/>
      <c r="L272" s="686"/>
      <c r="M272" s="686"/>
      <c r="N272" s="686"/>
      <c r="O272" s="686"/>
      <c r="P272" s="686"/>
      <c r="Q272" s="686"/>
      <c r="R272" s="685"/>
      <c r="S272" s="685"/>
      <c r="T272" s="685"/>
      <c r="U272" s="682" t="s">
        <v>231</v>
      </c>
      <c r="V272" s="816" t="str">
        <f>'Submission Form and Checklist'!$P$2</f>
        <v>2019PA-0##</v>
      </c>
      <c r="W272" s="816"/>
    </row>
    <row r="273" spans="1:23" ht="13.5" customHeight="1" x14ac:dyDescent="0.25">
      <c r="A273" s="687" t="s">
        <v>216</v>
      </c>
      <c r="B273" s="688"/>
      <c r="C273" s="688"/>
      <c r="D273" s="685"/>
      <c r="E273" s="685"/>
      <c r="F273" s="685"/>
      <c r="G273" s="685"/>
      <c r="H273" s="623" t="str">
        <f>'Submission Form and Checklist'!$D$6</f>
        <v>&lt;&lt;Select DCA Funding&gt;&gt;</v>
      </c>
      <c r="I273" s="628"/>
      <c r="J273" s="628"/>
      <c r="K273" s="628"/>
      <c r="L273" s="628"/>
      <c r="M273" s="685"/>
      <c r="N273" s="685"/>
      <c r="O273" s="689" t="s">
        <v>215</v>
      </c>
      <c r="P273" s="685"/>
      <c r="Q273" s="623" t="str">
        <f>'Submission Form and Checklist'!$K$6</f>
        <v>&lt;&lt; Select request purpose &gt;&gt;</v>
      </c>
      <c r="R273" s="628"/>
      <c r="S273" s="628"/>
      <c r="T273" s="628"/>
      <c r="U273" s="628"/>
      <c r="V273" s="776" t="s">
        <v>755</v>
      </c>
      <c r="W273" s="776"/>
    </row>
    <row r="274" spans="1:23" ht="13.5" customHeight="1" x14ac:dyDescent="0.25">
      <c r="A274" s="687" t="s">
        <v>751</v>
      </c>
      <c r="B274" s="685"/>
      <c r="C274" s="685"/>
      <c r="D274" s="687"/>
      <c r="E274" s="687"/>
      <c r="F274" s="687"/>
      <c r="G274" s="687"/>
      <c r="H274" s="687"/>
      <c r="I274" s="687"/>
      <c r="J274" s="685"/>
      <c r="K274" s="685"/>
      <c r="L274" s="685"/>
      <c r="M274" s="685"/>
      <c r="N274" s="685"/>
      <c r="O274" s="685"/>
      <c r="P274" s="685"/>
      <c r="Q274" s="777">
        <f>'Submission Form and Checklist'!$L$7</f>
        <v>0</v>
      </c>
      <c r="R274" s="777"/>
      <c r="S274" s="777"/>
      <c r="T274" s="685"/>
      <c r="U274" s="685"/>
      <c r="V274" s="631" t="str">
        <f>'Submission Form and Checklist'!$O$6</f>
        <v>&lt;Select Applicable QAP&gt;</v>
      </c>
      <c r="W274" s="638"/>
    </row>
    <row r="275" spans="1:23" ht="13.5" x14ac:dyDescent="0.25">
      <c r="A275" s="674"/>
      <c r="B275" s="674"/>
      <c r="C275" s="674"/>
      <c r="D275" s="674"/>
      <c r="E275" s="674"/>
      <c r="F275" s="674"/>
      <c r="G275" s="674"/>
      <c r="H275" s="674"/>
      <c r="I275" s="674"/>
      <c r="J275" s="674"/>
      <c r="K275" s="674"/>
      <c r="L275" s="674"/>
      <c r="M275" s="674"/>
      <c r="N275" s="674"/>
      <c r="O275" s="674"/>
      <c r="P275" s="674"/>
      <c r="Q275" s="674"/>
      <c r="R275" s="674"/>
      <c r="S275" s="674"/>
      <c r="T275" s="674"/>
      <c r="U275" s="674"/>
      <c r="V275" s="674"/>
      <c r="W275" s="674"/>
    </row>
    <row r="276" spans="1:23" ht="16.5" x14ac:dyDescent="0.3">
      <c r="A276" s="674"/>
      <c r="B276" s="669" t="s">
        <v>184</v>
      </c>
      <c r="C276" s="669"/>
      <c r="D276" s="669"/>
      <c r="E276" s="669"/>
      <c r="F276" s="669"/>
      <c r="G276" s="669"/>
      <c r="H276" s="669"/>
      <c r="I276" s="669"/>
      <c r="J276" s="669"/>
      <c r="K276" s="669"/>
      <c r="L276" s="669"/>
      <c r="M276" s="669"/>
      <c r="N276" s="669"/>
      <c r="O276" s="669"/>
      <c r="P276" s="669"/>
      <c r="Q276" s="669"/>
      <c r="R276" s="669"/>
      <c r="S276" s="669"/>
      <c r="T276" s="669"/>
      <c r="U276" s="669"/>
      <c r="V276" s="669"/>
      <c r="W276" s="669"/>
    </row>
    <row r="277" spans="1:23" ht="13.5" x14ac:dyDescent="0.25">
      <c r="A277" s="674"/>
      <c r="B277" s="674"/>
      <c r="C277" s="674"/>
      <c r="D277" s="674"/>
      <c r="E277" s="674"/>
      <c r="F277" s="674"/>
      <c r="G277" s="674"/>
      <c r="H277" s="674"/>
      <c r="I277" s="674"/>
      <c r="J277" s="674"/>
      <c r="K277" s="674"/>
      <c r="L277" s="674"/>
      <c r="M277" s="674"/>
      <c r="N277" s="674"/>
      <c r="O277" s="674"/>
      <c r="P277" s="674"/>
      <c r="Q277" s="674"/>
      <c r="R277" s="674"/>
      <c r="S277" s="674"/>
      <c r="T277" s="674"/>
      <c r="U277" s="674"/>
      <c r="V277" s="674"/>
      <c r="W277" s="674"/>
    </row>
    <row r="278" spans="1:23" ht="13.5" x14ac:dyDescent="0.25">
      <c r="A278" s="623"/>
      <c r="B278" s="623" t="s">
        <v>26</v>
      </c>
      <c r="C278" s="623"/>
      <c r="D278" s="623"/>
      <c r="E278" s="623"/>
      <c r="F278" s="623"/>
      <c r="G278" s="623"/>
      <c r="H278" s="691" t="str">
        <f>'Submission Form and Checklist'!$C$10</f>
        <v>(Enter Project Name to be used on full app)</v>
      </c>
      <c r="I278" s="691"/>
      <c r="J278" s="691"/>
      <c r="K278" s="691"/>
      <c r="L278" s="691"/>
      <c r="M278" s="691"/>
      <c r="N278" s="623"/>
      <c r="O278" s="623" t="s">
        <v>27</v>
      </c>
      <c r="P278" s="623"/>
      <c r="Q278" s="691">
        <f>'Submission Form and Checklist'!$K$10</f>
        <v>0</v>
      </c>
      <c r="R278" s="691"/>
      <c r="S278" s="691"/>
      <c r="T278" s="622" t="s">
        <v>48</v>
      </c>
      <c r="U278" s="622">
        <f>'Submission Form and Checklist'!O278</f>
        <v>0</v>
      </c>
      <c r="V278" s="623"/>
      <c r="W278" s="623"/>
    </row>
    <row r="279" spans="1:23" ht="13.5" x14ac:dyDescent="0.25">
      <c r="A279" s="623"/>
      <c r="B279" s="623" t="s">
        <v>298</v>
      </c>
      <c r="C279" s="623"/>
      <c r="D279" s="623"/>
      <c r="E279" s="623"/>
      <c r="F279" s="623"/>
      <c r="G279" s="623"/>
      <c r="H279" s="691">
        <f>'Submission Form and Checklist'!$C$11</f>
        <v>0</v>
      </c>
      <c r="I279" s="691"/>
      <c r="J279" s="691"/>
      <c r="K279" s="691"/>
      <c r="L279" s="691"/>
      <c r="M279" s="691"/>
      <c r="N279" s="623"/>
      <c r="O279" s="623" t="s">
        <v>23</v>
      </c>
      <c r="P279" s="623"/>
      <c r="Q279" s="691">
        <f>'Submission Form and Checklist'!$K$11</f>
        <v>0</v>
      </c>
      <c r="R279" s="691"/>
      <c r="S279" s="691"/>
      <c r="T279" s="624" t="s">
        <v>28</v>
      </c>
      <c r="U279" s="624" t="s">
        <v>24</v>
      </c>
      <c r="V279" s="778">
        <f>'Submission Form and Checklist'!$P$11</f>
        <v>0</v>
      </c>
      <c r="W279" s="778"/>
    </row>
    <row r="280" spans="1:23" ht="13.5" x14ac:dyDescent="0.25">
      <c r="A280" s="623"/>
      <c r="B280" s="623" t="s">
        <v>299</v>
      </c>
      <c r="C280" s="623"/>
      <c r="D280" s="623"/>
      <c r="E280" s="623"/>
      <c r="F280" s="623"/>
      <c r="G280" s="623"/>
      <c r="H280" s="691">
        <f>'Submission Form and Checklist'!$C$12</f>
        <v>0</v>
      </c>
      <c r="I280" s="691"/>
      <c r="J280" s="691"/>
      <c r="K280" s="691"/>
      <c r="L280" s="691"/>
      <c r="M280" s="691"/>
      <c r="N280" s="623"/>
      <c r="O280" s="623" t="s">
        <v>348</v>
      </c>
      <c r="P280" s="623"/>
      <c r="Q280" s="691" t="str">
        <f>'Submission Form and Checklist'!$K$12</f>
        <v>&lt;Select Pool&gt;</v>
      </c>
      <c r="R280" s="691"/>
      <c r="S280" s="624" t="s">
        <v>54</v>
      </c>
      <c r="T280" s="779" t="str">
        <f>'Submission Form and Checklist'!$N$12</f>
        <v>&lt;&lt;Select&gt;&gt;</v>
      </c>
      <c r="U280" s="624" t="s">
        <v>200</v>
      </c>
      <c r="V280" s="671">
        <f>'Submission Form and Checklist'!P280</f>
        <v>0</v>
      </c>
      <c r="W280" s="671"/>
    </row>
    <row r="281" spans="1:23" ht="13.5" x14ac:dyDescent="0.25">
      <c r="A281" s="623"/>
      <c r="B281" s="623" t="s">
        <v>199</v>
      </c>
      <c r="C281" s="623"/>
      <c r="D281" s="623"/>
      <c r="E281" s="623"/>
      <c r="F281" s="623"/>
      <c r="G281" s="623"/>
      <c r="H281" s="628">
        <f>'Submission Form and Checklist'!C281</f>
        <v>0</v>
      </c>
      <c r="I281" s="628"/>
      <c r="J281" s="628"/>
      <c r="K281" s="628">
        <f>'Submission Form and Checklist'!F281</f>
        <v>0</v>
      </c>
      <c r="L281" s="628"/>
      <c r="M281" s="628"/>
      <c r="N281" s="623"/>
      <c r="O281" s="623" t="s">
        <v>339</v>
      </c>
      <c r="P281" s="623"/>
      <c r="Q281" s="631" t="str">
        <f>'Submission Form and Checklist'!$K$13</f>
        <v>&lt;&lt; Select LIHTC Election &gt;&gt;</v>
      </c>
      <c r="R281" s="631"/>
      <c r="S281" s="631"/>
      <c r="T281" s="624" t="s">
        <v>740</v>
      </c>
      <c r="U281" s="691" t="str">
        <f>'Submission Form and Checklist'!$O$13</f>
        <v>&lt;&lt;Select Set Aside&gt;&gt;</v>
      </c>
      <c r="V281" s="691"/>
      <c r="W281" s="691"/>
    </row>
    <row r="282" spans="1:23" ht="13.5" x14ac:dyDescent="0.25">
      <c r="A282" s="623"/>
      <c r="B282" s="691" t="s">
        <v>181</v>
      </c>
      <c r="C282" s="691"/>
      <c r="D282" s="691"/>
      <c r="E282" s="691"/>
      <c r="F282" s="691"/>
      <c r="G282" s="630"/>
      <c r="H282" s="630"/>
      <c r="I282" s="630"/>
      <c r="J282" s="623"/>
      <c r="K282" s="691" t="str">
        <f>'HOME Consent'!K14</f>
        <v>&lt;Select&gt;</v>
      </c>
      <c r="L282" s="623" t="s">
        <v>744</v>
      </c>
      <c r="M282" s="623"/>
      <c r="N282" s="628">
        <f>'Submission Form and Checklist'!D282</f>
        <v>0</v>
      </c>
      <c r="O282" s="628"/>
      <c r="P282" s="628"/>
      <c r="Q282" s="625" t="s">
        <v>206</v>
      </c>
      <c r="R282" s="625"/>
      <c r="S282" s="625"/>
      <c r="T282" s="625"/>
      <c r="U282" s="625"/>
      <c r="V282" s="625"/>
      <c r="W282" s="625"/>
    </row>
    <row r="283" spans="1:23" ht="13.5" x14ac:dyDescent="0.25">
      <c r="A283" s="623"/>
      <c r="B283" s="691" t="s">
        <v>53</v>
      </c>
      <c r="C283" s="623"/>
      <c r="D283" s="623"/>
      <c r="E283" s="623"/>
      <c r="F283" s="623"/>
      <c r="G283" s="623"/>
      <c r="H283" s="691" t="str">
        <f>'Submission Form and Checklist'!$D$15</f>
        <v>(Name as it will appear on all legal docs)</v>
      </c>
      <c r="I283" s="691"/>
      <c r="J283" s="691"/>
      <c r="K283" s="691"/>
      <c r="L283" s="691"/>
      <c r="M283" s="691"/>
      <c r="N283" s="623"/>
      <c r="O283" s="692" t="s">
        <v>41</v>
      </c>
      <c r="P283" s="623"/>
      <c r="Q283" s="626" t="s">
        <v>44</v>
      </c>
      <c r="R283" s="627" t="s">
        <v>46</v>
      </c>
      <c r="S283" s="626" t="s">
        <v>45</v>
      </c>
      <c r="T283" s="627" t="s">
        <v>42</v>
      </c>
      <c r="U283" s="631" t="s">
        <v>47</v>
      </c>
      <c r="V283" s="631" t="s">
        <v>59</v>
      </c>
      <c r="W283" s="631"/>
    </row>
    <row r="284" spans="1:23" ht="13.5" x14ac:dyDescent="0.25">
      <c r="A284" s="623"/>
      <c r="B284" s="623" t="s">
        <v>741</v>
      </c>
      <c r="C284" s="623"/>
      <c r="D284" s="623"/>
      <c r="E284" s="623"/>
      <c r="F284" s="623"/>
      <c r="G284" s="623"/>
      <c r="H284" s="691" t="str">
        <f>'Submission Form and Checklist'!$D$16</f>
        <v>&lt;&lt;Select Org Type&gt;&gt;</v>
      </c>
      <c r="I284" s="691"/>
      <c r="J284" s="691"/>
      <c r="K284" s="691"/>
      <c r="L284" s="691"/>
      <c r="M284" s="691"/>
      <c r="N284" s="623"/>
      <c r="O284" s="629" t="s">
        <v>43</v>
      </c>
      <c r="P284" s="623"/>
      <c r="Q284" s="693">
        <f>'Rent Schedule and Summary'!$O$100</f>
        <v>0</v>
      </c>
      <c r="R284" s="693">
        <f>'Rent Schedule and Summary'!$O$103</f>
        <v>0</v>
      </c>
      <c r="S284" s="693">
        <f>'Rent Schedule and Summary'!$O$106</f>
        <v>0</v>
      </c>
      <c r="T284" s="694">
        <f>SUM(Q284:S284)</f>
        <v>0</v>
      </c>
      <c r="U284" s="693">
        <f>'Submission Form and Checklist'!O284</f>
        <v>0</v>
      </c>
      <c r="V284" s="696">
        <f>'Submission Form and Checklist'!P284</f>
        <v>0</v>
      </c>
      <c r="W284" s="696"/>
    </row>
    <row r="285" spans="1:23" ht="13.5" x14ac:dyDescent="0.25">
      <c r="A285" s="623"/>
      <c r="B285" s="630" t="s">
        <v>49</v>
      </c>
      <c r="C285" s="623"/>
      <c r="D285" s="623"/>
      <c r="E285" s="623"/>
      <c r="F285" s="623"/>
      <c r="G285" s="623"/>
      <c r="H285" s="691">
        <f>'Submission Form and Checklist'!$D$17</f>
        <v>0</v>
      </c>
      <c r="I285" s="691"/>
      <c r="J285" s="691"/>
      <c r="K285" s="691"/>
      <c r="L285" s="691"/>
      <c r="M285" s="691"/>
      <c r="N285" s="623"/>
      <c r="O285" s="631" t="s">
        <v>57</v>
      </c>
      <c r="P285" s="623"/>
      <c r="Q285" s="693">
        <f>'Rent Schedule and Summary'!$O$101</f>
        <v>0</v>
      </c>
      <c r="R285" s="693">
        <f>'Rent Schedule and Summary'!$O$104</f>
        <v>0</v>
      </c>
      <c r="S285" s="693">
        <f>'Rent Schedule and Summary'!$O$107</f>
        <v>0</v>
      </c>
      <c r="T285" s="694">
        <f>SUM(Q285:S285)</f>
        <v>0</v>
      </c>
      <c r="U285" s="693">
        <f>'Submission Form and Checklist'!O285</f>
        <v>0</v>
      </c>
      <c r="V285" s="696">
        <f>'Submission Form and Checklist'!P285</f>
        <v>0</v>
      </c>
      <c r="W285" s="696"/>
    </row>
    <row r="286" spans="1:23" ht="13.5" x14ac:dyDescent="0.25">
      <c r="A286" s="623"/>
      <c r="B286" s="691" t="s">
        <v>350</v>
      </c>
      <c r="C286" s="623"/>
      <c r="D286" s="623"/>
      <c r="E286" s="623"/>
      <c r="F286" s="623"/>
      <c r="G286" s="623"/>
      <c r="H286" s="691">
        <f>'Submission Form and Checklist'!$C$18</f>
        <v>0</v>
      </c>
      <c r="I286" s="691"/>
      <c r="J286" s="691"/>
      <c r="K286" s="691"/>
      <c r="L286" s="691"/>
      <c r="M286" s="691"/>
      <c r="N286" s="623"/>
      <c r="O286" s="631" t="s">
        <v>58</v>
      </c>
      <c r="P286" s="623"/>
      <c r="Q286" s="693">
        <f>'Rent Schedule and Summary'!$O$102-'Rent Schedule and Summary'!$O$101-'Rent Schedule and Summary'!$O$100</f>
        <v>0</v>
      </c>
      <c r="R286" s="693">
        <f>'Rent Schedule and Summary'!$O$105-'Rent Schedule and Summary'!$O$104-'Rent Schedule and Summary'!$O$103</f>
        <v>0</v>
      </c>
      <c r="S286" s="693">
        <f>'Rent Schedule and Summary'!$O$108-'Rent Schedule and Summary'!$O$107-'Rent Schedule and Summary'!$O$106</f>
        <v>0</v>
      </c>
      <c r="T286" s="694">
        <f>SUM(Q286:S286)</f>
        <v>0</v>
      </c>
      <c r="U286" s="693">
        <f>'Submission Form and Checklist'!O286</f>
        <v>0</v>
      </c>
      <c r="V286" s="696">
        <f>'Submission Form and Checklist'!P286</f>
        <v>0</v>
      </c>
      <c r="W286" s="696"/>
    </row>
    <row r="287" spans="1:23" ht="13.5" x14ac:dyDescent="0.25">
      <c r="A287" s="623"/>
      <c r="B287" s="623" t="s">
        <v>351</v>
      </c>
      <c r="C287" s="623"/>
      <c r="D287" s="623"/>
      <c r="E287" s="623"/>
      <c r="F287" s="623"/>
      <c r="G287" s="623"/>
      <c r="H287" s="628">
        <f>'Submission Form and Checklist'!C287</f>
        <v>0</v>
      </c>
      <c r="I287" s="628"/>
      <c r="J287" s="628"/>
      <c r="K287" s="628"/>
      <c r="L287" s="628"/>
      <c r="M287" s="628"/>
      <c r="N287" s="623"/>
      <c r="O287" s="623" t="s">
        <v>42</v>
      </c>
      <c r="P287" s="623"/>
      <c r="Q287" s="693">
        <f>SUM(Q284:Q286)</f>
        <v>0</v>
      </c>
      <c r="R287" s="693">
        <f>SUM(R284:R286)</f>
        <v>0</v>
      </c>
      <c r="S287" s="693">
        <f>SUM(S284:S286)</f>
        <v>0</v>
      </c>
      <c r="T287" s="695">
        <f>SUM(T284:T286)</f>
        <v>0</v>
      </c>
      <c r="U287" s="693">
        <f>SUM(U284:U286)</f>
        <v>0</v>
      </c>
      <c r="V287" s="696">
        <f>SUM(W284:W286)</f>
        <v>0</v>
      </c>
      <c r="W287" s="696"/>
    </row>
    <row r="288" spans="1:23" ht="13.5" x14ac:dyDescent="0.25">
      <c r="A288" s="623"/>
      <c r="B288" s="623" t="s">
        <v>23</v>
      </c>
      <c r="C288" s="623"/>
      <c r="D288" s="623"/>
      <c r="E288" s="623"/>
      <c r="F288" s="623"/>
      <c r="G288" s="623"/>
      <c r="H288" s="623">
        <f>'Submission Form and Checklist'!B288</f>
        <v>0</v>
      </c>
      <c r="I288" s="623"/>
      <c r="J288" s="623"/>
      <c r="K288" s="624" t="s">
        <v>337</v>
      </c>
      <c r="L288" s="624">
        <f>'Submission Form and Checklist'!F288</f>
        <v>0</v>
      </c>
      <c r="M288" s="780">
        <f>'Submission Form and Checklist'!G288</f>
        <v>0</v>
      </c>
      <c r="N288" s="780"/>
      <c r="O288" s="623"/>
      <c r="P288" s="670" t="s">
        <v>175</v>
      </c>
      <c r="Q288" s="671"/>
      <c r="R288" s="671"/>
      <c r="S288" s="781">
        <f>IFERROR(T285/T287,0)</f>
        <v>0</v>
      </c>
      <c r="T288" s="781"/>
      <c r="U288" s="671" t="s">
        <v>246</v>
      </c>
      <c r="V288" s="671"/>
      <c r="W288" s="693">
        <f>T284+T285</f>
        <v>0</v>
      </c>
    </row>
    <row r="289" spans="1:23" ht="13.5" customHeight="1" x14ac:dyDescent="0.25">
      <c r="A289" s="623"/>
      <c r="B289" s="623" t="s">
        <v>38</v>
      </c>
      <c r="C289" s="623"/>
      <c r="D289" s="623"/>
      <c r="E289" s="623"/>
      <c r="F289" s="623"/>
      <c r="G289" s="623"/>
      <c r="H289" s="782">
        <f>'Submission Form and Checklist'!$B$21</f>
        <v>0</v>
      </c>
      <c r="I289" s="782"/>
      <c r="J289" s="782"/>
      <c r="K289" s="623" t="s">
        <v>50</v>
      </c>
      <c r="L289" s="623"/>
      <c r="M289" s="782">
        <f>'Submission Form and Checklist'!$G$21</f>
        <v>0</v>
      </c>
      <c r="N289" s="782"/>
      <c r="O289" s="628" t="s">
        <v>785</v>
      </c>
      <c r="P289" s="628"/>
      <c r="Q289" s="632">
        <v>0</v>
      </c>
      <c r="R289" s="632">
        <v>1</v>
      </c>
      <c r="S289" s="632">
        <v>2</v>
      </c>
      <c r="T289" s="632">
        <v>3</v>
      </c>
      <c r="U289" s="632">
        <v>4</v>
      </c>
      <c r="V289" s="637" t="s">
        <v>42</v>
      </c>
      <c r="W289" s="637"/>
    </row>
    <row r="290" spans="1:23" ht="13.5" x14ac:dyDescent="0.25">
      <c r="A290" s="623"/>
      <c r="B290" s="623"/>
      <c r="C290" s="623"/>
      <c r="D290" s="623"/>
      <c r="E290" s="623"/>
      <c r="F290" s="623"/>
      <c r="G290" s="623"/>
      <c r="H290" s="783"/>
      <c r="I290" s="783"/>
      <c r="J290" s="783"/>
      <c r="K290" s="623"/>
      <c r="L290" s="623"/>
      <c r="M290" s="783"/>
      <c r="N290" s="783"/>
      <c r="O290" s="628"/>
      <c r="P290" s="628"/>
      <c r="Q290" s="697">
        <f>'Rent Schedule and Summary'!J347</f>
        <v>0</v>
      </c>
      <c r="R290" s="697">
        <f>'Rent Schedule and Summary'!K347</f>
        <v>0</v>
      </c>
      <c r="S290" s="697">
        <f>'Rent Schedule and Summary'!L347</f>
        <v>0</v>
      </c>
      <c r="T290" s="697">
        <f>'Rent Schedule and Summary'!M347</f>
        <v>0</v>
      </c>
      <c r="U290" s="697">
        <f>'Rent Schedule and Summary'!N347</f>
        <v>0</v>
      </c>
      <c r="V290" s="698">
        <f>SUM(Q290:U290)</f>
        <v>0</v>
      </c>
      <c r="W290" s="698"/>
    </row>
    <row r="291" spans="1:23" ht="13.5" x14ac:dyDescent="0.25">
      <c r="A291" s="674"/>
      <c r="B291" s="674"/>
      <c r="C291" s="674"/>
      <c r="D291" s="674"/>
      <c r="E291" s="674"/>
      <c r="F291" s="674"/>
      <c r="G291" s="674"/>
      <c r="H291" s="674"/>
      <c r="I291" s="674"/>
      <c r="J291" s="674"/>
      <c r="K291" s="674"/>
      <c r="L291" s="674"/>
      <c r="M291" s="674"/>
      <c r="N291" s="674"/>
      <c r="O291" s="674"/>
      <c r="P291" s="674"/>
      <c r="Q291" s="674"/>
      <c r="R291" s="672"/>
      <c r="S291" s="674"/>
      <c r="T291" s="674"/>
      <c r="U291" s="672"/>
      <c r="V291" s="672"/>
      <c r="W291" s="672"/>
    </row>
    <row r="292" spans="1:23" ht="16.5" x14ac:dyDescent="0.3">
      <c r="A292" s="674"/>
      <c r="B292" s="669" t="s">
        <v>174</v>
      </c>
      <c r="C292" s="669"/>
      <c r="D292" s="669"/>
      <c r="E292" s="669"/>
      <c r="F292" s="669"/>
      <c r="G292" s="669"/>
      <c r="H292" s="669"/>
      <c r="I292" s="669"/>
      <c r="J292" s="669"/>
      <c r="K292" s="669"/>
      <c r="L292" s="669"/>
      <c r="M292" s="669"/>
      <c r="N292" s="669"/>
      <c r="O292" s="669"/>
      <c r="P292" s="669"/>
      <c r="Q292" s="669"/>
      <c r="R292" s="669"/>
      <c r="S292" s="669"/>
      <c r="T292" s="669"/>
      <c r="U292" s="669"/>
      <c r="V292" s="669"/>
      <c r="W292" s="669"/>
    </row>
    <row r="293" spans="1:23" ht="13.5" x14ac:dyDescent="0.25">
      <c r="A293" s="674"/>
      <c r="B293" s="673"/>
      <c r="C293" s="673"/>
      <c r="D293" s="673"/>
      <c r="E293" s="673"/>
      <c r="F293" s="673"/>
      <c r="G293" s="673"/>
      <c r="H293" s="674"/>
      <c r="I293" s="674"/>
      <c r="J293" s="674"/>
      <c r="K293" s="674"/>
      <c r="L293" s="674"/>
      <c r="M293" s="674"/>
      <c r="N293" s="674"/>
      <c r="O293" s="674"/>
      <c r="P293" s="674"/>
      <c r="Q293" s="674"/>
      <c r="R293" s="674"/>
      <c r="S293" s="674"/>
      <c r="T293" s="674"/>
      <c r="U293" s="674"/>
      <c r="V293" s="674"/>
      <c r="W293" s="674"/>
    </row>
    <row r="294" spans="1:23" ht="13.5" customHeight="1" x14ac:dyDescent="0.25">
      <c r="A294" s="674"/>
      <c r="B294" s="784" t="s">
        <v>173</v>
      </c>
      <c r="C294" s="784"/>
      <c r="D294" s="784"/>
      <c r="E294" s="784"/>
      <c r="F294" s="784"/>
      <c r="G294" s="784"/>
      <c r="H294" s="784"/>
      <c r="I294" s="784"/>
      <c r="J294" s="784"/>
      <c r="K294" s="784"/>
      <c r="L294" s="784"/>
      <c r="M294" s="784"/>
      <c r="N294" s="784"/>
      <c r="O294" s="784"/>
      <c r="P294" s="784"/>
      <c r="Q294" s="784"/>
      <c r="R294" s="784"/>
      <c r="S294" s="784"/>
      <c r="T294" s="784"/>
      <c r="U294" s="784"/>
      <c r="V294" s="784"/>
      <c r="W294" s="784"/>
    </row>
    <row r="295" spans="1:23" ht="13.5" x14ac:dyDescent="0.25">
      <c r="A295" s="674"/>
      <c r="B295" s="674"/>
      <c r="C295" s="674"/>
      <c r="D295" s="674"/>
      <c r="E295" s="674"/>
      <c r="F295" s="674"/>
      <c r="G295" s="674"/>
      <c r="H295" s="674"/>
      <c r="I295" s="674"/>
      <c r="J295" s="674"/>
      <c r="K295" s="674"/>
      <c r="L295" s="674"/>
      <c r="M295" s="674"/>
      <c r="N295" s="674"/>
      <c r="O295" s="674"/>
      <c r="P295" s="674"/>
      <c r="Q295" s="674"/>
      <c r="R295" s="674"/>
      <c r="S295" s="674"/>
      <c r="T295" s="674"/>
      <c r="U295" s="674"/>
      <c r="V295" s="674"/>
      <c r="W295" s="674"/>
    </row>
    <row r="296" spans="1:23" ht="18" x14ac:dyDescent="0.25">
      <c r="A296" s="674"/>
      <c r="B296" s="674"/>
      <c r="C296" s="674"/>
      <c r="D296" s="674"/>
      <c r="E296" s="674"/>
      <c r="F296" s="674"/>
      <c r="G296" s="674"/>
      <c r="H296" s="785" t="s">
        <v>172</v>
      </c>
      <c r="I296" s="674"/>
      <c r="J296" s="674"/>
      <c r="K296" s="674"/>
      <c r="L296" s="674"/>
      <c r="M296" s="674"/>
      <c r="N296" s="674"/>
      <c r="O296" s="674"/>
      <c r="P296" s="786" t="s">
        <v>171</v>
      </c>
      <c r="Q296" s="832">
        <f>'HOME Consent'!Q28</f>
        <v>0</v>
      </c>
      <c r="R296" s="832"/>
      <c r="S296" s="832"/>
      <c r="T296" s="832"/>
      <c r="U296" s="832"/>
      <c r="V296" s="832"/>
      <c r="W296" s="674"/>
    </row>
    <row r="297" spans="1:23" ht="13.5" x14ac:dyDescent="0.25">
      <c r="A297" s="674"/>
      <c r="B297" s="674"/>
      <c r="C297" s="674"/>
      <c r="D297" s="674"/>
      <c r="E297" s="674"/>
      <c r="F297" s="674"/>
      <c r="G297" s="674"/>
      <c r="H297" s="674"/>
      <c r="I297" s="674"/>
      <c r="J297" s="674"/>
      <c r="K297" s="674"/>
      <c r="L297" s="674"/>
      <c r="M297" s="674"/>
      <c r="N297" s="674"/>
      <c r="O297" s="674"/>
      <c r="P297" s="674"/>
      <c r="Q297" s="674"/>
      <c r="R297" s="674"/>
      <c r="S297" s="674"/>
      <c r="T297" s="674"/>
      <c r="U297" s="674"/>
      <c r="V297" s="674"/>
      <c r="W297" s="674"/>
    </row>
    <row r="298" spans="1:23" ht="13.5" customHeight="1" x14ac:dyDescent="0.25">
      <c r="A298" s="674"/>
      <c r="B298" s="676">
        <f>'HOME Consent'!B30</f>
        <v>0</v>
      </c>
      <c r="C298" s="787" t="s">
        <v>90</v>
      </c>
      <c r="D298" s="792" t="s">
        <v>170</v>
      </c>
      <c r="E298" s="668"/>
      <c r="F298" s="668"/>
      <c r="G298" s="668"/>
      <c r="H298" s="668"/>
      <c r="I298" s="668"/>
      <c r="J298" s="668"/>
      <c r="K298" s="668"/>
      <c r="L298" s="668"/>
      <c r="M298" s="668"/>
      <c r="N298" s="668"/>
      <c r="O298" s="668"/>
      <c r="P298" s="668"/>
      <c r="Q298" s="668"/>
      <c r="R298" s="668"/>
      <c r="S298" s="668"/>
      <c r="T298" s="668"/>
      <c r="U298" s="668"/>
      <c r="V298" s="668"/>
      <c r="W298" s="668"/>
    </row>
    <row r="299" spans="1:23" ht="13.5" x14ac:dyDescent="0.25">
      <c r="A299" s="674"/>
      <c r="B299" s="674"/>
      <c r="C299" s="674"/>
      <c r="D299" s="668"/>
      <c r="E299" s="668"/>
      <c r="F299" s="668"/>
      <c r="G299" s="668"/>
      <c r="H299" s="668"/>
      <c r="I299" s="668"/>
      <c r="J299" s="668"/>
      <c r="K299" s="668"/>
      <c r="L299" s="668"/>
      <c r="M299" s="668"/>
      <c r="N299" s="668"/>
      <c r="O299" s="668"/>
      <c r="P299" s="668"/>
      <c r="Q299" s="668"/>
      <c r="R299" s="668"/>
      <c r="S299" s="668"/>
      <c r="T299" s="668"/>
      <c r="U299" s="668"/>
      <c r="V299" s="668"/>
      <c r="W299" s="668"/>
    </row>
    <row r="300" spans="1:23" ht="13.5" x14ac:dyDescent="0.25">
      <c r="A300" s="674"/>
      <c r="B300" s="674"/>
      <c r="C300" s="674"/>
      <c r="D300" s="788" t="s">
        <v>169</v>
      </c>
      <c r="E300" s="674"/>
      <c r="F300" s="770"/>
      <c r="G300" s="770"/>
      <c r="H300" s="788"/>
      <c r="I300" s="788"/>
      <c r="J300" s="788"/>
      <c r="K300" s="788"/>
      <c r="L300" s="788"/>
      <c r="M300" s="788"/>
      <c r="N300" s="788"/>
      <c r="O300" s="788"/>
      <c r="P300" s="788"/>
      <c r="Q300" s="833">
        <f>'HOME Consent'!Q32</f>
        <v>0</v>
      </c>
      <c r="R300" s="833"/>
      <c r="S300" s="833"/>
      <c r="T300" s="833"/>
      <c r="U300" s="833"/>
      <c r="V300" s="833"/>
      <c r="W300" s="674"/>
    </row>
    <row r="301" spans="1:23" ht="13.5" x14ac:dyDescent="0.25">
      <c r="A301" s="674"/>
      <c r="B301" s="674"/>
      <c r="C301" s="674"/>
      <c r="D301" s="789"/>
      <c r="E301" s="674"/>
      <c r="F301" s="790"/>
      <c r="G301" s="791"/>
      <c r="H301" s="791"/>
      <c r="I301" s="791"/>
      <c r="J301" s="791"/>
      <c r="K301" s="791"/>
      <c r="L301" s="791"/>
      <c r="M301" s="791"/>
      <c r="N301" s="791"/>
      <c r="O301" s="791"/>
      <c r="P301" s="791"/>
      <c r="Q301" s="791"/>
      <c r="R301" s="791"/>
      <c r="S301" s="791"/>
      <c r="T301" s="674"/>
      <c r="U301" s="674"/>
      <c r="V301" s="674"/>
      <c r="W301" s="674"/>
    </row>
    <row r="302" spans="1:23" ht="13.5" x14ac:dyDescent="0.25">
      <c r="A302" s="674"/>
      <c r="B302" s="674"/>
      <c r="C302" s="674"/>
      <c r="D302" s="792" t="s">
        <v>211</v>
      </c>
      <c r="E302" s="674"/>
      <c r="F302" s="790"/>
      <c r="G302" s="793"/>
      <c r="H302" s="793"/>
      <c r="I302" s="793"/>
      <c r="J302" s="793"/>
      <c r="K302" s="793"/>
      <c r="L302" s="793"/>
      <c r="M302" s="793"/>
      <c r="N302" s="793"/>
      <c r="O302" s="793"/>
      <c r="P302" s="793"/>
      <c r="Q302" s="793"/>
      <c r="R302" s="793"/>
      <c r="S302" s="793"/>
      <c r="T302" s="674"/>
      <c r="U302" s="674"/>
      <c r="V302" s="674"/>
      <c r="W302" s="674"/>
    </row>
    <row r="303" spans="1:23" ht="13.5" x14ac:dyDescent="0.25">
      <c r="A303" s="674"/>
      <c r="B303" s="674"/>
      <c r="C303" s="674"/>
      <c r="D303" s="674"/>
      <c r="E303" s="792" t="s">
        <v>212</v>
      </c>
      <c r="F303" s="674"/>
      <c r="G303" s="668"/>
      <c r="H303" s="668"/>
      <c r="I303" s="668"/>
      <c r="J303" s="668"/>
      <c r="K303" s="668"/>
      <c r="L303" s="668"/>
      <c r="M303" s="668"/>
      <c r="N303" s="668"/>
      <c r="O303" s="668"/>
      <c r="P303" s="668"/>
      <c r="Q303" s="668"/>
      <c r="R303" s="668"/>
      <c r="S303" s="668"/>
      <c r="T303" s="674"/>
      <c r="U303" s="674"/>
      <c r="V303" s="674"/>
      <c r="W303" s="674"/>
    </row>
    <row r="304" spans="1:23" ht="13.5" x14ac:dyDescent="0.25">
      <c r="A304" s="674"/>
      <c r="B304" s="674"/>
      <c r="C304" s="674"/>
      <c r="D304" s="668"/>
      <c r="E304" s="792" t="s">
        <v>332</v>
      </c>
      <c r="F304" s="668"/>
      <c r="G304" s="668"/>
      <c r="H304" s="668"/>
      <c r="I304" s="668"/>
      <c r="J304" s="668"/>
      <c r="K304" s="668"/>
      <c r="L304" s="668"/>
      <c r="M304" s="668"/>
      <c r="N304" s="668"/>
      <c r="O304" s="668"/>
      <c r="P304" s="668"/>
      <c r="Q304" s="668"/>
      <c r="R304" s="668"/>
      <c r="S304" s="668"/>
      <c r="T304" s="674"/>
      <c r="U304" s="674"/>
      <c r="V304" s="674"/>
      <c r="W304" s="674"/>
    </row>
    <row r="305" spans="1:23" ht="13.5" x14ac:dyDescent="0.25">
      <c r="A305" s="674"/>
      <c r="B305" s="674"/>
      <c r="C305" s="674"/>
      <c r="D305" s="668"/>
      <c r="E305" s="792" t="s">
        <v>168</v>
      </c>
      <c r="F305" s="668"/>
      <c r="G305" s="668"/>
      <c r="H305" s="668"/>
      <c r="I305" s="668"/>
      <c r="J305" s="668"/>
      <c r="K305" s="668"/>
      <c r="L305" s="668"/>
      <c r="M305" s="668"/>
      <c r="N305" s="668"/>
      <c r="O305" s="668"/>
      <c r="P305" s="668"/>
      <c r="Q305" s="668"/>
      <c r="R305" s="668"/>
      <c r="S305" s="668"/>
      <c r="T305" s="674"/>
      <c r="U305" s="674"/>
      <c r="V305" s="674"/>
      <c r="W305" s="674"/>
    </row>
    <row r="306" spans="1:23" ht="13.5" x14ac:dyDescent="0.25">
      <c r="A306" s="674"/>
      <c r="B306" s="674"/>
      <c r="C306" s="674"/>
      <c r="D306" s="668"/>
      <c r="E306" s="792" t="s">
        <v>167</v>
      </c>
      <c r="F306" s="668"/>
      <c r="G306" s="668"/>
      <c r="H306" s="668"/>
      <c r="I306" s="668"/>
      <c r="J306" s="668"/>
      <c r="K306" s="668"/>
      <c r="L306" s="668"/>
      <c r="M306" s="668"/>
      <c r="N306" s="668"/>
      <c r="O306" s="668"/>
      <c r="P306" s="668"/>
      <c r="Q306" s="668"/>
      <c r="R306" s="668"/>
      <c r="S306" s="668"/>
      <c r="T306" s="674"/>
      <c r="U306" s="674"/>
      <c r="V306" s="674"/>
      <c r="W306" s="674"/>
    </row>
    <row r="307" spans="1:23" ht="13.5" x14ac:dyDescent="0.25">
      <c r="A307" s="674"/>
      <c r="B307" s="674"/>
      <c r="C307" s="674"/>
      <c r="D307" s="674"/>
      <c r="E307" s="674"/>
      <c r="F307" s="674"/>
      <c r="G307" s="674"/>
      <c r="H307" s="674"/>
      <c r="I307" s="674"/>
      <c r="J307" s="674"/>
      <c r="K307" s="674"/>
      <c r="L307" s="674"/>
      <c r="M307" s="674"/>
      <c r="N307" s="674"/>
      <c r="O307" s="674"/>
      <c r="P307" s="674"/>
      <c r="Q307" s="674"/>
      <c r="R307" s="674"/>
      <c r="S307" s="674"/>
      <c r="T307" s="674"/>
      <c r="U307" s="674"/>
      <c r="V307" s="674"/>
      <c r="W307" s="674"/>
    </row>
    <row r="308" spans="1:23" ht="13.5" customHeight="1" x14ac:dyDescent="0.25">
      <c r="A308" s="674"/>
      <c r="B308" s="676">
        <f>'HOME Consent'!B40</f>
        <v>0</v>
      </c>
      <c r="C308" s="787" t="s">
        <v>92</v>
      </c>
      <c r="D308" s="792" t="s">
        <v>166</v>
      </c>
      <c r="E308" s="668"/>
      <c r="F308" s="668"/>
      <c r="G308" s="668"/>
      <c r="H308" s="668"/>
      <c r="I308" s="668"/>
      <c r="J308" s="668"/>
      <c r="K308" s="668"/>
      <c r="L308" s="668"/>
      <c r="M308" s="668"/>
      <c r="N308" s="668"/>
      <c r="O308" s="668"/>
      <c r="P308" s="668"/>
      <c r="Q308" s="668"/>
      <c r="R308" s="668"/>
      <c r="S308" s="668"/>
      <c r="T308" s="668"/>
      <c r="U308" s="668"/>
      <c r="V308" s="668"/>
      <c r="W308" s="668"/>
    </row>
    <row r="309" spans="1:23" ht="13.5" x14ac:dyDescent="0.25">
      <c r="A309" s="674"/>
      <c r="B309" s="674"/>
      <c r="C309" s="674"/>
      <c r="D309" s="668"/>
      <c r="E309" s="668"/>
      <c r="F309" s="668"/>
      <c r="G309" s="668"/>
      <c r="H309" s="668"/>
      <c r="I309" s="668"/>
      <c r="J309" s="668"/>
      <c r="K309" s="668"/>
      <c r="L309" s="668"/>
      <c r="M309" s="668"/>
      <c r="N309" s="668"/>
      <c r="O309" s="668"/>
      <c r="P309" s="668"/>
      <c r="Q309" s="668"/>
      <c r="R309" s="668"/>
      <c r="S309" s="668"/>
      <c r="T309" s="668"/>
      <c r="U309" s="668"/>
      <c r="V309" s="668"/>
      <c r="W309" s="668"/>
    </row>
    <row r="310" spans="1:23" ht="13.5" x14ac:dyDescent="0.25">
      <c r="A310" s="674"/>
      <c r="B310" s="674"/>
      <c r="C310" s="674"/>
      <c r="D310" s="674"/>
      <c r="E310" s="674"/>
      <c r="F310" s="674"/>
      <c r="G310" s="674"/>
      <c r="H310" s="674"/>
      <c r="I310" s="674"/>
      <c r="J310" s="674"/>
      <c r="K310" s="674"/>
      <c r="L310" s="674"/>
      <c r="M310" s="674"/>
      <c r="N310" s="674"/>
      <c r="O310" s="674"/>
      <c r="P310" s="674"/>
      <c r="Q310" s="674"/>
      <c r="R310" s="674"/>
      <c r="S310" s="674"/>
      <c r="T310" s="674"/>
      <c r="U310" s="674"/>
      <c r="V310" s="674"/>
      <c r="W310" s="674"/>
    </row>
    <row r="311" spans="1:23" ht="13.5" customHeight="1" x14ac:dyDescent="0.25">
      <c r="A311" s="674"/>
      <c r="B311" s="676">
        <f>'HOME Consent'!B43</f>
        <v>0</v>
      </c>
      <c r="C311" s="787" t="s">
        <v>94</v>
      </c>
      <c r="D311" s="792" t="s">
        <v>165</v>
      </c>
      <c r="E311" s="668"/>
      <c r="F311" s="668"/>
      <c r="G311" s="668"/>
      <c r="H311" s="668"/>
      <c r="I311" s="668"/>
      <c r="J311" s="668"/>
      <c r="K311" s="668"/>
      <c r="L311" s="668"/>
      <c r="M311" s="668"/>
      <c r="N311" s="668"/>
      <c r="O311" s="668"/>
      <c r="P311" s="668"/>
      <c r="Q311" s="668"/>
      <c r="R311" s="668"/>
      <c r="S311" s="668"/>
      <c r="T311" s="668"/>
      <c r="U311" s="668"/>
      <c r="V311" s="668"/>
      <c r="W311" s="668"/>
    </row>
    <row r="312" spans="1:23" ht="13.5" x14ac:dyDescent="0.25">
      <c r="A312" s="674"/>
      <c r="B312" s="674"/>
      <c r="C312" s="674"/>
      <c r="D312" s="668"/>
      <c r="E312" s="668"/>
      <c r="F312" s="668"/>
      <c r="G312" s="668"/>
      <c r="H312" s="668"/>
      <c r="I312" s="668"/>
      <c r="J312" s="668"/>
      <c r="K312" s="668"/>
      <c r="L312" s="668"/>
      <c r="M312" s="668"/>
      <c r="N312" s="668"/>
      <c r="O312" s="668"/>
      <c r="P312" s="668"/>
      <c r="Q312" s="668"/>
      <c r="R312" s="668"/>
      <c r="S312" s="668"/>
      <c r="T312" s="668"/>
      <c r="U312" s="668"/>
      <c r="V312" s="668"/>
      <c r="W312" s="668"/>
    </row>
    <row r="313" spans="1:23" ht="13.5" x14ac:dyDescent="0.25">
      <c r="A313" s="674"/>
      <c r="B313" s="674"/>
      <c r="C313" s="674"/>
      <c r="D313" s="794" t="s">
        <v>164</v>
      </c>
      <c r="E313" s="795"/>
      <c r="F313" s="674"/>
      <c r="G313" s="795"/>
      <c r="H313" s="795"/>
      <c r="I313" s="795"/>
      <c r="J313" s="674"/>
      <c r="K313" s="674"/>
      <c r="L313" s="674"/>
      <c r="M313" s="674"/>
      <c r="N313" s="674"/>
      <c r="O313" s="674"/>
      <c r="P313" s="674"/>
      <c r="Q313" s="834" t="str">
        <f>'HOME Consent'!Q45</f>
        <v/>
      </c>
      <c r="R313" s="834"/>
      <c r="S313" s="834"/>
      <c r="T313" s="834"/>
      <c r="U313" s="834"/>
      <c r="V313" s="834"/>
      <c r="W313" s="674"/>
    </row>
    <row r="314" spans="1:23" ht="13.5" x14ac:dyDescent="0.25">
      <c r="A314" s="674"/>
      <c r="B314" s="674"/>
      <c r="C314" s="674"/>
      <c r="D314" s="674"/>
      <c r="E314" s="674"/>
      <c r="F314" s="674"/>
      <c r="G314" s="674"/>
      <c r="H314" s="674"/>
      <c r="I314" s="674"/>
      <c r="J314" s="674"/>
      <c r="K314" s="674"/>
      <c r="L314" s="674"/>
      <c r="M314" s="674"/>
      <c r="N314" s="674"/>
      <c r="O314" s="674"/>
      <c r="P314" s="674"/>
      <c r="Q314" s="674"/>
      <c r="R314" s="674"/>
      <c r="S314" s="674"/>
      <c r="T314" s="674"/>
      <c r="U314" s="674"/>
      <c r="V314" s="674"/>
      <c r="W314" s="674"/>
    </row>
    <row r="315" spans="1:23" ht="13.5" x14ac:dyDescent="0.25">
      <c r="A315" s="674"/>
      <c r="B315" s="676">
        <f>'HOME Consent'!B47</f>
        <v>0</v>
      </c>
      <c r="C315" s="787" t="s">
        <v>106</v>
      </c>
      <c r="D315" s="792" t="s">
        <v>162</v>
      </c>
      <c r="E315" s="674"/>
      <c r="F315" s="792"/>
      <c r="G315" s="792"/>
      <c r="H315" s="792"/>
      <c r="I315" s="792"/>
      <c r="J315" s="792"/>
      <c r="K315" s="792"/>
      <c r="L315" s="675" t="s">
        <v>161</v>
      </c>
      <c r="M315" s="792"/>
      <c r="N315" s="792"/>
      <c r="O315" s="792"/>
      <c r="P315" s="674"/>
      <c r="Q315" s="835">
        <f>'HOME Consent'!Q47</f>
        <v>0</v>
      </c>
      <c r="R315" s="836"/>
      <c r="S315" s="836"/>
      <c r="T315" s="836"/>
      <c r="U315" s="836"/>
      <c r="V315" s="836"/>
      <c r="W315" s="674"/>
    </row>
    <row r="316" spans="1:23" ht="13.5" x14ac:dyDescent="0.25">
      <c r="A316" s="674"/>
      <c r="B316" s="674"/>
      <c r="C316" s="674"/>
      <c r="D316" s="668"/>
      <c r="E316" s="668"/>
      <c r="F316" s="668"/>
      <c r="G316" s="668"/>
      <c r="H316" s="668"/>
      <c r="I316" s="668"/>
      <c r="J316" s="668"/>
      <c r="K316" s="668"/>
      <c r="L316" s="668"/>
      <c r="M316" s="668"/>
      <c r="N316" s="668"/>
      <c r="O316" s="668"/>
      <c r="P316" s="668"/>
      <c r="Q316" s="668"/>
      <c r="R316" s="674"/>
      <c r="S316" s="674"/>
      <c r="T316" s="674"/>
      <c r="U316" s="674"/>
      <c r="V316" s="674"/>
      <c r="W316" s="674"/>
    </row>
    <row r="317" spans="1:23" ht="13.5" x14ac:dyDescent="0.25">
      <c r="A317" s="674"/>
      <c r="B317" s="676"/>
      <c r="C317" s="796"/>
      <c r="D317" s="794" t="s">
        <v>333</v>
      </c>
      <c r="E317" s="674"/>
      <c r="F317" s="674"/>
      <c r="G317" s="795"/>
      <c r="H317" s="795"/>
      <c r="I317" s="795"/>
      <c r="J317" s="795"/>
      <c r="K317" s="795"/>
      <c r="L317" s="795"/>
      <c r="M317" s="795"/>
      <c r="N317" s="795"/>
      <c r="O317" s="674"/>
      <c r="P317" s="674"/>
      <c r="Q317" s="797" t="s">
        <v>160</v>
      </c>
      <c r="R317" s="797"/>
      <c r="S317" s="797"/>
      <c r="T317" s="795"/>
      <c r="U317" s="795"/>
      <c r="V317" s="795"/>
      <c r="W317" s="674"/>
    </row>
    <row r="318" spans="1:23" ht="13.5" x14ac:dyDescent="0.25">
      <c r="A318" s="674"/>
      <c r="B318" s="674"/>
      <c r="C318" s="674"/>
      <c r="D318" s="674"/>
      <c r="E318" s="674"/>
      <c r="F318" s="674"/>
      <c r="G318" s="674"/>
      <c r="H318" s="674"/>
      <c r="I318" s="674"/>
      <c r="J318" s="674"/>
      <c r="K318" s="674"/>
      <c r="L318" s="674"/>
      <c r="M318" s="674"/>
      <c r="N318" s="674"/>
      <c r="O318" s="674"/>
      <c r="P318" s="674"/>
      <c r="Q318" s="674"/>
      <c r="R318" s="674"/>
      <c r="S318" s="674"/>
      <c r="T318" s="674"/>
      <c r="U318" s="674"/>
      <c r="V318" s="674"/>
      <c r="W318" s="674"/>
    </row>
    <row r="319" spans="1:23" ht="13.5" x14ac:dyDescent="0.25">
      <c r="A319" s="674"/>
      <c r="B319" s="676">
        <f>'HOME Consent'!B51</f>
        <v>0</v>
      </c>
      <c r="C319" s="787" t="s">
        <v>108</v>
      </c>
      <c r="D319" s="792" t="s">
        <v>799</v>
      </c>
      <c r="E319" s="674"/>
      <c r="F319" s="792"/>
      <c r="G319" s="792"/>
      <c r="H319" s="792"/>
      <c r="I319" s="792"/>
      <c r="J319" s="792"/>
      <c r="K319" s="792"/>
      <c r="L319" s="792"/>
      <c r="M319" s="792"/>
      <c r="N319" s="792"/>
      <c r="O319" s="792"/>
      <c r="P319" s="792"/>
      <c r="Q319" s="792"/>
      <c r="R319" s="792"/>
      <c r="S319" s="792"/>
      <c r="T319" s="792"/>
      <c r="U319" s="792"/>
      <c r="V319" s="792"/>
      <c r="W319" s="674"/>
    </row>
    <row r="320" spans="1:23" ht="13.5" x14ac:dyDescent="0.25">
      <c r="A320" s="674"/>
      <c r="B320" s="674"/>
      <c r="C320" s="674"/>
      <c r="D320" s="674"/>
      <c r="E320" s="674"/>
      <c r="F320" s="674"/>
      <c r="G320" s="674"/>
      <c r="H320" s="674"/>
      <c r="I320" s="674"/>
      <c r="J320" s="674"/>
      <c r="K320" s="674"/>
      <c r="L320" s="674"/>
      <c r="M320" s="674"/>
      <c r="N320" s="674"/>
      <c r="O320" s="674"/>
      <c r="P320" s="674"/>
      <c r="Q320" s="674"/>
      <c r="R320" s="674"/>
      <c r="S320" s="674"/>
      <c r="T320" s="674"/>
      <c r="U320" s="674"/>
      <c r="V320" s="674"/>
      <c r="W320" s="674"/>
    </row>
    <row r="321" spans="1:23" ht="13.5" x14ac:dyDescent="0.25">
      <c r="A321" s="674"/>
      <c r="B321" s="676">
        <f>'HOME Consent'!B53</f>
        <v>0</v>
      </c>
      <c r="C321" s="787" t="s">
        <v>116</v>
      </c>
      <c r="D321" s="792" t="s">
        <v>800</v>
      </c>
      <c r="E321" s="674"/>
      <c r="F321" s="792"/>
      <c r="G321" s="792"/>
      <c r="H321" s="792"/>
      <c r="I321" s="792"/>
      <c r="J321" s="792"/>
      <c r="K321" s="792"/>
      <c r="L321" s="792"/>
      <c r="M321" s="792"/>
      <c r="N321" s="792"/>
      <c r="O321" s="792"/>
      <c r="P321" s="792"/>
      <c r="Q321" s="792"/>
      <c r="R321" s="792"/>
      <c r="S321" s="792"/>
      <c r="T321" s="792"/>
      <c r="U321" s="792"/>
      <c r="V321" s="792"/>
      <c r="W321" s="674"/>
    </row>
    <row r="322" spans="1:23" ht="13.5" x14ac:dyDescent="0.25">
      <c r="A322" s="674"/>
      <c r="B322" s="674"/>
      <c r="C322" s="674"/>
      <c r="D322" s="674"/>
      <c r="E322" s="674"/>
      <c r="F322" s="674"/>
      <c r="G322" s="674"/>
      <c r="H322" s="674"/>
      <c r="I322" s="674"/>
      <c r="J322" s="674"/>
      <c r="K322" s="674"/>
      <c r="L322" s="674"/>
      <c r="M322" s="674"/>
      <c r="N322" s="674"/>
      <c r="O322" s="674"/>
      <c r="P322" s="674"/>
      <c r="Q322" s="674"/>
      <c r="R322" s="674"/>
      <c r="S322" s="674"/>
      <c r="T322" s="674"/>
      <c r="U322" s="674"/>
      <c r="V322" s="674"/>
      <c r="W322" s="674"/>
    </row>
    <row r="323" spans="1:23" ht="13.5" customHeight="1" x14ac:dyDescent="0.25">
      <c r="A323" s="674"/>
      <c r="B323" s="676">
        <f>'HOME Consent'!B55</f>
        <v>0</v>
      </c>
      <c r="C323" s="787" t="s">
        <v>157</v>
      </c>
      <c r="D323" s="792" t="s">
        <v>801</v>
      </c>
      <c r="E323" s="668"/>
      <c r="F323" s="668"/>
      <c r="G323" s="668"/>
      <c r="H323" s="668"/>
      <c r="I323" s="668"/>
      <c r="J323" s="668"/>
      <c r="K323" s="668"/>
      <c r="L323" s="668"/>
      <c r="M323" s="668"/>
      <c r="N323" s="668"/>
      <c r="O323" s="668"/>
      <c r="P323" s="668"/>
      <c r="Q323" s="668"/>
      <c r="R323" s="668"/>
      <c r="S323" s="668"/>
      <c r="T323" s="668"/>
      <c r="U323" s="668"/>
      <c r="V323" s="668"/>
      <c r="W323" s="668"/>
    </row>
    <row r="324" spans="1:23" ht="13.5" x14ac:dyDescent="0.25">
      <c r="A324" s="674"/>
      <c r="B324" s="674"/>
      <c r="C324" s="674"/>
      <c r="D324" s="668"/>
      <c r="E324" s="668"/>
      <c r="F324" s="668"/>
      <c r="G324" s="668"/>
      <c r="H324" s="668"/>
      <c r="I324" s="668"/>
      <c r="J324" s="668"/>
      <c r="K324" s="668"/>
      <c r="L324" s="668"/>
      <c r="M324" s="668"/>
      <c r="N324" s="668"/>
      <c r="O324" s="668"/>
      <c r="P324" s="668"/>
      <c r="Q324" s="668"/>
      <c r="R324" s="668"/>
      <c r="S324" s="668"/>
      <c r="T324" s="668"/>
      <c r="U324" s="668"/>
      <c r="V324" s="668"/>
      <c r="W324" s="668"/>
    </row>
    <row r="325" spans="1:23" ht="13.5" x14ac:dyDescent="0.25">
      <c r="A325" s="674"/>
      <c r="B325" s="674"/>
      <c r="C325" s="674"/>
      <c r="D325" s="674"/>
      <c r="E325" s="674"/>
      <c r="F325" s="674"/>
      <c r="G325" s="674"/>
      <c r="H325" s="674"/>
      <c r="I325" s="674"/>
      <c r="J325" s="674"/>
      <c r="K325" s="674"/>
      <c r="L325" s="674"/>
      <c r="M325" s="674"/>
      <c r="N325" s="674"/>
      <c r="O325" s="674"/>
      <c r="P325" s="674"/>
      <c r="Q325" s="674"/>
      <c r="R325" s="674"/>
      <c r="S325" s="674"/>
      <c r="T325" s="674"/>
      <c r="U325" s="674"/>
      <c r="V325" s="674"/>
      <c r="W325" s="674"/>
    </row>
    <row r="326" spans="1:23" ht="13.5" x14ac:dyDescent="0.25">
      <c r="A326" s="674"/>
      <c r="B326" s="676">
        <f>'HOME Consent'!B58</f>
        <v>0</v>
      </c>
      <c r="C326" s="787" t="s">
        <v>155</v>
      </c>
      <c r="D326" s="798" t="s">
        <v>154</v>
      </c>
      <c r="E326" s="674"/>
      <c r="F326" s="795"/>
      <c r="G326" s="795"/>
      <c r="H326" s="795"/>
      <c r="I326" s="674"/>
      <c r="J326" s="674"/>
      <c r="K326" s="674"/>
      <c r="L326" s="795"/>
      <c r="M326" s="795"/>
      <c r="N326" s="795"/>
      <c r="O326" s="674"/>
      <c r="P326" s="674"/>
      <c r="Q326" s="837">
        <f>'HOME Consent'!Q58</f>
        <v>0</v>
      </c>
      <c r="R326" s="837"/>
      <c r="S326" s="837"/>
      <c r="T326" s="837"/>
      <c r="U326" s="837"/>
      <c r="V326" s="795" t="s">
        <v>153</v>
      </c>
      <c r="W326" s="674"/>
    </row>
    <row r="327" spans="1:23" ht="13.5" x14ac:dyDescent="0.25">
      <c r="A327" s="674"/>
      <c r="B327" s="674"/>
      <c r="C327" s="674"/>
      <c r="D327" s="674"/>
      <c r="E327" s="674"/>
      <c r="F327" s="674"/>
      <c r="G327" s="674"/>
      <c r="H327" s="674"/>
      <c r="I327" s="674"/>
      <c r="J327" s="674"/>
      <c r="K327" s="674"/>
      <c r="L327" s="674"/>
      <c r="M327" s="674"/>
      <c r="N327" s="674"/>
      <c r="O327" s="674"/>
      <c r="P327" s="674"/>
      <c r="Q327" s="674"/>
      <c r="R327" s="674"/>
      <c r="S327" s="674"/>
      <c r="T327" s="674"/>
      <c r="U327" s="674"/>
      <c r="V327" s="674"/>
      <c r="W327" s="674"/>
    </row>
    <row r="328" spans="1:23" ht="13.5" x14ac:dyDescent="0.25">
      <c r="A328" s="674"/>
      <c r="B328" s="676" t="s">
        <v>802</v>
      </c>
      <c r="C328" s="674"/>
      <c r="D328" s="795"/>
      <c r="E328" s="674"/>
      <c r="F328" s="795"/>
      <c r="G328" s="795"/>
      <c r="H328" s="795"/>
      <c r="I328" s="795"/>
      <c r="J328" s="795"/>
      <c r="K328" s="795"/>
      <c r="L328" s="795"/>
      <c r="M328" s="795"/>
      <c r="N328" s="795"/>
      <c r="O328" s="795"/>
      <c r="P328" s="795"/>
      <c r="Q328" s="795"/>
      <c r="R328" s="795"/>
      <c r="S328" s="795"/>
      <c r="T328" s="795"/>
      <c r="U328" s="795"/>
      <c r="V328" s="795"/>
      <c r="W328" s="674"/>
    </row>
    <row r="329" spans="1:23" ht="13.5" x14ac:dyDescent="0.25">
      <c r="A329" s="674"/>
      <c r="B329" s="676"/>
      <c r="C329" s="674"/>
      <c r="D329" s="795"/>
      <c r="E329" s="674"/>
      <c r="F329" s="795"/>
      <c r="G329" s="795"/>
      <c r="H329" s="795"/>
      <c r="I329" s="795"/>
      <c r="J329" s="795"/>
      <c r="K329" s="795"/>
      <c r="L329" s="795"/>
      <c r="M329" s="795"/>
      <c r="N329" s="795"/>
      <c r="O329" s="795"/>
      <c r="P329" s="795"/>
      <c r="Q329" s="795"/>
      <c r="R329" s="795"/>
      <c r="S329" s="795"/>
      <c r="T329" s="795"/>
      <c r="U329" s="795"/>
      <c r="V329" s="795"/>
      <c r="W329" s="674"/>
    </row>
    <row r="330" spans="1:23" ht="13.5" x14ac:dyDescent="0.25">
      <c r="A330" s="674"/>
      <c r="B330" s="676">
        <f>'HOME Consent'!B62</f>
        <v>0</v>
      </c>
      <c r="C330" s="787" t="s">
        <v>90</v>
      </c>
      <c r="D330" s="792" t="s">
        <v>334</v>
      </c>
      <c r="E330" s="674"/>
      <c r="F330" s="792"/>
      <c r="G330" s="792"/>
      <c r="H330" s="792"/>
      <c r="I330" s="792"/>
      <c r="J330" s="792"/>
      <c r="K330" s="792"/>
      <c r="L330" s="792"/>
      <c r="M330" s="792"/>
      <c r="N330" s="792"/>
      <c r="O330" s="792"/>
      <c r="P330" s="792"/>
      <c r="Q330" s="792"/>
      <c r="R330" s="792"/>
      <c r="S330" s="792"/>
      <c r="T330" s="792"/>
      <c r="U330" s="792"/>
      <c r="V330" s="792"/>
      <c r="W330" s="674"/>
    </row>
    <row r="331" spans="1:23" ht="13.5" x14ac:dyDescent="0.25">
      <c r="A331" s="674"/>
      <c r="B331" s="676"/>
      <c r="C331" s="796"/>
      <c r="D331" s="795"/>
      <c r="E331" s="674"/>
      <c r="F331" s="795"/>
      <c r="G331" s="795"/>
      <c r="H331" s="795"/>
      <c r="I331" s="795"/>
      <c r="J331" s="795"/>
      <c r="K331" s="795"/>
      <c r="L331" s="795"/>
      <c r="M331" s="795"/>
      <c r="N331" s="795"/>
      <c r="O331" s="795"/>
      <c r="P331" s="795"/>
      <c r="Q331" s="795"/>
      <c r="R331" s="795"/>
      <c r="S331" s="795"/>
      <c r="T331" s="795"/>
      <c r="U331" s="795"/>
      <c r="V331" s="795"/>
      <c r="W331" s="674"/>
    </row>
    <row r="332" spans="1:23" ht="13.5" x14ac:dyDescent="0.25">
      <c r="A332" s="674"/>
      <c r="B332" s="676">
        <f>'HOME Consent'!B64</f>
        <v>0</v>
      </c>
      <c r="C332" s="787" t="s">
        <v>92</v>
      </c>
      <c r="D332" s="792" t="s">
        <v>151</v>
      </c>
      <c r="E332" s="674"/>
      <c r="F332" s="792"/>
      <c r="G332" s="792"/>
      <c r="H332" s="792"/>
      <c r="I332" s="792"/>
      <c r="J332" s="792"/>
      <c r="K332" s="792"/>
      <c r="L332" s="792"/>
      <c r="M332" s="792"/>
      <c r="N332" s="792"/>
      <c r="O332" s="674"/>
      <c r="P332" s="799" t="s">
        <v>202</v>
      </c>
      <c r="Q332" s="792" t="s">
        <v>150</v>
      </c>
      <c r="R332" s="792"/>
      <c r="S332" s="792"/>
      <c r="T332" s="792"/>
      <c r="U332" s="792"/>
      <c r="V332" s="792"/>
      <c r="W332" s="674"/>
    </row>
    <row r="333" spans="1:23" ht="13.5" x14ac:dyDescent="0.25">
      <c r="A333" s="674"/>
      <c r="B333" s="674"/>
      <c r="C333" s="674"/>
      <c r="D333" s="674"/>
      <c r="E333" s="668"/>
      <c r="F333" s="674"/>
      <c r="G333" s="668"/>
      <c r="H333" s="668"/>
      <c r="I333" s="668"/>
      <c r="J333" s="668"/>
      <c r="K333" s="668"/>
      <c r="L333" s="668"/>
      <c r="M333" s="668"/>
      <c r="N333" s="668"/>
      <c r="O333" s="674"/>
      <c r="P333" s="799" t="s">
        <v>203</v>
      </c>
      <c r="Q333" s="798" t="s">
        <v>149</v>
      </c>
      <c r="R333" s="668"/>
      <c r="S333" s="668"/>
      <c r="T333" s="668"/>
      <c r="U333" s="668"/>
      <c r="V333" s="668"/>
      <c r="W333" s="674"/>
    </row>
    <row r="334" spans="1:23" ht="13.5" x14ac:dyDescent="0.25">
      <c r="A334" s="674"/>
      <c r="B334" s="676"/>
      <c r="C334" s="796"/>
      <c r="D334" s="674"/>
      <c r="E334" s="795"/>
      <c r="F334" s="674"/>
      <c r="G334" s="795"/>
      <c r="H334" s="795"/>
      <c r="I334" s="795"/>
      <c r="J334" s="795"/>
      <c r="K334" s="795"/>
      <c r="L334" s="795"/>
      <c r="M334" s="795"/>
      <c r="N334" s="795"/>
      <c r="O334" s="674"/>
      <c r="P334" s="799" t="s">
        <v>204</v>
      </c>
      <c r="Q334" s="798" t="s">
        <v>148</v>
      </c>
      <c r="R334" s="795"/>
      <c r="S334" s="795"/>
      <c r="T334" s="795"/>
      <c r="U334" s="795"/>
      <c r="V334" s="795"/>
      <c r="W334" s="674"/>
    </row>
    <row r="335" spans="1:23" ht="13.5" x14ac:dyDescent="0.25">
      <c r="A335" s="674"/>
      <c r="B335" s="676"/>
      <c r="C335" s="796"/>
      <c r="D335" s="674"/>
      <c r="E335" s="795"/>
      <c r="F335" s="674"/>
      <c r="G335" s="795"/>
      <c r="H335" s="795"/>
      <c r="I335" s="795"/>
      <c r="J335" s="795"/>
      <c r="K335" s="795"/>
      <c r="L335" s="795"/>
      <c r="M335" s="795"/>
      <c r="N335" s="795"/>
      <c r="O335" s="674"/>
      <c r="P335" s="799" t="s">
        <v>205</v>
      </c>
      <c r="Q335" s="798" t="s">
        <v>147</v>
      </c>
      <c r="R335" s="795"/>
      <c r="S335" s="795"/>
      <c r="T335" s="795"/>
      <c r="U335" s="795"/>
      <c r="V335" s="795"/>
      <c r="W335" s="674"/>
    </row>
    <row r="336" spans="1:23" ht="13.5" x14ac:dyDescent="0.25">
      <c r="A336" s="674"/>
      <c r="B336" s="676"/>
      <c r="C336" s="796"/>
      <c r="D336" s="674"/>
      <c r="E336" s="795"/>
      <c r="F336" s="798"/>
      <c r="G336" s="795"/>
      <c r="H336" s="795"/>
      <c r="I336" s="795"/>
      <c r="J336" s="795"/>
      <c r="K336" s="795"/>
      <c r="L336" s="795"/>
      <c r="M336" s="795"/>
      <c r="N336" s="795"/>
      <c r="O336" s="795"/>
      <c r="P336" s="795"/>
      <c r="Q336" s="795"/>
      <c r="R336" s="795"/>
      <c r="S336" s="795"/>
      <c r="T336" s="795"/>
      <c r="U336" s="795"/>
      <c r="V336" s="795"/>
      <c r="W336" s="674"/>
    </row>
    <row r="337" spans="1:23" ht="13.5" x14ac:dyDescent="0.25">
      <c r="A337" s="674"/>
      <c r="B337" s="676">
        <f>'HOME Consent'!B69</f>
        <v>0</v>
      </c>
      <c r="C337" s="787" t="s">
        <v>94</v>
      </c>
      <c r="D337" s="792" t="s">
        <v>146</v>
      </c>
      <c r="E337" s="674"/>
      <c r="F337" s="792"/>
      <c r="G337" s="792"/>
      <c r="H337" s="792"/>
      <c r="I337" s="792"/>
      <c r="J337" s="792"/>
      <c r="K337" s="792"/>
      <c r="L337" s="792"/>
      <c r="M337" s="792"/>
      <c r="N337" s="792"/>
      <c r="O337" s="674"/>
      <c r="P337" s="794" t="s">
        <v>213</v>
      </c>
      <c r="Q337" s="674"/>
      <c r="R337" s="792"/>
      <c r="S337" s="792"/>
      <c r="T337" s="792"/>
      <c r="U337" s="792"/>
      <c r="V337" s="792"/>
      <c r="W337" s="674"/>
    </row>
    <row r="338" spans="1:23" ht="15.75" x14ac:dyDescent="0.25">
      <c r="A338" s="800" t="s">
        <v>214</v>
      </c>
      <c r="B338" s="800"/>
      <c r="C338" s="800"/>
      <c r="D338" s="800"/>
      <c r="E338" s="800"/>
      <c r="F338" s="800"/>
      <c r="G338" s="800"/>
      <c r="H338" s="800"/>
      <c r="I338" s="800"/>
      <c r="J338" s="800"/>
      <c r="K338" s="800"/>
      <c r="L338" s="800"/>
      <c r="M338" s="800"/>
      <c r="N338" s="800"/>
      <c r="O338" s="800"/>
      <c r="P338" s="800"/>
      <c r="Q338" s="800"/>
      <c r="R338" s="800"/>
      <c r="S338" s="800"/>
      <c r="T338" s="800"/>
      <c r="U338" s="800"/>
      <c r="V338" s="800"/>
      <c r="W338" s="800"/>
    </row>
    <row r="339" spans="1:23" x14ac:dyDescent="0.25">
      <c r="A339" s="668">
        <f>'HOME Consent'!A71</f>
        <v>0</v>
      </c>
      <c r="B339" s="668"/>
      <c r="C339" s="668"/>
      <c r="D339" s="668"/>
      <c r="E339" s="668"/>
      <c r="F339" s="668"/>
      <c r="G339" s="668"/>
      <c r="H339" s="668"/>
      <c r="I339" s="668"/>
      <c r="J339" s="668"/>
      <c r="K339" s="668"/>
      <c r="L339" s="668"/>
      <c r="M339" s="668"/>
      <c r="N339" s="668"/>
      <c r="O339" s="668"/>
      <c r="P339" s="668"/>
      <c r="Q339" s="668"/>
      <c r="R339" s="668"/>
      <c r="S339" s="668"/>
      <c r="T339" s="668"/>
      <c r="U339" s="668"/>
      <c r="V339" s="668"/>
      <c r="W339" s="668"/>
    </row>
    <row r="340" spans="1:23" ht="13.5" x14ac:dyDescent="0.25">
      <c r="A340" s="674"/>
      <c r="B340" s="674"/>
      <c r="C340" s="801"/>
      <c r="D340" s="801"/>
      <c r="E340" s="801"/>
      <c r="F340" s="801"/>
      <c r="G340" s="801"/>
      <c r="H340" s="801"/>
      <c r="I340" s="801"/>
      <c r="J340" s="801"/>
      <c r="K340" s="801"/>
      <c r="L340" s="801"/>
      <c r="M340" s="801"/>
      <c r="N340" s="801"/>
      <c r="O340" s="801"/>
      <c r="P340" s="801"/>
      <c r="Q340" s="801"/>
      <c r="R340" s="801"/>
      <c r="S340" s="801"/>
      <c r="T340" s="801"/>
      <c r="U340" s="801"/>
      <c r="V340" s="801"/>
      <c r="W340" s="801"/>
    </row>
    <row r="341" spans="1:23" ht="15.75" x14ac:dyDescent="0.25">
      <c r="A341" s="800" t="s">
        <v>145</v>
      </c>
      <c r="B341" s="800"/>
      <c r="C341" s="800"/>
      <c r="D341" s="800"/>
      <c r="E341" s="800"/>
      <c r="F341" s="800"/>
      <c r="G341" s="800"/>
      <c r="H341" s="800"/>
      <c r="I341" s="800"/>
      <c r="J341" s="800"/>
      <c r="K341" s="800"/>
      <c r="L341" s="800"/>
      <c r="M341" s="800"/>
      <c r="N341" s="800"/>
      <c r="O341" s="800"/>
      <c r="P341" s="800"/>
      <c r="Q341" s="800"/>
      <c r="R341" s="800"/>
      <c r="S341" s="800"/>
      <c r="T341" s="800"/>
      <c r="U341" s="800"/>
      <c r="V341" s="800"/>
      <c r="W341" s="800"/>
    </row>
    <row r="342" spans="1:23" ht="13.5" x14ac:dyDescent="0.25">
      <c r="A342" s="674"/>
      <c r="B342" s="674"/>
      <c r="C342" s="801"/>
      <c r="D342" s="801"/>
      <c r="E342" s="801"/>
      <c r="F342" s="801"/>
      <c r="G342" s="801"/>
      <c r="H342" s="801"/>
      <c r="I342" s="801"/>
      <c r="J342" s="801"/>
      <c r="K342" s="801"/>
      <c r="L342" s="801"/>
      <c r="M342" s="801"/>
      <c r="N342" s="801"/>
      <c r="O342" s="801"/>
      <c r="P342" s="801"/>
      <c r="Q342" s="801"/>
      <c r="R342" s="801"/>
      <c r="S342" s="801"/>
      <c r="T342" s="801"/>
      <c r="U342" s="801"/>
      <c r="V342" s="801"/>
      <c r="W342" s="801"/>
    </row>
    <row r="343" spans="1:23" ht="16.5" x14ac:dyDescent="0.3">
      <c r="A343" s="802" t="s">
        <v>803</v>
      </c>
      <c r="B343" s="802"/>
      <c r="C343" s="802"/>
      <c r="D343" s="802"/>
      <c r="E343" s="802"/>
      <c r="F343" s="802"/>
      <c r="G343" s="802"/>
      <c r="H343" s="802"/>
      <c r="I343" s="802"/>
      <c r="J343" s="802"/>
      <c r="K343" s="802"/>
      <c r="L343" s="802"/>
      <c r="M343" s="802"/>
      <c r="N343" s="802"/>
      <c r="O343" s="802"/>
      <c r="P343" s="802"/>
      <c r="Q343" s="802"/>
      <c r="R343" s="802"/>
      <c r="S343" s="802"/>
      <c r="T343" s="802"/>
      <c r="U343" s="802"/>
      <c r="V343" s="803"/>
      <c r="W343" s="803"/>
    </row>
    <row r="344" spans="1:23" ht="16.5" x14ac:dyDescent="0.3">
      <c r="A344" s="802"/>
      <c r="B344" s="802"/>
      <c r="C344" s="802"/>
      <c r="D344" s="802"/>
      <c r="E344" s="802"/>
      <c r="F344" s="802"/>
      <c r="G344" s="802"/>
      <c r="H344" s="802"/>
      <c r="I344" s="802"/>
      <c r="J344" s="802"/>
      <c r="K344" s="802"/>
      <c r="L344" s="802"/>
      <c r="M344" s="802"/>
      <c r="N344" s="802"/>
      <c r="O344" s="802"/>
      <c r="P344" s="802"/>
      <c r="Q344" s="802"/>
      <c r="R344" s="802"/>
      <c r="S344" s="802"/>
      <c r="T344" s="802"/>
      <c r="U344" s="802"/>
      <c r="V344" s="803"/>
      <c r="W344" s="803"/>
    </row>
    <row r="345" spans="1:23" ht="16.5" x14ac:dyDescent="0.3">
      <c r="A345" s="802" t="s">
        <v>335</v>
      </c>
      <c r="B345" s="802"/>
      <c r="C345" s="802"/>
      <c r="D345" s="802"/>
      <c r="E345" s="802"/>
      <c r="F345" s="802"/>
      <c r="G345" s="802"/>
      <c r="H345" s="802"/>
      <c r="I345" s="802"/>
      <c r="J345" s="802"/>
      <c r="K345" s="802"/>
      <c r="L345" s="802"/>
      <c r="M345" s="802"/>
      <c r="N345" s="802"/>
      <c r="O345" s="802"/>
      <c r="P345" s="802"/>
      <c r="Q345" s="802"/>
      <c r="R345" s="802"/>
      <c r="S345" s="802"/>
      <c r="T345" s="802"/>
      <c r="U345" s="802"/>
      <c r="V345" s="803"/>
      <c r="W345" s="803"/>
    </row>
    <row r="346" spans="1:23" ht="16.5" x14ac:dyDescent="0.3">
      <c r="A346" s="802"/>
      <c r="B346" s="802"/>
      <c r="C346" s="802"/>
      <c r="D346" s="802"/>
      <c r="E346" s="802"/>
      <c r="F346" s="802"/>
      <c r="G346" s="802"/>
      <c r="H346" s="802"/>
      <c r="I346" s="802"/>
      <c r="J346" s="802"/>
      <c r="K346" s="802"/>
      <c r="L346" s="802"/>
      <c r="M346" s="802"/>
      <c r="N346" s="802"/>
      <c r="O346" s="802"/>
      <c r="P346" s="802"/>
      <c r="Q346" s="802"/>
      <c r="R346" s="802"/>
      <c r="S346" s="802"/>
      <c r="T346" s="802"/>
      <c r="U346" s="802"/>
      <c r="V346" s="803"/>
      <c r="W346" s="803"/>
    </row>
    <row r="347" spans="1:23" ht="16.5" customHeight="1" x14ac:dyDescent="0.25">
      <c r="A347" s="852" t="s">
        <v>804</v>
      </c>
      <c r="B347" s="804"/>
      <c r="C347" s="804"/>
      <c r="D347" s="804"/>
      <c r="E347" s="804"/>
      <c r="F347" s="804"/>
      <c r="G347" s="804"/>
      <c r="H347" s="804"/>
      <c r="I347" s="804"/>
      <c r="J347" s="804"/>
      <c r="K347" s="804"/>
      <c r="L347" s="804"/>
      <c r="M347" s="804"/>
      <c r="N347" s="804"/>
      <c r="O347" s="804"/>
      <c r="P347" s="804"/>
      <c r="Q347" s="804"/>
      <c r="R347" s="804"/>
      <c r="S347" s="804"/>
      <c r="T347" s="804"/>
      <c r="U347" s="804"/>
      <c r="V347" s="804"/>
      <c r="W347" s="804"/>
    </row>
    <row r="348" spans="1:23" ht="16.5" x14ac:dyDescent="0.3">
      <c r="A348" s="805"/>
      <c r="B348" s="805"/>
      <c r="C348" s="805"/>
      <c r="D348" s="805"/>
      <c r="E348" s="805"/>
      <c r="F348" s="805"/>
      <c r="G348" s="805"/>
      <c r="H348" s="805"/>
      <c r="I348" s="805"/>
      <c r="J348" s="805"/>
      <c r="K348" s="805"/>
      <c r="L348" s="805"/>
      <c r="M348" s="805"/>
      <c r="N348" s="805"/>
      <c r="O348" s="805"/>
      <c r="P348" s="805"/>
      <c r="Q348" s="805"/>
      <c r="R348" s="805"/>
      <c r="S348" s="805"/>
      <c r="T348" s="805"/>
      <c r="U348" s="805"/>
      <c r="V348" s="806"/>
      <c r="W348" s="806"/>
    </row>
    <row r="349" spans="1:23" ht="16.5" customHeight="1" x14ac:dyDescent="0.25">
      <c r="A349" s="852" t="s">
        <v>336</v>
      </c>
      <c r="B349" s="804"/>
      <c r="C349" s="804"/>
      <c r="D349" s="804"/>
      <c r="E349" s="804"/>
      <c r="F349" s="804"/>
      <c r="G349" s="804"/>
      <c r="H349" s="804"/>
      <c r="I349" s="804"/>
      <c r="J349" s="804"/>
      <c r="K349" s="804"/>
      <c r="L349" s="804"/>
      <c r="M349" s="804"/>
      <c r="N349" s="804"/>
      <c r="O349" s="804"/>
      <c r="P349" s="804"/>
      <c r="Q349" s="804"/>
      <c r="R349" s="804"/>
      <c r="S349" s="804"/>
      <c r="T349" s="804"/>
      <c r="U349" s="804"/>
      <c r="V349" s="804"/>
      <c r="W349" s="804"/>
    </row>
    <row r="350" spans="1:23" ht="16.5" x14ac:dyDescent="0.3">
      <c r="A350" s="805"/>
      <c r="B350" s="805"/>
      <c r="C350" s="805"/>
      <c r="D350" s="805"/>
      <c r="E350" s="805"/>
      <c r="F350" s="805"/>
      <c r="G350" s="805"/>
      <c r="H350" s="805"/>
      <c r="I350" s="805"/>
      <c r="J350" s="805"/>
      <c r="K350" s="805"/>
      <c r="L350" s="805"/>
      <c r="M350" s="805"/>
      <c r="N350" s="805"/>
      <c r="O350" s="805"/>
      <c r="P350" s="805"/>
      <c r="Q350" s="805"/>
      <c r="R350" s="805"/>
      <c r="S350" s="805"/>
      <c r="T350" s="805"/>
      <c r="U350" s="805"/>
      <c r="V350" s="806"/>
      <c r="W350" s="806"/>
    </row>
    <row r="351" spans="1:23" ht="16.5" customHeight="1" x14ac:dyDescent="0.25">
      <c r="A351" s="852" t="s">
        <v>805</v>
      </c>
      <c r="B351" s="804"/>
      <c r="C351" s="804"/>
      <c r="D351" s="804"/>
      <c r="E351" s="804"/>
      <c r="F351" s="804"/>
      <c r="G351" s="804"/>
      <c r="H351" s="804"/>
      <c r="I351" s="804"/>
      <c r="J351" s="804"/>
      <c r="K351" s="804"/>
      <c r="L351" s="804"/>
      <c r="M351" s="804"/>
      <c r="N351" s="804"/>
      <c r="O351" s="804"/>
      <c r="P351" s="804"/>
      <c r="Q351" s="804"/>
      <c r="R351" s="804"/>
      <c r="S351" s="804"/>
      <c r="T351" s="804"/>
      <c r="U351" s="804"/>
      <c r="V351" s="804"/>
      <c r="W351" s="804"/>
    </row>
    <row r="352" spans="1:23" ht="16.5" x14ac:dyDescent="0.3">
      <c r="A352" s="805"/>
      <c r="B352" s="805"/>
      <c r="C352" s="805"/>
      <c r="D352" s="805"/>
      <c r="E352" s="805"/>
      <c r="F352" s="805"/>
      <c r="G352" s="805"/>
      <c r="H352" s="805"/>
      <c r="I352" s="805"/>
      <c r="J352" s="805"/>
      <c r="K352" s="805"/>
      <c r="L352" s="805"/>
      <c r="M352" s="805"/>
      <c r="N352" s="805"/>
      <c r="O352" s="805"/>
      <c r="P352" s="805"/>
      <c r="Q352" s="805"/>
      <c r="R352" s="805"/>
      <c r="S352" s="805"/>
      <c r="T352" s="805"/>
      <c r="U352" s="805"/>
      <c r="V352" s="806"/>
      <c r="W352" s="806"/>
    </row>
    <row r="353" spans="1:23" ht="16.5" customHeight="1" x14ac:dyDescent="0.25">
      <c r="A353" s="852" t="s">
        <v>806</v>
      </c>
      <c r="B353" s="804"/>
      <c r="C353" s="804"/>
      <c r="D353" s="804"/>
      <c r="E353" s="804"/>
      <c r="F353" s="804"/>
      <c r="G353" s="804"/>
      <c r="H353" s="804"/>
      <c r="I353" s="804"/>
      <c r="J353" s="804"/>
      <c r="K353" s="804"/>
      <c r="L353" s="804"/>
      <c r="M353" s="804"/>
      <c r="N353" s="804"/>
      <c r="O353" s="804"/>
      <c r="P353" s="804"/>
      <c r="Q353" s="804"/>
      <c r="R353" s="804"/>
      <c r="S353" s="804"/>
      <c r="T353" s="804"/>
      <c r="U353" s="804"/>
      <c r="V353" s="804"/>
      <c r="W353" s="804"/>
    </row>
    <row r="354" spans="1:23" ht="16.5" x14ac:dyDescent="0.3">
      <c r="A354" s="807"/>
      <c r="B354" s="805"/>
      <c r="C354" s="805"/>
      <c r="D354" s="805"/>
      <c r="E354" s="805"/>
      <c r="F354" s="805"/>
      <c r="G354" s="805"/>
      <c r="H354" s="805"/>
      <c r="I354" s="805"/>
      <c r="J354" s="805"/>
      <c r="K354" s="805"/>
      <c r="L354" s="805"/>
      <c r="M354" s="805"/>
      <c r="N354" s="805"/>
      <c r="O354" s="805"/>
      <c r="P354" s="805"/>
      <c r="Q354" s="805"/>
      <c r="R354" s="805"/>
      <c r="S354" s="805"/>
      <c r="T354" s="805"/>
      <c r="U354" s="805"/>
      <c r="V354" s="806"/>
      <c r="W354" s="806"/>
    </row>
    <row r="355" spans="1:23" ht="16.5" customHeight="1" x14ac:dyDescent="0.25">
      <c r="A355" s="852" t="s">
        <v>807</v>
      </c>
      <c r="B355" s="804"/>
      <c r="C355" s="804"/>
      <c r="D355" s="804"/>
      <c r="E355" s="804"/>
      <c r="F355" s="804"/>
      <c r="G355" s="804"/>
      <c r="H355" s="804"/>
      <c r="I355" s="804"/>
      <c r="J355" s="804"/>
      <c r="K355" s="804"/>
      <c r="L355" s="804"/>
      <c r="M355" s="804"/>
      <c r="N355" s="804"/>
      <c r="O355" s="804"/>
      <c r="P355" s="804"/>
      <c r="Q355" s="804"/>
      <c r="R355" s="804"/>
      <c r="S355" s="804"/>
      <c r="T355" s="804"/>
      <c r="U355" s="804"/>
      <c r="V355" s="804"/>
      <c r="W355" s="804"/>
    </row>
    <row r="356" spans="1:23" ht="16.5" x14ac:dyDescent="0.3">
      <c r="A356" s="807"/>
      <c r="B356" s="805"/>
      <c r="C356" s="805"/>
      <c r="D356" s="805"/>
      <c r="E356" s="805"/>
      <c r="F356" s="805"/>
      <c r="G356" s="805"/>
      <c r="H356" s="805"/>
      <c r="I356" s="805"/>
      <c r="J356" s="805"/>
      <c r="K356" s="805"/>
      <c r="L356" s="805"/>
      <c r="M356" s="805"/>
      <c r="N356" s="805"/>
      <c r="O356" s="805"/>
      <c r="P356" s="805"/>
      <c r="Q356" s="805"/>
      <c r="R356" s="805"/>
      <c r="S356" s="805"/>
      <c r="T356" s="805"/>
      <c r="U356" s="805"/>
      <c r="V356" s="806"/>
      <c r="W356" s="806"/>
    </row>
    <row r="357" spans="1:23" ht="16.5" customHeight="1" x14ac:dyDescent="0.25">
      <c r="A357" s="852" t="s">
        <v>808</v>
      </c>
      <c r="B357" s="804"/>
      <c r="C357" s="804"/>
      <c r="D357" s="804"/>
      <c r="E357" s="804"/>
      <c r="F357" s="804"/>
      <c r="G357" s="804"/>
      <c r="H357" s="804"/>
      <c r="I357" s="804"/>
      <c r="J357" s="804"/>
      <c r="K357" s="804"/>
      <c r="L357" s="804"/>
      <c r="M357" s="804"/>
      <c r="N357" s="804"/>
      <c r="O357" s="804"/>
      <c r="P357" s="804"/>
      <c r="Q357" s="804"/>
      <c r="R357" s="804"/>
      <c r="S357" s="804"/>
      <c r="T357" s="804"/>
      <c r="U357" s="804"/>
      <c r="V357" s="804"/>
      <c r="W357" s="804"/>
    </row>
    <row r="358" spans="1:23" ht="16.5" x14ac:dyDescent="0.3">
      <c r="A358" s="807"/>
      <c r="B358" s="805"/>
      <c r="C358" s="805"/>
      <c r="D358" s="805"/>
      <c r="E358" s="805"/>
      <c r="F358" s="805"/>
      <c r="G358" s="805"/>
      <c r="H358" s="805"/>
      <c r="I358" s="805"/>
      <c r="J358" s="805"/>
      <c r="K358" s="805"/>
      <c r="L358" s="805"/>
      <c r="M358" s="805"/>
      <c r="N358" s="805"/>
      <c r="O358" s="805"/>
      <c r="P358" s="805"/>
      <c r="Q358" s="805"/>
      <c r="R358" s="805"/>
      <c r="S358" s="805"/>
      <c r="T358" s="805"/>
      <c r="U358" s="805"/>
      <c r="V358" s="806"/>
      <c r="W358" s="806"/>
    </row>
    <row r="359" spans="1:23" ht="16.5" customHeight="1" x14ac:dyDescent="0.3">
      <c r="A359" s="852" t="s">
        <v>142</v>
      </c>
      <c r="B359" s="804"/>
      <c r="C359" s="804"/>
      <c r="D359" s="804"/>
      <c r="E359" s="804"/>
      <c r="F359" s="804"/>
      <c r="G359" s="804"/>
      <c r="H359" s="804"/>
      <c r="I359" s="804"/>
      <c r="J359" s="804"/>
      <c r="K359" s="804"/>
      <c r="L359" s="804"/>
      <c r="M359" s="804"/>
      <c r="N359" s="804"/>
      <c r="O359" s="804"/>
      <c r="P359" s="804"/>
      <c r="Q359" s="804"/>
      <c r="R359" s="804"/>
      <c r="S359" s="804"/>
      <c r="T359" s="804"/>
      <c r="U359" s="804"/>
      <c r="V359" s="803"/>
      <c r="W359" s="803"/>
    </row>
    <row r="360" spans="1:23" ht="16.5" customHeight="1" x14ac:dyDescent="0.25">
      <c r="A360" s="853" t="s">
        <v>141</v>
      </c>
      <c r="B360" s="808"/>
      <c r="C360" s="808"/>
      <c r="D360" s="808"/>
      <c r="E360" s="808"/>
      <c r="F360" s="808"/>
      <c r="G360" s="808"/>
      <c r="H360" s="808"/>
      <c r="I360" s="808"/>
      <c r="J360" s="808"/>
      <c r="K360" s="808"/>
      <c r="L360" s="808"/>
      <c r="M360" s="808"/>
      <c r="N360" s="808"/>
      <c r="O360" s="808"/>
      <c r="P360" s="808"/>
      <c r="Q360" s="808"/>
      <c r="R360" s="808"/>
      <c r="S360" s="808"/>
      <c r="T360" s="808"/>
      <c r="U360" s="808"/>
      <c r="V360" s="809"/>
      <c r="W360" s="809"/>
    </row>
    <row r="361" spans="1:23" ht="16.5" customHeight="1" x14ac:dyDescent="0.25">
      <c r="A361" s="853" t="s">
        <v>140</v>
      </c>
      <c r="B361" s="808"/>
      <c r="C361" s="808"/>
      <c r="D361" s="808"/>
      <c r="E361" s="808"/>
      <c r="F361" s="808"/>
      <c r="G361" s="808"/>
      <c r="H361" s="808"/>
      <c r="I361" s="808"/>
      <c r="J361" s="808"/>
      <c r="K361" s="808"/>
      <c r="L361" s="808"/>
      <c r="M361" s="808"/>
      <c r="N361" s="808"/>
      <c r="O361" s="808"/>
      <c r="P361" s="808"/>
      <c r="Q361" s="808"/>
      <c r="R361" s="808"/>
      <c r="S361" s="808"/>
      <c r="T361" s="808"/>
      <c r="U361" s="808"/>
      <c r="V361" s="809"/>
      <c r="W361" s="809"/>
    </row>
    <row r="362" spans="1:23" ht="16.5" customHeight="1" x14ac:dyDescent="0.25">
      <c r="A362" s="853" t="s">
        <v>139</v>
      </c>
      <c r="B362" s="808"/>
      <c r="C362" s="808"/>
      <c r="D362" s="808"/>
      <c r="E362" s="808"/>
      <c r="F362" s="808"/>
      <c r="G362" s="808"/>
      <c r="H362" s="808"/>
      <c r="I362" s="808"/>
      <c r="J362" s="808"/>
      <c r="K362" s="808"/>
      <c r="L362" s="808"/>
      <c r="M362" s="808"/>
      <c r="N362" s="808"/>
      <c r="O362" s="808"/>
      <c r="P362" s="808"/>
      <c r="Q362" s="808"/>
      <c r="R362" s="808"/>
      <c r="S362" s="808"/>
      <c r="T362" s="808"/>
      <c r="U362" s="808"/>
      <c r="V362" s="809"/>
      <c r="W362" s="809"/>
    </row>
    <row r="363" spans="1:23" ht="13.5" x14ac:dyDescent="0.25">
      <c r="A363" s="674"/>
      <c r="B363" s="674"/>
      <c r="C363" s="810"/>
      <c r="D363" s="810"/>
      <c r="E363" s="810"/>
      <c r="F363" s="810"/>
      <c r="G363" s="810"/>
      <c r="H363" s="810"/>
      <c r="I363" s="810"/>
      <c r="J363" s="810"/>
      <c r="K363" s="810"/>
      <c r="L363" s="810"/>
      <c r="M363" s="810"/>
      <c r="N363" s="810"/>
      <c r="O363" s="810"/>
      <c r="P363" s="810"/>
      <c r="Q363" s="810"/>
      <c r="R363" s="810"/>
      <c r="S363" s="810"/>
      <c r="T363" s="810"/>
      <c r="U363" s="810"/>
      <c r="V363" s="810"/>
      <c r="W363" s="810"/>
    </row>
    <row r="364" spans="1:23" ht="15.75" x14ac:dyDescent="0.25">
      <c r="A364" s="838">
        <f>'HOME Consent'!A96</f>
        <v>0</v>
      </c>
      <c r="B364" s="838"/>
      <c r="C364" s="838"/>
      <c r="D364" s="838"/>
      <c r="E364" s="838"/>
      <c r="F364" s="838"/>
      <c r="G364" s="838"/>
      <c r="H364" s="838"/>
      <c r="I364" s="838"/>
      <c r="J364" s="838"/>
      <c r="K364" s="838"/>
      <c r="L364" s="838"/>
      <c r="M364" s="838"/>
      <c r="N364" s="838"/>
      <c r="O364" s="838"/>
      <c r="P364" s="801"/>
      <c r="Q364" s="839">
        <f>'HOME Consent'!Q96</f>
        <v>0</v>
      </c>
      <c r="R364" s="839"/>
      <c r="S364" s="839"/>
      <c r="T364" s="839"/>
      <c r="U364" s="839"/>
      <c r="V364" s="839"/>
      <c r="W364" s="839"/>
    </row>
    <row r="365" spans="1:23" ht="13.5" x14ac:dyDescent="0.25">
      <c r="A365" s="677" t="s">
        <v>138</v>
      </c>
      <c r="B365" s="674"/>
      <c r="C365" s="674"/>
      <c r="D365" s="678"/>
      <c r="E365" s="678"/>
      <c r="F365" s="678"/>
      <c r="G365" s="678"/>
      <c r="H365" s="678"/>
      <c r="I365" s="678"/>
      <c r="J365" s="678"/>
      <c r="K365" s="678"/>
      <c r="L365" s="678"/>
      <c r="M365" s="678"/>
      <c r="N365" s="678"/>
      <c r="O365" s="678"/>
      <c r="P365" s="678"/>
      <c r="Q365" s="677" t="s">
        <v>137</v>
      </c>
      <c r="R365" s="678"/>
      <c r="S365" s="678"/>
      <c r="T365" s="678"/>
      <c r="U365" s="678"/>
      <c r="V365" s="678"/>
      <c r="W365" s="678"/>
    </row>
    <row r="366" spans="1:23" ht="13.5" x14ac:dyDescent="0.25">
      <c r="A366" s="678"/>
      <c r="B366" s="674"/>
      <c r="C366" s="674"/>
      <c r="D366" s="678"/>
      <c r="E366" s="678"/>
      <c r="F366" s="678"/>
      <c r="G366" s="678"/>
      <c r="H366" s="678"/>
      <c r="I366" s="678"/>
      <c r="J366" s="678"/>
      <c r="K366" s="678"/>
      <c r="L366" s="678"/>
      <c r="M366" s="678"/>
      <c r="N366" s="678"/>
      <c r="O366" s="678"/>
      <c r="P366" s="678"/>
      <c r="Q366" s="678"/>
      <c r="R366" s="678"/>
      <c r="S366" s="678"/>
      <c r="T366" s="678"/>
      <c r="U366" s="678"/>
      <c r="V366" s="678"/>
      <c r="W366" s="678"/>
    </row>
    <row r="367" spans="1:23" ht="13.5" x14ac:dyDescent="0.25">
      <c r="A367" s="678"/>
      <c r="B367" s="674"/>
      <c r="C367" s="674"/>
      <c r="D367" s="678"/>
      <c r="E367" s="678"/>
      <c r="F367" s="678"/>
      <c r="G367" s="678"/>
      <c r="H367" s="678"/>
      <c r="I367" s="678"/>
      <c r="J367" s="678"/>
      <c r="K367" s="678"/>
      <c r="L367" s="678"/>
      <c r="M367" s="678"/>
      <c r="N367" s="678"/>
      <c r="O367" s="678"/>
      <c r="P367" s="678"/>
      <c r="Q367" s="678"/>
      <c r="R367" s="678"/>
      <c r="S367" s="678"/>
      <c r="T367" s="678"/>
      <c r="U367" s="678"/>
      <c r="V367" s="678"/>
      <c r="W367" s="678"/>
    </row>
    <row r="368" spans="1:23" ht="15.75" x14ac:dyDescent="0.25">
      <c r="A368" s="840"/>
      <c r="B368" s="840"/>
      <c r="C368" s="840"/>
      <c r="D368" s="840"/>
      <c r="E368" s="840"/>
      <c r="F368" s="840"/>
      <c r="G368" s="840"/>
      <c r="H368" s="840"/>
      <c r="I368" s="840"/>
      <c r="J368" s="840"/>
      <c r="K368" s="840"/>
      <c r="L368" s="840"/>
      <c r="M368" s="840"/>
      <c r="N368" s="840"/>
      <c r="O368" s="840"/>
      <c r="P368" s="678"/>
      <c r="Q368" s="841">
        <f>'HOME Consent'!Q100</f>
        <v>0</v>
      </c>
      <c r="R368" s="841"/>
      <c r="S368" s="841"/>
      <c r="T368" s="841"/>
      <c r="U368" s="841"/>
      <c r="V368" s="841"/>
      <c r="W368" s="841"/>
    </row>
    <row r="369" spans="1:23" ht="13.5" x14ac:dyDescent="0.25">
      <c r="A369" s="677" t="s">
        <v>136</v>
      </c>
      <c r="B369" s="674"/>
      <c r="C369" s="674"/>
      <c r="D369" s="678"/>
      <c r="E369" s="678"/>
      <c r="F369" s="678"/>
      <c r="G369" s="678"/>
      <c r="H369" s="678"/>
      <c r="I369" s="678"/>
      <c r="J369" s="678"/>
      <c r="K369" s="678"/>
      <c r="L369" s="678"/>
      <c r="M369" s="678"/>
      <c r="N369" s="678"/>
      <c r="O369" s="678"/>
      <c r="P369" s="678"/>
      <c r="Q369" s="677" t="s">
        <v>135</v>
      </c>
      <c r="R369" s="678"/>
      <c r="S369" s="678"/>
      <c r="T369" s="678"/>
      <c r="U369" s="678"/>
      <c r="V369" s="678"/>
      <c r="W369" s="678"/>
    </row>
    <row r="372" spans="1:23" ht="18" customHeight="1" x14ac:dyDescent="0.25">
      <c r="A372" s="674"/>
      <c r="B372" s="851" t="s">
        <v>341</v>
      </c>
      <c r="C372" s="667"/>
      <c r="D372" s="667"/>
      <c r="E372" s="667"/>
      <c r="F372" s="667"/>
      <c r="G372" s="667"/>
      <c r="H372" s="667"/>
      <c r="I372" s="667"/>
      <c r="J372" s="667"/>
      <c r="K372" s="667"/>
      <c r="L372" s="667"/>
      <c r="M372" s="667"/>
      <c r="N372" s="667"/>
      <c r="O372" s="667"/>
      <c r="P372" s="667"/>
      <c r="Q372" s="667"/>
      <c r="R372" s="667"/>
      <c r="S372" s="667"/>
      <c r="T372" s="667"/>
      <c r="U372" s="667"/>
      <c r="V372" s="667"/>
      <c r="W372" s="667"/>
    </row>
    <row r="373" spans="1:23" ht="13.5" x14ac:dyDescent="0.25">
      <c r="A373" s="674"/>
      <c r="B373" s="674"/>
      <c r="C373" s="674"/>
      <c r="D373" s="674"/>
      <c r="E373" s="674"/>
      <c r="F373" s="674"/>
      <c r="G373" s="674"/>
      <c r="H373" s="674"/>
      <c r="I373" s="674"/>
      <c r="J373" s="674"/>
      <c r="K373" s="674"/>
      <c r="L373" s="674"/>
      <c r="M373" s="674"/>
      <c r="N373" s="674"/>
      <c r="O373" s="674"/>
      <c r="P373" s="674"/>
      <c r="Q373" s="674"/>
      <c r="R373" s="674"/>
      <c r="S373" s="674"/>
      <c r="T373" s="674"/>
      <c r="U373" s="682" t="s">
        <v>231</v>
      </c>
      <c r="V373" s="816" t="str">
        <f>'Submission Form and Checklist'!$P$2</f>
        <v>2019PA-0##</v>
      </c>
      <c r="W373" s="816"/>
    </row>
    <row r="374" spans="1:23" ht="13.5" x14ac:dyDescent="0.25">
      <c r="A374" s="674"/>
      <c r="B374" s="691" t="s">
        <v>26</v>
      </c>
      <c r="C374" s="691"/>
      <c r="D374" s="691"/>
      <c r="E374" s="691"/>
      <c r="F374" s="691"/>
      <c r="G374" s="691"/>
      <c r="H374" s="691" t="str">
        <f>'Submission Form and Checklist'!$C$10</f>
        <v>(Enter Project Name to be used on full app)</v>
      </c>
      <c r="I374" s="691"/>
      <c r="J374" s="691"/>
      <c r="K374" s="691"/>
      <c r="L374" s="691"/>
      <c r="M374" s="691"/>
      <c r="N374" s="691"/>
      <c r="O374" s="691"/>
      <c r="P374" s="630" t="s">
        <v>183</v>
      </c>
      <c r="Q374" s="691">
        <f>'Submission Form and Checklist'!$K$10</f>
        <v>0</v>
      </c>
      <c r="R374" s="691"/>
      <c r="S374" s="691"/>
      <c r="T374" s="691"/>
      <c r="U374" s="691"/>
      <c r="V374" s="630" t="s">
        <v>48</v>
      </c>
      <c r="W374" s="630">
        <f>'Submission Form and Checklist'!O381</f>
        <v>0</v>
      </c>
    </row>
    <row r="375" spans="1:23" ht="13.5" x14ac:dyDescent="0.25">
      <c r="A375" s="674"/>
      <c r="B375" s="691" t="s">
        <v>207</v>
      </c>
      <c r="C375" s="691"/>
      <c r="D375" s="691"/>
      <c r="E375" s="691"/>
      <c r="F375" s="691"/>
      <c r="G375" s="691"/>
      <c r="H375" s="691">
        <f>'Submission Form and Checklist'!$C$11</f>
        <v>0</v>
      </c>
      <c r="I375" s="691"/>
      <c r="J375" s="691"/>
      <c r="K375" s="691"/>
      <c r="L375" s="691"/>
      <c r="M375" s="691"/>
      <c r="N375" s="691"/>
      <c r="O375" s="691"/>
      <c r="P375" s="630" t="s">
        <v>23</v>
      </c>
      <c r="Q375" s="691">
        <f>'Submission Form and Checklist'!$K$11</f>
        <v>0</v>
      </c>
      <c r="R375" s="691"/>
      <c r="S375" s="691"/>
      <c r="T375" s="691"/>
      <c r="U375" s="691"/>
      <c r="V375" s="630" t="s">
        <v>182</v>
      </c>
      <c r="W375" s="671"/>
    </row>
    <row r="376" spans="1:23" ht="13.5" x14ac:dyDescent="0.25">
      <c r="A376" s="674"/>
      <c r="B376" s="673"/>
      <c r="C376" s="673"/>
      <c r="D376" s="673"/>
      <c r="E376" s="673"/>
      <c r="F376" s="673"/>
      <c r="G376" s="673"/>
      <c r="H376" s="674"/>
      <c r="I376" s="674"/>
      <c r="J376" s="674"/>
      <c r="K376" s="674"/>
      <c r="L376" s="674"/>
      <c r="M376" s="674"/>
      <c r="N376" s="674"/>
      <c r="O376" s="674"/>
      <c r="P376" s="674"/>
      <c r="Q376" s="674"/>
      <c r="R376" s="674"/>
      <c r="S376" s="674"/>
      <c r="T376" s="674"/>
      <c r="U376" s="674"/>
      <c r="V376" s="674"/>
      <c r="W376" s="674"/>
    </row>
    <row r="377" spans="1:23" ht="13.5" customHeight="1" x14ac:dyDescent="0.25">
      <c r="A377" s="674"/>
      <c r="B377" s="792" t="s">
        <v>297</v>
      </c>
      <c r="C377" s="668"/>
      <c r="D377" s="668"/>
      <c r="E377" s="668"/>
      <c r="F377" s="668"/>
      <c r="G377" s="668"/>
      <c r="H377" s="668"/>
      <c r="I377" s="668"/>
      <c r="J377" s="668"/>
      <c r="K377" s="668"/>
      <c r="L377" s="668"/>
      <c r="M377" s="668"/>
      <c r="N377" s="668"/>
      <c r="O377" s="668"/>
      <c r="P377" s="668"/>
      <c r="Q377" s="668"/>
      <c r="R377" s="668"/>
      <c r="S377" s="668"/>
      <c r="T377" s="668"/>
      <c r="U377" s="668"/>
      <c r="V377" s="668"/>
      <c r="W377" s="668"/>
    </row>
    <row r="378" spans="1:23" ht="13.5" x14ac:dyDescent="0.25">
      <c r="A378" s="674"/>
      <c r="B378" s="674"/>
      <c r="C378" s="674"/>
      <c r="D378" s="674"/>
      <c r="E378" s="674"/>
      <c r="F378" s="674"/>
      <c r="G378" s="674"/>
      <c r="H378" s="674"/>
      <c r="I378" s="674"/>
      <c r="J378" s="674"/>
      <c r="K378" s="674"/>
      <c r="L378" s="674"/>
      <c r="M378" s="674"/>
      <c r="N378" s="674"/>
      <c r="O378" s="674"/>
      <c r="P378" s="674"/>
      <c r="Q378" s="674"/>
      <c r="R378" s="674"/>
      <c r="S378" s="674"/>
      <c r="T378" s="674"/>
      <c r="U378" s="674"/>
      <c r="V378" s="674"/>
      <c r="W378" s="674"/>
    </row>
    <row r="379" spans="1:23" ht="16.5" x14ac:dyDescent="0.3">
      <c r="A379" s="674"/>
      <c r="B379" s="669" t="s">
        <v>174</v>
      </c>
      <c r="C379" s="669"/>
      <c r="D379" s="669"/>
      <c r="E379" s="669"/>
      <c r="F379" s="669"/>
      <c r="G379" s="669"/>
      <c r="H379" s="669"/>
      <c r="I379" s="669"/>
      <c r="J379" s="669"/>
      <c r="K379" s="669"/>
      <c r="L379" s="669"/>
      <c r="M379" s="669"/>
      <c r="N379" s="669"/>
      <c r="O379" s="669"/>
      <c r="P379" s="669"/>
      <c r="Q379" s="669"/>
      <c r="R379" s="669"/>
      <c r="S379" s="669"/>
      <c r="T379" s="669"/>
      <c r="U379" s="669"/>
      <c r="V379" s="669"/>
      <c r="W379" s="669"/>
    </row>
    <row r="380" spans="1:23" ht="13.5" x14ac:dyDescent="0.25">
      <c r="A380" s="674"/>
      <c r="B380" s="673"/>
      <c r="C380" s="673"/>
      <c r="D380" s="673"/>
      <c r="E380" s="673"/>
      <c r="F380" s="673"/>
      <c r="G380" s="673"/>
      <c r="H380" s="674"/>
      <c r="I380" s="674"/>
      <c r="J380" s="674"/>
      <c r="K380" s="674"/>
      <c r="L380" s="674"/>
      <c r="M380" s="674"/>
      <c r="N380" s="674"/>
      <c r="O380" s="674"/>
      <c r="P380" s="674"/>
      <c r="Q380" s="674"/>
      <c r="R380" s="674"/>
      <c r="S380" s="674"/>
      <c r="T380" s="674"/>
      <c r="U380" s="674"/>
      <c r="V380" s="674"/>
      <c r="W380" s="674"/>
    </row>
    <row r="381" spans="1:23" ht="13.5" x14ac:dyDescent="0.25">
      <c r="A381" s="672"/>
      <c r="B381" s="672" t="s">
        <v>273</v>
      </c>
      <c r="C381" s="672"/>
      <c r="D381" s="672"/>
      <c r="E381" s="672"/>
      <c r="F381" s="672"/>
      <c r="G381" s="672"/>
      <c r="H381" s="672"/>
      <c r="I381" s="672"/>
      <c r="J381" s="672"/>
      <c r="K381" s="672"/>
      <c r="L381" s="691">
        <f>'Rural HOME Preservatn Setaside'!L10</f>
        <v>0</v>
      </c>
      <c r="M381" s="691"/>
      <c r="N381" s="672"/>
      <c r="O381" s="672"/>
      <c r="P381" s="672" t="s">
        <v>274</v>
      </c>
      <c r="Q381" s="672"/>
      <c r="R381" s="672"/>
      <c r="S381" s="672"/>
      <c r="T381" s="672"/>
      <c r="U381" s="672"/>
      <c r="V381" s="672"/>
      <c r="W381" s="789">
        <f>'Rural HOME Preservatn Setaside'!W10</f>
        <v>0</v>
      </c>
    </row>
    <row r="382" spans="1:23" ht="13.5" x14ac:dyDescent="0.25">
      <c r="A382" s="672"/>
      <c r="B382" s="672" t="s">
        <v>275</v>
      </c>
      <c r="C382" s="672"/>
      <c r="D382" s="672"/>
      <c r="E382" s="672"/>
      <c r="F382" s="672"/>
      <c r="G382" s="672"/>
      <c r="H382" s="672"/>
      <c r="I382" s="672"/>
      <c r="J382" s="672"/>
      <c r="K382" s="672"/>
      <c r="L382" s="691">
        <f>'Rural HOME Preservatn Setaside'!L11</f>
        <v>0</v>
      </c>
      <c r="M382" s="691"/>
      <c r="N382" s="672"/>
      <c r="O382" s="672"/>
      <c r="P382" s="672" t="s">
        <v>276</v>
      </c>
      <c r="Q382" s="672"/>
      <c r="R382" s="672"/>
      <c r="S382" s="672"/>
      <c r="T382" s="672"/>
      <c r="U382" s="672"/>
      <c r="V382" s="672"/>
      <c r="W382" s="789">
        <f>'Rural HOME Preservatn Setaside'!W11</f>
        <v>0</v>
      </c>
    </row>
    <row r="383" spans="1:23" ht="13.5" x14ac:dyDescent="0.25">
      <c r="A383" s="674"/>
      <c r="B383" s="673"/>
      <c r="C383" s="673"/>
      <c r="D383" s="673"/>
      <c r="E383" s="673"/>
      <c r="F383" s="673"/>
      <c r="G383" s="673"/>
      <c r="H383" s="674"/>
      <c r="I383" s="674"/>
      <c r="J383" s="674"/>
      <c r="K383" s="674"/>
      <c r="L383" s="674"/>
      <c r="M383" s="674"/>
      <c r="N383" s="674"/>
      <c r="O383" s="674"/>
      <c r="P383" s="674"/>
      <c r="Q383" s="674"/>
      <c r="R383" s="674"/>
      <c r="S383" s="674"/>
      <c r="T383" s="674"/>
      <c r="U383" s="674"/>
      <c r="V383" s="674"/>
      <c r="W383" s="674"/>
    </row>
    <row r="384" spans="1:23" ht="13.5" customHeight="1" x14ac:dyDescent="0.25">
      <c r="A384" s="674"/>
      <c r="B384" s="854" t="s">
        <v>277</v>
      </c>
      <c r="C384" s="784"/>
      <c r="D384" s="784"/>
      <c r="E384" s="784"/>
      <c r="F384" s="784"/>
      <c r="G384" s="784"/>
      <c r="H384" s="784"/>
      <c r="I384" s="784"/>
      <c r="J384" s="784"/>
      <c r="K384" s="784"/>
      <c r="L384" s="784"/>
      <c r="M384" s="784"/>
      <c r="N384" s="784"/>
      <c r="O384" s="784"/>
      <c r="P384" s="784"/>
      <c r="Q384" s="784"/>
      <c r="R384" s="784"/>
      <c r="S384" s="784"/>
      <c r="T384" s="784"/>
      <c r="U384" s="784"/>
      <c r="V384" s="784"/>
      <c r="W384" s="784"/>
    </row>
    <row r="385" spans="1:23" ht="13.5" x14ac:dyDescent="0.25">
      <c r="A385" s="674"/>
      <c r="B385" s="674"/>
      <c r="C385" s="674"/>
      <c r="D385" s="674"/>
      <c r="E385" s="674"/>
      <c r="F385" s="674"/>
      <c r="G385" s="674"/>
      <c r="H385" s="674"/>
      <c r="I385" s="674"/>
      <c r="J385" s="674"/>
      <c r="K385" s="674"/>
      <c r="L385" s="674"/>
      <c r="M385" s="674"/>
      <c r="N385" s="674"/>
      <c r="O385" s="674"/>
      <c r="P385" s="674"/>
      <c r="Q385" s="674"/>
      <c r="R385" s="674"/>
      <c r="S385" s="674"/>
      <c r="T385" s="674"/>
      <c r="U385" s="674"/>
      <c r="V385" s="674"/>
      <c r="W385" s="674"/>
    </row>
    <row r="386" spans="1:23" ht="18" x14ac:dyDescent="0.25">
      <c r="A386" s="674"/>
      <c r="B386" s="674"/>
      <c r="C386" s="674"/>
      <c r="D386" s="674"/>
      <c r="E386" s="674"/>
      <c r="F386" s="674"/>
      <c r="G386" s="674"/>
      <c r="H386" s="785" t="s">
        <v>278</v>
      </c>
      <c r="I386" s="674"/>
      <c r="J386" s="674"/>
      <c r="K386" s="674"/>
      <c r="L386" s="674"/>
      <c r="M386" s="674"/>
      <c r="N386" s="674"/>
      <c r="O386" s="786" t="s">
        <v>171</v>
      </c>
      <c r="P386" s="832">
        <f>'Rural HOME Preservatn Setaside'!P15</f>
        <v>0</v>
      </c>
      <c r="Q386" s="832"/>
      <c r="R386" s="832"/>
      <c r="S386" s="832"/>
      <c r="T386" s="832"/>
      <c r="U386" s="832"/>
      <c r="V386" s="674"/>
      <c r="W386" s="674"/>
    </row>
    <row r="387" spans="1:23" ht="13.5" x14ac:dyDescent="0.25">
      <c r="A387" s="674"/>
      <c r="B387" s="674"/>
      <c r="C387" s="674"/>
      <c r="D387" s="674"/>
      <c r="E387" s="674"/>
      <c r="F387" s="674"/>
      <c r="G387" s="674"/>
      <c r="H387" s="674"/>
      <c r="I387" s="674"/>
      <c r="J387" s="674"/>
      <c r="K387" s="674"/>
      <c r="L387" s="674"/>
      <c r="M387" s="674"/>
      <c r="N387" s="674"/>
      <c r="O387" s="674"/>
      <c r="P387" s="674"/>
      <c r="Q387" s="674"/>
      <c r="R387" s="674"/>
      <c r="S387" s="674"/>
      <c r="T387" s="674"/>
      <c r="U387" s="674"/>
      <c r="V387" s="674"/>
      <c r="W387" s="674"/>
    </row>
    <row r="388" spans="1:23" ht="18" x14ac:dyDescent="0.25">
      <c r="A388" s="674"/>
      <c r="B388" s="674"/>
      <c r="C388" s="674"/>
      <c r="D388" s="674"/>
      <c r="E388" s="674"/>
      <c r="F388" s="674"/>
      <c r="G388" s="674"/>
      <c r="H388" s="785" t="s">
        <v>279</v>
      </c>
      <c r="I388" s="674"/>
      <c r="J388" s="674"/>
      <c r="K388" s="674"/>
      <c r="L388" s="674"/>
      <c r="M388" s="674"/>
      <c r="N388" s="674"/>
      <c r="O388" s="786" t="s">
        <v>171</v>
      </c>
      <c r="P388" s="832">
        <f>'Rural HOME Preservatn Setaside'!P17</f>
        <v>0</v>
      </c>
      <c r="Q388" s="832"/>
      <c r="R388" s="832"/>
      <c r="S388" s="832"/>
      <c r="T388" s="832"/>
      <c r="U388" s="832"/>
      <c r="V388" s="674"/>
      <c r="W388" s="674"/>
    </row>
    <row r="389" spans="1:23" ht="13.5" x14ac:dyDescent="0.25">
      <c r="A389" s="674"/>
      <c r="B389" s="674"/>
      <c r="C389" s="674"/>
      <c r="D389" s="674"/>
      <c r="E389" s="674"/>
      <c r="F389" s="674"/>
      <c r="G389" s="674"/>
      <c r="H389" s="674"/>
      <c r="I389" s="674"/>
      <c r="J389" s="674"/>
      <c r="K389" s="674"/>
      <c r="L389" s="674"/>
      <c r="M389" s="674"/>
      <c r="N389" s="674"/>
      <c r="O389" s="674"/>
      <c r="P389" s="674"/>
      <c r="Q389" s="674"/>
      <c r="R389" s="674"/>
      <c r="S389" s="674"/>
      <c r="T389" s="674"/>
      <c r="U389" s="674"/>
      <c r="V389" s="674"/>
      <c r="W389" s="674"/>
    </row>
    <row r="390" spans="1:23" ht="18" x14ac:dyDescent="0.25">
      <c r="A390" s="674"/>
      <c r="B390" s="674"/>
      <c r="C390" s="674"/>
      <c r="D390" s="674"/>
      <c r="E390" s="674"/>
      <c r="F390" s="674"/>
      <c r="G390" s="674"/>
      <c r="H390" s="785" t="s">
        <v>280</v>
      </c>
      <c r="I390" s="674"/>
      <c r="J390" s="674"/>
      <c r="K390" s="674"/>
      <c r="L390" s="674"/>
      <c r="M390" s="674"/>
      <c r="N390" s="674"/>
      <c r="O390" s="674"/>
      <c r="P390" s="811" t="str">
        <f>IFERROR(1-P386/P388,"")</f>
        <v/>
      </c>
      <c r="Q390" s="811"/>
      <c r="R390" s="811"/>
      <c r="S390" s="811"/>
      <c r="T390" s="811"/>
      <c r="U390" s="811"/>
      <c r="V390" s="674"/>
      <c r="W390" s="674"/>
    </row>
    <row r="391" spans="1:23" ht="13.5" x14ac:dyDescent="0.25">
      <c r="A391" s="674"/>
      <c r="B391" s="674"/>
      <c r="C391" s="674"/>
      <c r="D391" s="674"/>
      <c r="E391" s="674"/>
      <c r="F391" s="674"/>
      <c r="G391" s="674"/>
      <c r="H391" s="674"/>
      <c r="I391" s="674"/>
      <c r="J391" s="674"/>
      <c r="K391" s="674"/>
      <c r="L391" s="674"/>
      <c r="M391" s="674"/>
      <c r="N391" s="674"/>
      <c r="O391" s="674"/>
      <c r="P391" s="674"/>
      <c r="Q391" s="674"/>
      <c r="R391" s="674"/>
      <c r="S391" s="674"/>
      <c r="T391" s="674"/>
      <c r="U391" s="674"/>
      <c r="V391" s="674"/>
      <c r="W391" s="674"/>
    </row>
    <row r="392" spans="1:23" ht="13.5" customHeight="1" x14ac:dyDescent="0.25">
      <c r="A392" s="674"/>
      <c r="B392" s="676">
        <f>'Rural HOME Preservatn Setaside'!B21</f>
        <v>0</v>
      </c>
      <c r="C392" s="787" t="s">
        <v>90</v>
      </c>
      <c r="D392" s="792" t="s">
        <v>281</v>
      </c>
      <c r="E392" s="668"/>
      <c r="F392" s="668"/>
      <c r="G392" s="668"/>
      <c r="H392" s="668"/>
      <c r="I392" s="668"/>
      <c r="J392" s="668"/>
      <c r="K392" s="668"/>
      <c r="L392" s="668"/>
      <c r="M392" s="668"/>
      <c r="N392" s="668"/>
      <c r="O392" s="668"/>
      <c r="P392" s="668"/>
      <c r="Q392" s="668"/>
      <c r="R392" s="668"/>
      <c r="S392" s="668"/>
      <c r="T392" s="668"/>
      <c r="U392" s="668"/>
      <c r="V392" s="668"/>
      <c r="W392" s="668"/>
    </row>
    <row r="393" spans="1:23" ht="13.5" x14ac:dyDescent="0.25">
      <c r="A393" s="674"/>
      <c r="B393" s="674"/>
      <c r="C393" s="674"/>
      <c r="D393" s="668"/>
      <c r="E393" s="668"/>
      <c r="F393" s="668"/>
      <c r="G393" s="668"/>
      <c r="H393" s="668"/>
      <c r="I393" s="668"/>
      <c r="J393" s="668"/>
      <c r="K393" s="668"/>
      <c r="L393" s="668"/>
      <c r="M393" s="668"/>
      <c r="N393" s="668"/>
      <c r="O393" s="668"/>
      <c r="P393" s="668"/>
      <c r="Q393" s="668"/>
      <c r="R393" s="668"/>
      <c r="S393" s="668"/>
      <c r="T393" s="668"/>
      <c r="U393" s="668"/>
      <c r="V393" s="668"/>
      <c r="W393" s="668"/>
    </row>
    <row r="394" spans="1:23" ht="18" x14ac:dyDescent="0.25">
      <c r="A394" s="672"/>
      <c r="B394" s="672"/>
      <c r="C394" s="672"/>
      <c r="D394" s="812" t="s">
        <v>169</v>
      </c>
      <c r="E394" s="672"/>
      <c r="F394" s="672"/>
      <c r="G394" s="672"/>
      <c r="H394" s="812"/>
      <c r="I394" s="812"/>
      <c r="J394" s="812"/>
      <c r="K394" s="812"/>
      <c r="L394" s="812"/>
      <c r="M394" s="812"/>
      <c r="N394" s="812"/>
      <c r="O394" s="812"/>
      <c r="P394" s="832">
        <f>'Rural HOME Preservatn Setaside'!P23</f>
        <v>0</v>
      </c>
      <c r="Q394" s="832"/>
      <c r="R394" s="832"/>
      <c r="S394" s="832"/>
      <c r="T394" s="832"/>
      <c r="U394" s="832"/>
      <c r="V394" s="672"/>
      <c r="W394" s="672"/>
    </row>
    <row r="395" spans="1:23" ht="13.5" x14ac:dyDescent="0.25">
      <c r="A395" s="674"/>
      <c r="B395" s="674"/>
      <c r="C395" s="674"/>
      <c r="D395" s="789"/>
      <c r="E395" s="674"/>
      <c r="F395" s="790"/>
      <c r="G395" s="791"/>
      <c r="H395" s="791"/>
      <c r="I395" s="791"/>
      <c r="J395" s="791"/>
      <c r="K395" s="791"/>
      <c r="L395" s="791"/>
      <c r="M395" s="791"/>
      <c r="N395" s="791"/>
      <c r="O395" s="791"/>
      <c r="P395" s="791"/>
      <c r="Q395" s="791"/>
      <c r="R395" s="791"/>
      <c r="S395" s="791"/>
      <c r="T395" s="674"/>
      <c r="U395" s="674"/>
      <c r="V395" s="674"/>
      <c r="W395" s="674"/>
    </row>
    <row r="396" spans="1:23" ht="13.5" x14ac:dyDescent="0.25">
      <c r="A396" s="674"/>
      <c r="B396" s="674"/>
      <c r="C396" s="674"/>
      <c r="D396" s="792" t="s">
        <v>211</v>
      </c>
      <c r="E396" s="792"/>
      <c r="F396" s="792"/>
      <c r="G396" s="792"/>
      <c r="H396" s="792"/>
      <c r="I396" s="792"/>
      <c r="J396" s="792"/>
      <c r="K396" s="792"/>
      <c r="L396" s="792"/>
      <c r="M396" s="792"/>
      <c r="N396" s="792"/>
      <c r="O396" s="792"/>
      <c r="P396" s="792"/>
      <c r="Q396" s="792"/>
      <c r="R396" s="792"/>
      <c r="S396" s="792"/>
      <c r="T396" s="792"/>
      <c r="U396" s="792"/>
      <c r="V396" s="792"/>
      <c r="W396" s="792"/>
    </row>
    <row r="397" spans="1:23" ht="13.5" x14ac:dyDescent="0.25">
      <c r="A397" s="674"/>
      <c r="B397" s="674"/>
      <c r="C397" s="674"/>
      <c r="D397" s="674"/>
      <c r="E397" s="792" t="s">
        <v>212</v>
      </c>
      <c r="F397" s="674"/>
      <c r="G397" s="668"/>
      <c r="H397" s="668"/>
      <c r="I397" s="668"/>
      <c r="J397" s="668"/>
      <c r="K397" s="668"/>
      <c r="L397" s="668"/>
      <c r="M397" s="668"/>
      <c r="N397" s="668"/>
      <c r="O397" s="668"/>
      <c r="P397" s="668"/>
      <c r="Q397" s="668"/>
      <c r="R397" s="668"/>
      <c r="S397" s="668"/>
      <c r="T397" s="674"/>
      <c r="U397" s="674"/>
      <c r="V397" s="674"/>
      <c r="W397" s="674"/>
    </row>
    <row r="398" spans="1:23" ht="13.5" x14ac:dyDescent="0.25">
      <c r="A398" s="674"/>
      <c r="B398" s="674"/>
      <c r="C398" s="674"/>
      <c r="D398" s="668"/>
      <c r="E398" s="792" t="s">
        <v>332</v>
      </c>
      <c r="F398" s="668"/>
      <c r="G398" s="668"/>
      <c r="H398" s="668"/>
      <c r="I398" s="668"/>
      <c r="J398" s="668"/>
      <c r="K398" s="668"/>
      <c r="L398" s="668"/>
      <c r="M398" s="668"/>
      <c r="N398" s="668"/>
      <c r="O398" s="668"/>
      <c r="P398" s="668"/>
      <c r="Q398" s="668"/>
      <c r="R398" s="668"/>
      <c r="S398" s="668"/>
      <c r="T398" s="674"/>
      <c r="U398" s="674"/>
      <c r="V398" s="674"/>
      <c r="W398" s="674"/>
    </row>
    <row r="399" spans="1:23" ht="13.5" x14ac:dyDescent="0.25">
      <c r="A399" s="674"/>
      <c r="B399" s="674"/>
      <c r="C399" s="674"/>
      <c r="D399" s="668"/>
      <c r="E399" s="792" t="s">
        <v>168</v>
      </c>
      <c r="F399" s="668"/>
      <c r="G399" s="668"/>
      <c r="H399" s="668"/>
      <c r="I399" s="668"/>
      <c r="J399" s="668"/>
      <c r="K399" s="668"/>
      <c r="L399" s="668"/>
      <c r="M399" s="668"/>
      <c r="N399" s="668"/>
      <c r="O399" s="668"/>
      <c r="P399" s="668"/>
      <c r="Q399" s="668"/>
      <c r="R399" s="668"/>
      <c r="S399" s="668"/>
      <c r="T399" s="674"/>
      <c r="U399" s="674"/>
      <c r="V399" s="674"/>
      <c r="W399" s="674"/>
    </row>
    <row r="400" spans="1:23" ht="13.5" x14ac:dyDescent="0.25">
      <c r="A400" s="674"/>
      <c r="B400" s="674"/>
      <c r="C400" s="674"/>
      <c r="D400" s="668"/>
      <c r="E400" s="792" t="s">
        <v>167</v>
      </c>
      <c r="F400" s="668"/>
      <c r="G400" s="668"/>
      <c r="H400" s="668"/>
      <c r="I400" s="668"/>
      <c r="J400" s="668"/>
      <c r="K400" s="668"/>
      <c r="L400" s="668"/>
      <c r="M400" s="668"/>
      <c r="N400" s="668"/>
      <c r="O400" s="668"/>
      <c r="P400" s="668"/>
      <c r="Q400" s="668"/>
      <c r="R400" s="668"/>
      <c r="S400" s="668"/>
      <c r="T400" s="674"/>
      <c r="U400" s="674"/>
      <c r="V400" s="674"/>
      <c r="W400" s="674"/>
    </row>
    <row r="401" spans="1:23" ht="13.5" x14ac:dyDescent="0.25">
      <c r="A401" s="674"/>
      <c r="B401" s="674"/>
      <c r="C401" s="674"/>
      <c r="D401" s="674"/>
      <c r="E401" s="674"/>
      <c r="F401" s="674"/>
      <c r="G401" s="674"/>
      <c r="H401" s="674"/>
      <c r="I401" s="674"/>
      <c r="J401" s="674"/>
      <c r="K401" s="674"/>
      <c r="L401" s="674"/>
      <c r="M401" s="674"/>
      <c r="N401" s="674"/>
      <c r="O401" s="674"/>
      <c r="P401" s="674"/>
      <c r="Q401" s="674"/>
      <c r="R401" s="674"/>
      <c r="S401" s="674"/>
      <c r="T401" s="674"/>
      <c r="U401" s="674"/>
      <c r="V401" s="674"/>
      <c r="W401" s="674"/>
    </row>
    <row r="402" spans="1:23" ht="13.5" customHeight="1" x14ac:dyDescent="0.25">
      <c r="A402" s="674"/>
      <c r="B402" s="676">
        <f>'Rural HOME Preservatn Setaside'!B31</f>
        <v>0</v>
      </c>
      <c r="C402" s="787" t="s">
        <v>92</v>
      </c>
      <c r="D402" s="792" t="s">
        <v>345</v>
      </c>
      <c r="E402" s="668"/>
      <c r="F402" s="668"/>
      <c r="G402" s="668"/>
      <c r="H402" s="668"/>
      <c r="I402" s="668"/>
      <c r="J402" s="668"/>
      <c r="K402" s="668"/>
      <c r="L402" s="668"/>
      <c r="M402" s="668"/>
      <c r="N402" s="668"/>
      <c r="O402" s="668"/>
      <c r="P402" s="668"/>
      <c r="Q402" s="668"/>
      <c r="R402" s="668"/>
      <c r="S402" s="668"/>
      <c r="T402" s="668"/>
      <c r="U402" s="668"/>
      <c r="V402" s="668"/>
      <c r="W402" s="668"/>
    </row>
    <row r="403" spans="1:23" ht="13.5" x14ac:dyDescent="0.25">
      <c r="A403" s="674"/>
      <c r="B403" s="674"/>
      <c r="C403" s="674"/>
      <c r="D403" s="674"/>
      <c r="E403" s="674"/>
      <c r="F403" s="674"/>
      <c r="G403" s="674"/>
      <c r="H403" s="674"/>
      <c r="I403" s="674"/>
      <c r="J403" s="674"/>
      <c r="K403" s="674"/>
      <c r="L403" s="674"/>
      <c r="M403" s="674"/>
      <c r="N403" s="674"/>
      <c r="O403" s="674"/>
      <c r="P403" s="674"/>
      <c r="Q403" s="674"/>
      <c r="R403" s="674"/>
      <c r="S403" s="674"/>
      <c r="T403" s="674"/>
      <c r="U403" s="674"/>
      <c r="V403" s="674"/>
      <c r="W403" s="674"/>
    </row>
    <row r="404" spans="1:23" ht="13.5" x14ac:dyDescent="0.25">
      <c r="A404" s="674"/>
      <c r="B404" s="676">
        <f>'Rural HOME Preservatn Setaside'!B33</f>
        <v>0</v>
      </c>
      <c r="C404" s="787" t="s">
        <v>94</v>
      </c>
      <c r="D404" s="792" t="s">
        <v>282</v>
      </c>
      <c r="E404" s="674"/>
      <c r="F404" s="792"/>
      <c r="G404" s="792"/>
      <c r="H404" s="792"/>
      <c r="I404" s="792"/>
      <c r="J404" s="792"/>
      <c r="K404" s="792"/>
      <c r="L404" s="675"/>
      <c r="M404" s="792"/>
      <c r="N404" s="792"/>
      <c r="O404" s="792"/>
      <c r="P404" s="674"/>
      <c r="Q404" s="674"/>
      <c r="R404" s="674"/>
      <c r="S404" s="674"/>
      <c r="T404" s="674"/>
      <c r="U404" s="674"/>
      <c r="V404" s="674"/>
      <c r="W404" s="674"/>
    </row>
    <row r="405" spans="1:23" ht="13.5" x14ac:dyDescent="0.25">
      <c r="A405" s="674"/>
      <c r="B405" s="674"/>
      <c r="C405" s="674"/>
      <c r="D405" s="668"/>
      <c r="E405" s="668"/>
      <c r="F405" s="668"/>
      <c r="G405" s="668"/>
      <c r="H405" s="668"/>
      <c r="I405" s="668"/>
      <c r="J405" s="668"/>
      <c r="K405" s="668"/>
      <c r="L405" s="668"/>
      <c r="M405" s="668"/>
      <c r="N405" s="668"/>
      <c r="O405" s="668"/>
      <c r="P405" s="668"/>
      <c r="Q405" s="674"/>
      <c r="R405" s="674"/>
      <c r="S405" s="674"/>
      <c r="T405" s="674"/>
      <c r="U405" s="674"/>
      <c r="V405" s="674"/>
      <c r="W405" s="674"/>
    </row>
    <row r="406" spans="1:23" ht="13.5" x14ac:dyDescent="0.25">
      <c r="A406" s="674"/>
      <c r="B406" s="676">
        <f>'Rural HOME Preservatn Setaside'!B35</f>
        <v>0</v>
      </c>
      <c r="C406" s="787" t="s">
        <v>106</v>
      </c>
      <c r="D406" s="792" t="s">
        <v>809</v>
      </c>
      <c r="E406" s="674"/>
      <c r="F406" s="792"/>
      <c r="G406" s="792"/>
      <c r="H406" s="792"/>
      <c r="I406" s="792"/>
      <c r="J406" s="792"/>
      <c r="K406" s="792"/>
      <c r="L406" s="792"/>
      <c r="M406" s="792"/>
      <c r="N406" s="792"/>
      <c r="O406" s="792"/>
      <c r="P406" s="792"/>
      <c r="Q406" s="792"/>
      <c r="R406" s="792"/>
      <c r="S406" s="792"/>
      <c r="T406" s="792"/>
      <c r="U406" s="792"/>
      <c r="V406" s="792"/>
      <c r="W406" s="674"/>
    </row>
    <row r="407" spans="1:23" ht="13.5" x14ac:dyDescent="0.25">
      <c r="A407" s="674"/>
      <c r="B407" s="674"/>
      <c r="C407" s="674"/>
      <c r="D407" s="674"/>
      <c r="E407" s="674"/>
      <c r="F407" s="674"/>
      <c r="G407" s="674"/>
      <c r="H407" s="674"/>
      <c r="I407" s="674"/>
      <c r="J407" s="674"/>
      <c r="K407" s="674"/>
      <c r="L407" s="674"/>
      <c r="M407" s="674"/>
      <c r="N407" s="674"/>
      <c r="O407" s="674"/>
      <c r="P407" s="674"/>
      <c r="Q407" s="674"/>
      <c r="R407" s="674"/>
      <c r="S407" s="674"/>
      <c r="T407" s="674"/>
      <c r="U407" s="674"/>
      <c r="V407" s="674"/>
      <c r="W407" s="674"/>
    </row>
    <row r="408" spans="1:23" ht="13.5" x14ac:dyDescent="0.25">
      <c r="A408" s="674"/>
      <c r="B408" s="676">
        <f>'Rural HOME Preservatn Setaside'!B37</f>
        <v>0</v>
      </c>
      <c r="C408" s="787" t="s">
        <v>108</v>
      </c>
      <c r="D408" s="792" t="s">
        <v>284</v>
      </c>
      <c r="E408" s="668"/>
      <c r="F408" s="668"/>
      <c r="G408" s="668"/>
      <c r="H408" s="668"/>
      <c r="I408" s="668"/>
      <c r="J408" s="668"/>
      <c r="K408" s="668"/>
      <c r="L408" s="668"/>
      <c r="M408" s="668"/>
      <c r="N408" s="668"/>
      <c r="O408" s="668"/>
      <c r="P408" s="668"/>
      <c r="Q408" s="668"/>
      <c r="R408" s="668"/>
      <c r="S408" s="668"/>
      <c r="T408" s="668"/>
      <c r="U408" s="668"/>
      <c r="V408" s="668"/>
      <c r="W408" s="668"/>
    </row>
    <row r="409" spans="1:23" ht="13.5" x14ac:dyDescent="0.25">
      <c r="A409" s="674"/>
      <c r="B409" s="674"/>
      <c r="C409" s="674"/>
      <c r="D409" s="674"/>
      <c r="E409" s="674"/>
      <c r="F409" s="674"/>
      <c r="G409" s="674"/>
      <c r="H409" s="674"/>
      <c r="I409" s="674"/>
      <c r="J409" s="674"/>
      <c r="K409" s="674"/>
      <c r="L409" s="674"/>
      <c r="M409" s="674"/>
      <c r="N409" s="674"/>
      <c r="O409" s="674"/>
      <c r="P409" s="674"/>
      <c r="Q409" s="674"/>
      <c r="R409" s="674"/>
      <c r="S409" s="674"/>
      <c r="T409" s="674"/>
      <c r="U409" s="674"/>
      <c r="V409" s="674"/>
      <c r="W409" s="674"/>
    </row>
    <row r="410" spans="1:23" ht="13.5" customHeight="1" x14ac:dyDescent="0.25">
      <c r="A410" s="674"/>
      <c r="B410" s="676">
        <f>'Rural HOME Preservatn Setaside'!B39</f>
        <v>0</v>
      </c>
      <c r="C410" s="787" t="s">
        <v>116</v>
      </c>
      <c r="D410" s="792" t="s">
        <v>166</v>
      </c>
      <c r="E410" s="668"/>
      <c r="F410" s="668"/>
      <c r="G410" s="668"/>
      <c r="H410" s="668"/>
      <c r="I410" s="668"/>
      <c r="J410" s="668"/>
      <c r="K410" s="668"/>
      <c r="L410" s="668"/>
      <c r="M410" s="668"/>
      <c r="N410" s="668"/>
      <c r="O410" s="668"/>
      <c r="P410" s="668"/>
      <c r="Q410" s="668"/>
      <c r="R410" s="668"/>
      <c r="S410" s="668"/>
      <c r="T410" s="668"/>
      <c r="U410" s="668"/>
      <c r="V410" s="668"/>
      <c r="W410" s="668"/>
    </row>
    <row r="411" spans="1:23" ht="13.5" x14ac:dyDescent="0.25">
      <c r="A411" s="674"/>
      <c r="B411" s="674"/>
      <c r="C411" s="674"/>
      <c r="D411" s="668"/>
      <c r="E411" s="668"/>
      <c r="F411" s="668"/>
      <c r="G411" s="668"/>
      <c r="H411" s="668"/>
      <c r="I411" s="668"/>
      <c r="J411" s="668"/>
      <c r="K411" s="668"/>
      <c r="L411" s="668"/>
      <c r="M411" s="668"/>
      <c r="N411" s="668"/>
      <c r="O411" s="668"/>
      <c r="P411" s="668"/>
      <c r="Q411" s="668"/>
      <c r="R411" s="668"/>
      <c r="S411" s="668"/>
      <c r="T411" s="668"/>
      <c r="U411" s="668"/>
      <c r="V411" s="668"/>
      <c r="W411" s="668"/>
    </row>
    <row r="412" spans="1:23" ht="13.5" x14ac:dyDescent="0.25">
      <c r="A412" s="674"/>
      <c r="B412" s="674"/>
      <c r="C412" s="674"/>
      <c r="D412" s="674"/>
      <c r="E412" s="674"/>
      <c r="F412" s="674"/>
      <c r="G412" s="674"/>
      <c r="H412" s="674"/>
      <c r="I412" s="674"/>
      <c r="J412" s="674"/>
      <c r="K412" s="674"/>
      <c r="L412" s="674"/>
      <c r="M412" s="674"/>
      <c r="N412" s="674"/>
      <c r="O412" s="674"/>
      <c r="P412" s="674"/>
      <c r="Q412" s="674"/>
      <c r="R412" s="674"/>
      <c r="S412" s="674"/>
      <c r="T412" s="674"/>
      <c r="U412" s="674"/>
      <c r="V412" s="674"/>
      <c r="W412" s="674"/>
    </row>
    <row r="413" spans="1:23" ht="13.5" x14ac:dyDescent="0.25">
      <c r="A413" s="674"/>
      <c r="B413" s="676">
        <f>'Rural HOME Preservatn Setaside'!B42</f>
        <v>0</v>
      </c>
      <c r="C413" s="787" t="s">
        <v>157</v>
      </c>
      <c r="D413" s="792" t="s">
        <v>151</v>
      </c>
      <c r="E413" s="674"/>
      <c r="F413" s="792"/>
      <c r="G413" s="792"/>
      <c r="H413" s="792"/>
      <c r="I413" s="792"/>
      <c r="J413" s="792"/>
      <c r="K413" s="792"/>
      <c r="L413" s="792"/>
      <c r="M413" s="792"/>
      <c r="N413" s="792"/>
      <c r="O413" s="799" t="s">
        <v>202</v>
      </c>
      <c r="P413" s="792" t="s">
        <v>150</v>
      </c>
      <c r="Q413" s="674"/>
      <c r="R413" s="792"/>
      <c r="S413" s="792"/>
      <c r="T413" s="792"/>
      <c r="U413" s="792"/>
      <c r="V413" s="792"/>
      <c r="W413" s="674"/>
    </row>
    <row r="414" spans="1:23" ht="13.5" x14ac:dyDescent="0.25">
      <c r="A414" s="674"/>
      <c r="B414" s="676"/>
      <c r="C414" s="796"/>
      <c r="D414" s="674"/>
      <c r="E414" s="795"/>
      <c r="F414" s="674"/>
      <c r="G414" s="795"/>
      <c r="H414" s="795"/>
      <c r="I414" s="795"/>
      <c r="J414" s="795"/>
      <c r="K414" s="795"/>
      <c r="L414" s="795"/>
      <c r="M414" s="795"/>
      <c r="N414" s="795"/>
      <c r="O414" s="799" t="s">
        <v>203</v>
      </c>
      <c r="P414" s="798" t="s">
        <v>285</v>
      </c>
      <c r="Q414" s="674"/>
      <c r="R414" s="795"/>
      <c r="S414" s="795"/>
      <c r="T414" s="795"/>
      <c r="U414" s="795"/>
      <c r="V414" s="795"/>
      <c r="W414" s="674"/>
    </row>
    <row r="415" spans="1:23" ht="13.5" x14ac:dyDescent="0.25">
      <c r="A415" s="674"/>
      <c r="B415" s="676"/>
      <c r="C415" s="796"/>
      <c r="D415" s="674"/>
      <c r="E415" s="795"/>
      <c r="F415" s="674"/>
      <c r="G415" s="795"/>
      <c r="H415" s="795"/>
      <c r="I415" s="795"/>
      <c r="J415" s="795"/>
      <c r="K415" s="795"/>
      <c r="L415" s="795"/>
      <c r="M415" s="795"/>
      <c r="N415" s="795"/>
      <c r="O415" s="799" t="s">
        <v>204</v>
      </c>
      <c r="P415" s="798" t="s">
        <v>286</v>
      </c>
      <c r="Q415" s="674"/>
      <c r="R415" s="795"/>
      <c r="S415" s="795"/>
      <c r="T415" s="795"/>
      <c r="U415" s="795"/>
      <c r="V415" s="795"/>
      <c r="W415" s="674"/>
    </row>
    <row r="416" spans="1:23" ht="13.5" x14ac:dyDescent="0.25">
      <c r="A416" s="674"/>
      <c r="B416" s="676"/>
      <c r="C416" s="796"/>
      <c r="D416" s="674"/>
      <c r="E416" s="795"/>
      <c r="F416" s="798"/>
      <c r="G416" s="795"/>
      <c r="H416" s="795"/>
      <c r="I416" s="795"/>
      <c r="J416" s="795"/>
      <c r="K416" s="795"/>
      <c r="L416" s="795"/>
      <c r="M416" s="795"/>
      <c r="N416" s="795"/>
      <c r="O416" s="795"/>
      <c r="P416" s="795"/>
      <c r="Q416" s="795"/>
      <c r="R416" s="795"/>
      <c r="S416" s="795"/>
      <c r="T416" s="795"/>
      <c r="U416" s="795"/>
      <c r="V416" s="795"/>
      <c r="W416" s="674"/>
    </row>
    <row r="417" spans="1:23" ht="15.75" x14ac:dyDescent="0.25">
      <c r="A417" s="800" t="s">
        <v>295</v>
      </c>
      <c r="B417" s="800"/>
      <c r="C417" s="800"/>
      <c r="D417" s="800"/>
      <c r="E417" s="800"/>
      <c r="F417" s="800"/>
      <c r="G417" s="800"/>
      <c r="H417" s="800"/>
      <c r="I417" s="800"/>
      <c r="J417" s="800"/>
      <c r="K417" s="800"/>
      <c r="L417" s="800"/>
      <c r="M417" s="800"/>
      <c r="N417" s="800"/>
      <c r="O417" s="800"/>
      <c r="P417" s="800"/>
      <c r="Q417" s="800"/>
      <c r="R417" s="800"/>
      <c r="S417" s="800"/>
      <c r="T417" s="800"/>
      <c r="U417" s="800"/>
      <c r="V417" s="800"/>
      <c r="W417" s="800"/>
    </row>
    <row r="418" spans="1:23" x14ac:dyDescent="0.25">
      <c r="A418" s="842">
        <f>'Rural HOME Preservatn Setaside'!A47</f>
        <v>0</v>
      </c>
      <c r="B418" s="842"/>
      <c r="C418" s="842"/>
      <c r="D418" s="842"/>
      <c r="E418" s="842"/>
      <c r="F418" s="842"/>
      <c r="G418" s="842"/>
      <c r="H418" s="842"/>
      <c r="I418" s="842"/>
      <c r="J418" s="842"/>
      <c r="K418" s="842"/>
      <c r="L418" s="842"/>
      <c r="M418" s="842"/>
      <c r="N418" s="842"/>
      <c r="O418" s="842"/>
      <c r="P418" s="842"/>
      <c r="Q418" s="842"/>
      <c r="R418" s="842"/>
      <c r="S418" s="842"/>
      <c r="T418" s="842"/>
      <c r="U418" s="842"/>
      <c r="V418" s="842"/>
      <c r="W418" s="842"/>
    </row>
    <row r="419" spans="1:23" ht="15.75" x14ac:dyDescent="0.25">
      <c r="A419" s="800" t="s">
        <v>296</v>
      </c>
      <c r="B419" s="800"/>
      <c r="C419" s="800"/>
      <c r="D419" s="800"/>
      <c r="E419" s="800"/>
      <c r="F419" s="800"/>
      <c r="G419" s="800"/>
      <c r="H419" s="800"/>
      <c r="I419" s="800"/>
      <c r="J419" s="800"/>
      <c r="K419" s="800"/>
      <c r="L419" s="800"/>
      <c r="M419" s="800"/>
      <c r="N419" s="800"/>
      <c r="O419" s="800"/>
      <c r="P419" s="800"/>
      <c r="Q419" s="800"/>
      <c r="R419" s="800"/>
      <c r="S419" s="800"/>
      <c r="T419" s="800"/>
      <c r="U419" s="800"/>
      <c r="V419" s="800"/>
      <c r="W419" s="800"/>
    </row>
    <row r="420" spans="1:23" x14ac:dyDescent="0.25">
      <c r="A420" s="842">
        <f>'Rural HOME Preservatn Setaside'!A49</f>
        <v>0</v>
      </c>
      <c r="B420" s="842"/>
      <c r="C420" s="842"/>
      <c r="D420" s="842"/>
      <c r="E420" s="842"/>
      <c r="F420" s="842"/>
      <c r="G420" s="842"/>
      <c r="H420" s="842"/>
      <c r="I420" s="842"/>
      <c r="J420" s="842"/>
      <c r="K420" s="842"/>
      <c r="L420" s="842"/>
      <c r="M420" s="842"/>
      <c r="N420" s="842"/>
      <c r="O420" s="842"/>
      <c r="P420" s="842"/>
      <c r="Q420" s="842"/>
      <c r="R420" s="842"/>
      <c r="S420" s="842"/>
      <c r="T420" s="842"/>
      <c r="U420" s="842"/>
      <c r="V420" s="842"/>
      <c r="W420" s="842"/>
    </row>
    <row r="421" spans="1:23" ht="15.75" x14ac:dyDescent="0.25">
      <c r="A421" s="813" t="s">
        <v>287</v>
      </c>
      <c r="B421" s="813"/>
      <c r="C421" s="813"/>
      <c r="D421" s="813"/>
      <c r="E421" s="813"/>
      <c r="F421" s="813"/>
      <c r="G421" s="813"/>
      <c r="H421" s="813"/>
      <c r="I421" s="813"/>
      <c r="J421" s="813"/>
      <c r="K421" s="813"/>
      <c r="L421" s="813"/>
      <c r="M421" s="813"/>
      <c r="N421" s="813"/>
      <c r="O421" s="813"/>
      <c r="P421" s="813"/>
      <c r="Q421" s="813"/>
      <c r="R421" s="813"/>
      <c r="S421" s="813"/>
      <c r="T421" s="813"/>
      <c r="U421" s="813"/>
      <c r="V421" s="813"/>
      <c r="W421" s="813"/>
    </row>
    <row r="422" spans="1:23" ht="13.5" x14ac:dyDescent="0.25">
      <c r="A422" s="674"/>
      <c r="B422" s="674"/>
      <c r="C422" s="801"/>
      <c r="D422" s="801"/>
      <c r="E422" s="801"/>
      <c r="F422" s="801"/>
      <c r="G422" s="801"/>
      <c r="H422" s="801"/>
      <c r="I422" s="801"/>
      <c r="J422" s="801"/>
      <c r="K422" s="801"/>
      <c r="L422" s="801"/>
      <c r="M422" s="801"/>
      <c r="N422" s="801"/>
      <c r="O422" s="801"/>
      <c r="P422" s="801"/>
      <c r="Q422" s="801"/>
      <c r="R422" s="801"/>
      <c r="S422" s="801"/>
      <c r="T422" s="801"/>
      <c r="U422" s="801"/>
      <c r="V422" s="801"/>
      <c r="W422" s="801"/>
    </row>
    <row r="423" spans="1:23" ht="16.5" customHeight="1" x14ac:dyDescent="0.3">
      <c r="A423" s="855" t="s">
        <v>342</v>
      </c>
      <c r="B423" s="814"/>
      <c r="C423" s="814"/>
      <c r="D423" s="814"/>
      <c r="E423" s="814"/>
      <c r="F423" s="814"/>
      <c r="G423" s="814"/>
      <c r="H423" s="814"/>
      <c r="I423" s="814"/>
      <c r="J423" s="814"/>
      <c r="K423" s="814"/>
      <c r="L423" s="814"/>
      <c r="M423" s="814"/>
      <c r="N423" s="814"/>
      <c r="O423" s="814"/>
      <c r="P423" s="814"/>
      <c r="Q423" s="814"/>
      <c r="R423" s="814"/>
      <c r="S423" s="814"/>
      <c r="T423" s="814"/>
      <c r="U423" s="814"/>
      <c r="V423" s="814"/>
      <c r="W423" s="814"/>
    </row>
    <row r="424" spans="1:23" ht="16.5" x14ac:dyDescent="0.3">
      <c r="A424" s="814"/>
      <c r="B424" s="814"/>
      <c r="C424" s="814"/>
      <c r="D424" s="814"/>
      <c r="E424" s="814"/>
      <c r="F424" s="814"/>
      <c r="G424" s="814"/>
      <c r="H424" s="814"/>
      <c r="I424" s="814"/>
      <c r="J424" s="814"/>
      <c r="K424" s="814"/>
      <c r="L424" s="814"/>
      <c r="M424" s="814"/>
      <c r="N424" s="814"/>
      <c r="O424" s="814"/>
      <c r="P424" s="814"/>
      <c r="Q424" s="814"/>
      <c r="R424" s="814"/>
      <c r="S424" s="814"/>
      <c r="T424" s="814"/>
      <c r="U424" s="814"/>
      <c r="V424" s="814"/>
      <c r="W424" s="814"/>
    </row>
    <row r="425" spans="1:23" ht="16.5" customHeight="1" x14ac:dyDescent="0.3">
      <c r="A425" s="855" t="s">
        <v>810</v>
      </c>
      <c r="B425" s="814"/>
      <c r="C425" s="814"/>
      <c r="D425" s="814"/>
      <c r="E425" s="814"/>
      <c r="F425" s="814"/>
      <c r="G425" s="814"/>
      <c r="H425" s="814"/>
      <c r="I425" s="814"/>
      <c r="J425" s="814"/>
      <c r="K425" s="814"/>
      <c r="L425" s="814"/>
      <c r="M425" s="814"/>
      <c r="N425" s="814"/>
      <c r="O425" s="814"/>
      <c r="P425" s="814"/>
      <c r="Q425" s="814"/>
      <c r="R425" s="814"/>
      <c r="S425" s="814"/>
      <c r="T425" s="814"/>
      <c r="U425" s="814"/>
      <c r="V425" s="814"/>
      <c r="W425" s="814"/>
    </row>
    <row r="426" spans="1:23" ht="16.5" x14ac:dyDescent="0.3">
      <c r="A426" s="802"/>
      <c r="B426" s="802"/>
      <c r="C426" s="802"/>
      <c r="D426" s="802"/>
      <c r="E426" s="802"/>
      <c r="F426" s="802"/>
      <c r="G426" s="802"/>
      <c r="H426" s="802"/>
      <c r="I426" s="802"/>
      <c r="J426" s="802"/>
      <c r="K426" s="802"/>
      <c r="L426" s="802"/>
      <c r="M426" s="802"/>
      <c r="N426" s="802"/>
      <c r="O426" s="802"/>
      <c r="P426" s="802"/>
      <c r="Q426" s="802"/>
      <c r="R426" s="802"/>
      <c r="S426" s="802"/>
      <c r="T426" s="802"/>
      <c r="U426" s="802"/>
      <c r="V426" s="803"/>
      <c r="W426" s="803"/>
    </row>
    <row r="427" spans="1:23" ht="16.5" customHeight="1" x14ac:dyDescent="0.25">
      <c r="A427" s="852" t="s">
        <v>811</v>
      </c>
      <c r="B427" s="804"/>
      <c r="C427" s="804"/>
      <c r="D427" s="804"/>
      <c r="E427" s="804"/>
      <c r="F427" s="804"/>
      <c r="G427" s="804"/>
      <c r="H427" s="804"/>
      <c r="I427" s="804"/>
      <c r="J427" s="804"/>
      <c r="K427" s="804"/>
      <c r="L427" s="804"/>
      <c r="M427" s="804"/>
      <c r="N427" s="804"/>
      <c r="O427" s="804"/>
      <c r="P427" s="804"/>
      <c r="Q427" s="804"/>
      <c r="R427" s="804"/>
      <c r="S427" s="804"/>
      <c r="T427" s="804"/>
      <c r="U427" s="804"/>
      <c r="V427" s="804"/>
      <c r="W427" s="804"/>
    </row>
    <row r="428" spans="1:23" ht="16.5" x14ac:dyDescent="0.3">
      <c r="A428" s="805"/>
      <c r="B428" s="805"/>
      <c r="C428" s="805"/>
      <c r="D428" s="805"/>
      <c r="E428" s="805"/>
      <c r="F428" s="805"/>
      <c r="G428" s="805"/>
      <c r="H428" s="805"/>
      <c r="I428" s="805"/>
      <c r="J428" s="805"/>
      <c r="K428" s="805"/>
      <c r="L428" s="805"/>
      <c r="M428" s="805"/>
      <c r="N428" s="805"/>
      <c r="O428" s="805"/>
      <c r="P428" s="805"/>
      <c r="Q428" s="805"/>
      <c r="R428" s="805"/>
      <c r="S428" s="805"/>
      <c r="T428" s="805"/>
      <c r="U428" s="805"/>
      <c r="V428" s="806"/>
      <c r="W428" s="806"/>
    </row>
    <row r="429" spans="1:23" ht="16.5" customHeight="1" x14ac:dyDescent="0.25">
      <c r="A429" s="852" t="s">
        <v>343</v>
      </c>
      <c r="B429" s="804"/>
      <c r="C429" s="804"/>
      <c r="D429" s="804"/>
      <c r="E429" s="804"/>
      <c r="F429" s="804"/>
      <c r="G429" s="804"/>
      <c r="H429" s="804"/>
      <c r="I429" s="804"/>
      <c r="J429" s="804"/>
      <c r="K429" s="804"/>
      <c r="L429" s="804"/>
      <c r="M429" s="804"/>
      <c r="N429" s="804"/>
      <c r="O429" s="804"/>
      <c r="P429" s="804"/>
      <c r="Q429" s="804"/>
      <c r="R429" s="804"/>
      <c r="S429" s="804"/>
      <c r="T429" s="804"/>
      <c r="U429" s="804"/>
      <c r="V429" s="804"/>
      <c r="W429" s="804"/>
    </row>
    <row r="430" spans="1:23" ht="16.5" x14ac:dyDescent="0.3">
      <c r="A430" s="805"/>
      <c r="B430" s="805"/>
      <c r="C430" s="805"/>
      <c r="D430" s="805"/>
      <c r="E430" s="805"/>
      <c r="F430" s="805"/>
      <c r="G430" s="805"/>
      <c r="H430" s="805"/>
      <c r="I430" s="805"/>
      <c r="J430" s="805"/>
      <c r="K430" s="805"/>
      <c r="L430" s="805"/>
      <c r="M430" s="805"/>
      <c r="N430" s="805"/>
      <c r="O430" s="805"/>
      <c r="P430" s="805"/>
      <c r="Q430" s="805"/>
      <c r="R430" s="805"/>
      <c r="S430" s="805"/>
      <c r="T430" s="805"/>
      <c r="U430" s="805"/>
      <c r="V430" s="806"/>
      <c r="W430" s="806"/>
    </row>
    <row r="431" spans="1:23" ht="16.5" customHeight="1" x14ac:dyDescent="0.25">
      <c r="A431" s="852" t="s">
        <v>290</v>
      </c>
      <c r="B431" s="804"/>
      <c r="C431" s="804"/>
      <c r="D431" s="804"/>
      <c r="E431" s="804"/>
      <c r="F431" s="804"/>
      <c r="G431" s="804"/>
      <c r="H431" s="804"/>
      <c r="I431" s="804"/>
      <c r="J431" s="804"/>
      <c r="K431" s="804"/>
      <c r="L431" s="804"/>
      <c r="M431" s="804"/>
      <c r="N431" s="804"/>
      <c r="O431" s="804"/>
      <c r="P431" s="804"/>
      <c r="Q431" s="804"/>
      <c r="R431" s="804"/>
      <c r="S431" s="804"/>
      <c r="T431" s="804"/>
      <c r="U431" s="804"/>
      <c r="V431" s="804"/>
      <c r="W431" s="804"/>
    </row>
    <row r="432" spans="1:23" ht="16.5" x14ac:dyDescent="0.3">
      <c r="A432" s="805"/>
      <c r="B432" s="805"/>
      <c r="C432" s="805"/>
      <c r="D432" s="805"/>
      <c r="E432" s="805"/>
      <c r="F432" s="805"/>
      <c r="G432" s="805"/>
      <c r="H432" s="805"/>
      <c r="I432" s="805"/>
      <c r="J432" s="805"/>
      <c r="K432" s="805"/>
      <c r="L432" s="805"/>
      <c r="M432" s="805"/>
      <c r="N432" s="805"/>
      <c r="O432" s="805"/>
      <c r="P432" s="805"/>
      <c r="Q432" s="805"/>
      <c r="R432" s="805"/>
      <c r="S432" s="805"/>
      <c r="T432" s="805"/>
      <c r="U432" s="805"/>
      <c r="V432" s="806"/>
      <c r="W432" s="806"/>
    </row>
    <row r="433" spans="1:23" ht="16.5" x14ac:dyDescent="0.3">
      <c r="A433" s="807"/>
      <c r="B433" s="805"/>
      <c r="C433" s="805"/>
      <c r="D433" s="805"/>
      <c r="E433" s="805"/>
      <c r="F433" s="805"/>
      <c r="G433" s="805"/>
      <c r="H433" s="805"/>
      <c r="I433" s="805"/>
      <c r="J433" s="805"/>
      <c r="K433" s="805"/>
      <c r="L433" s="805"/>
      <c r="M433" s="805"/>
      <c r="N433" s="805"/>
      <c r="O433" s="805"/>
      <c r="P433" s="805"/>
      <c r="Q433" s="805"/>
      <c r="R433" s="805"/>
      <c r="S433" s="805"/>
      <c r="T433" s="805"/>
      <c r="U433" s="805"/>
      <c r="V433" s="806"/>
      <c r="W433" s="806"/>
    </row>
    <row r="434" spans="1:23" ht="16.5" customHeight="1" x14ac:dyDescent="0.25">
      <c r="A434" s="852" t="s">
        <v>344</v>
      </c>
      <c r="B434" s="804"/>
      <c r="C434" s="804"/>
      <c r="D434" s="804"/>
      <c r="E434" s="804"/>
      <c r="F434" s="804"/>
      <c r="G434" s="804"/>
      <c r="H434" s="804"/>
      <c r="I434" s="804"/>
      <c r="J434" s="804"/>
      <c r="K434" s="804"/>
      <c r="L434" s="804"/>
      <c r="M434" s="804"/>
      <c r="N434" s="804"/>
      <c r="O434" s="804"/>
      <c r="P434" s="804"/>
      <c r="Q434" s="804"/>
      <c r="R434" s="804"/>
      <c r="S434" s="804"/>
      <c r="T434" s="804"/>
      <c r="U434" s="804"/>
      <c r="V434" s="804"/>
      <c r="W434" s="804"/>
    </row>
    <row r="435" spans="1:23" ht="16.5" x14ac:dyDescent="0.3">
      <c r="A435" s="807"/>
      <c r="B435" s="805"/>
      <c r="C435" s="805"/>
      <c r="D435" s="805"/>
      <c r="E435" s="805"/>
      <c r="F435" s="805"/>
      <c r="G435" s="805"/>
      <c r="H435" s="805"/>
      <c r="I435" s="805"/>
      <c r="J435" s="805"/>
      <c r="K435" s="805"/>
      <c r="L435" s="805"/>
      <c r="M435" s="805"/>
      <c r="N435" s="805"/>
      <c r="O435" s="805"/>
      <c r="P435" s="805"/>
      <c r="Q435" s="805"/>
      <c r="R435" s="805"/>
      <c r="S435" s="805"/>
      <c r="T435" s="805"/>
      <c r="U435" s="805"/>
      <c r="V435" s="806"/>
      <c r="W435" s="806"/>
    </row>
    <row r="436" spans="1:23" ht="16.5" customHeight="1" x14ac:dyDescent="0.3">
      <c r="A436" s="852" t="s">
        <v>142</v>
      </c>
      <c r="B436" s="804"/>
      <c r="C436" s="804"/>
      <c r="D436" s="804"/>
      <c r="E436" s="804"/>
      <c r="F436" s="804"/>
      <c r="G436" s="804"/>
      <c r="H436" s="804"/>
      <c r="I436" s="804"/>
      <c r="J436" s="804"/>
      <c r="K436" s="804"/>
      <c r="L436" s="804"/>
      <c r="M436" s="804"/>
      <c r="N436" s="804"/>
      <c r="O436" s="804"/>
      <c r="P436" s="804"/>
      <c r="Q436" s="804"/>
      <c r="R436" s="804"/>
      <c r="S436" s="804"/>
      <c r="T436" s="804"/>
      <c r="U436" s="804"/>
      <c r="V436" s="803"/>
      <c r="W436" s="803"/>
    </row>
    <row r="437" spans="1:23" ht="16.5" customHeight="1" x14ac:dyDescent="0.25">
      <c r="A437" s="853" t="s">
        <v>291</v>
      </c>
      <c r="B437" s="808"/>
      <c r="C437" s="808"/>
      <c r="D437" s="808"/>
      <c r="E437" s="808"/>
      <c r="F437" s="808"/>
      <c r="G437" s="808"/>
      <c r="H437" s="808"/>
      <c r="I437" s="808"/>
      <c r="J437" s="808"/>
      <c r="K437" s="808"/>
      <c r="L437" s="808"/>
      <c r="M437" s="808"/>
      <c r="N437" s="808"/>
      <c r="O437" s="808"/>
      <c r="P437" s="808"/>
      <c r="Q437" s="808"/>
      <c r="R437" s="808"/>
      <c r="S437" s="808"/>
      <c r="T437" s="808"/>
      <c r="U437" s="808"/>
      <c r="V437" s="809"/>
      <c r="W437" s="809"/>
    </row>
    <row r="438" spans="1:23" ht="16.5" customHeight="1" x14ac:dyDescent="0.25">
      <c r="A438" s="853" t="s">
        <v>292</v>
      </c>
      <c r="B438" s="808"/>
      <c r="C438" s="808"/>
      <c r="D438" s="808"/>
      <c r="E438" s="808"/>
      <c r="F438" s="808"/>
      <c r="G438" s="808"/>
      <c r="H438" s="808"/>
      <c r="I438" s="808"/>
      <c r="J438" s="808"/>
      <c r="K438" s="808"/>
      <c r="L438" s="808"/>
      <c r="M438" s="808"/>
      <c r="N438" s="808"/>
      <c r="O438" s="808"/>
      <c r="P438" s="808"/>
      <c r="Q438" s="808"/>
      <c r="R438" s="808"/>
      <c r="S438" s="808"/>
      <c r="T438" s="808"/>
      <c r="U438" s="808"/>
      <c r="V438" s="809"/>
      <c r="W438" s="809"/>
    </row>
    <row r="439" spans="1:23" ht="16.5" customHeight="1" x14ac:dyDescent="0.25">
      <c r="A439" s="853" t="s">
        <v>293</v>
      </c>
      <c r="B439" s="808"/>
      <c r="C439" s="808"/>
      <c r="D439" s="808"/>
      <c r="E439" s="808"/>
      <c r="F439" s="808"/>
      <c r="G439" s="808"/>
      <c r="H439" s="808"/>
      <c r="I439" s="808"/>
      <c r="J439" s="808"/>
      <c r="K439" s="808"/>
      <c r="L439" s="808"/>
      <c r="M439" s="808"/>
      <c r="N439" s="808"/>
      <c r="O439" s="808"/>
      <c r="P439" s="808"/>
      <c r="Q439" s="808"/>
      <c r="R439" s="808"/>
      <c r="S439" s="808"/>
      <c r="T439" s="808"/>
      <c r="U439" s="808"/>
      <c r="V439" s="809"/>
      <c r="W439" s="809"/>
    </row>
    <row r="440" spans="1:23" ht="16.5" customHeight="1" x14ac:dyDescent="0.25">
      <c r="A440" s="853" t="s">
        <v>139</v>
      </c>
      <c r="B440" s="808"/>
      <c r="C440" s="808"/>
      <c r="D440" s="808"/>
      <c r="E440" s="808"/>
      <c r="F440" s="808"/>
      <c r="G440" s="808"/>
      <c r="H440" s="808"/>
      <c r="I440" s="808"/>
      <c r="J440" s="808"/>
      <c r="K440" s="808"/>
      <c r="L440" s="808"/>
      <c r="M440" s="808"/>
      <c r="N440" s="808"/>
      <c r="O440" s="808"/>
      <c r="P440" s="808"/>
      <c r="Q440" s="808"/>
      <c r="R440" s="808"/>
      <c r="S440" s="808"/>
      <c r="T440" s="808"/>
      <c r="U440" s="808"/>
      <c r="V440" s="809"/>
      <c r="W440" s="809"/>
    </row>
    <row r="441" spans="1:23" ht="13.5" x14ac:dyDescent="0.25">
      <c r="A441" s="674"/>
      <c r="B441" s="674"/>
      <c r="C441" s="810"/>
      <c r="D441" s="810"/>
      <c r="E441" s="810"/>
      <c r="F441" s="810"/>
      <c r="G441" s="810"/>
      <c r="H441" s="810"/>
      <c r="I441" s="810"/>
      <c r="J441" s="810"/>
      <c r="K441" s="810"/>
      <c r="L441" s="810"/>
      <c r="M441" s="810"/>
      <c r="N441" s="810"/>
      <c r="O441" s="810"/>
      <c r="P441" s="810"/>
      <c r="Q441" s="810"/>
      <c r="R441" s="810"/>
      <c r="S441" s="810"/>
      <c r="T441" s="810"/>
      <c r="U441" s="810"/>
      <c r="V441" s="810"/>
      <c r="W441" s="810"/>
    </row>
    <row r="442" spans="1:23" ht="15.75" x14ac:dyDescent="0.25">
      <c r="A442" s="838">
        <f>'Rural HOME Preservatn Setaside'!A71</f>
        <v>0</v>
      </c>
      <c r="B442" s="838"/>
      <c r="C442" s="838"/>
      <c r="D442" s="838"/>
      <c r="E442" s="838"/>
      <c r="F442" s="838"/>
      <c r="G442" s="838"/>
      <c r="H442" s="838"/>
      <c r="I442" s="838"/>
      <c r="J442" s="838"/>
      <c r="K442" s="838"/>
      <c r="L442" s="838"/>
      <c r="M442" s="838"/>
      <c r="N442" s="838"/>
      <c r="O442" s="838"/>
      <c r="P442" s="801"/>
      <c r="Q442" s="839">
        <f>'Rural HOME Preservatn Setaside'!Q71</f>
        <v>0</v>
      </c>
      <c r="R442" s="839"/>
      <c r="S442" s="839"/>
      <c r="T442" s="839"/>
      <c r="U442" s="839"/>
      <c r="V442" s="839"/>
      <c r="W442" s="839"/>
    </row>
    <row r="443" spans="1:23" ht="13.5" x14ac:dyDescent="0.25">
      <c r="A443" s="677" t="s">
        <v>138</v>
      </c>
      <c r="B443" s="674"/>
      <c r="C443" s="674"/>
      <c r="D443" s="678"/>
      <c r="E443" s="678"/>
      <c r="F443" s="678"/>
      <c r="G443" s="678"/>
      <c r="H443" s="678"/>
      <c r="I443" s="678"/>
      <c r="J443" s="678"/>
      <c r="K443" s="678"/>
      <c r="L443" s="678"/>
      <c r="M443" s="678"/>
      <c r="N443" s="678"/>
      <c r="O443" s="678"/>
      <c r="P443" s="678"/>
      <c r="Q443" s="677" t="s">
        <v>137</v>
      </c>
      <c r="R443" s="678"/>
      <c r="S443" s="678"/>
      <c r="T443" s="678"/>
      <c r="U443" s="678"/>
      <c r="V443" s="678"/>
      <c r="W443" s="678"/>
    </row>
    <row r="444" spans="1:23" ht="13.5" x14ac:dyDescent="0.25">
      <c r="A444" s="678"/>
      <c r="B444" s="674"/>
      <c r="C444" s="674"/>
      <c r="D444" s="678"/>
      <c r="E444" s="678"/>
      <c r="F444" s="678"/>
      <c r="G444" s="678"/>
      <c r="H444" s="678"/>
      <c r="I444" s="678"/>
      <c r="J444" s="678"/>
      <c r="K444" s="678"/>
      <c r="L444" s="678"/>
      <c r="M444" s="678"/>
      <c r="N444" s="678"/>
      <c r="O444" s="678"/>
      <c r="P444" s="678"/>
      <c r="Q444" s="678"/>
      <c r="R444" s="678"/>
      <c r="S444" s="678"/>
      <c r="T444" s="678"/>
      <c r="U444" s="678"/>
      <c r="V444" s="678"/>
      <c r="W444" s="678"/>
    </row>
    <row r="445" spans="1:23" ht="13.5" x14ac:dyDescent="0.25">
      <c r="A445" s="678"/>
      <c r="B445" s="674"/>
      <c r="C445" s="674"/>
      <c r="D445" s="678"/>
      <c r="E445" s="678"/>
      <c r="F445" s="678"/>
      <c r="G445" s="678"/>
      <c r="H445" s="678"/>
      <c r="I445" s="678"/>
      <c r="J445" s="678"/>
      <c r="K445" s="678"/>
      <c r="L445" s="678"/>
      <c r="M445" s="678"/>
      <c r="N445" s="678"/>
      <c r="O445" s="678"/>
      <c r="P445" s="678"/>
      <c r="Q445" s="678"/>
      <c r="R445" s="678"/>
      <c r="S445" s="678"/>
      <c r="T445" s="678"/>
      <c r="U445" s="678"/>
      <c r="V445" s="678"/>
      <c r="W445" s="678"/>
    </row>
    <row r="446" spans="1:23" ht="15.75" x14ac:dyDescent="0.25">
      <c r="A446" s="840"/>
      <c r="B446" s="840"/>
      <c r="C446" s="840"/>
      <c r="D446" s="840"/>
      <c r="E446" s="840"/>
      <c r="F446" s="840"/>
      <c r="G446" s="840"/>
      <c r="H446" s="840"/>
      <c r="I446" s="840"/>
      <c r="J446" s="840"/>
      <c r="K446" s="840"/>
      <c r="L446" s="840"/>
      <c r="M446" s="840"/>
      <c r="N446" s="840"/>
      <c r="O446" s="840"/>
      <c r="P446" s="678"/>
      <c r="Q446" s="841">
        <f>'Rural HOME Preservatn Setaside'!Q75</f>
        <v>0</v>
      </c>
      <c r="R446" s="841"/>
      <c r="S446" s="841"/>
      <c r="T446" s="841"/>
      <c r="U446" s="841"/>
      <c r="V446" s="841"/>
      <c r="W446" s="841"/>
    </row>
    <row r="447" spans="1:23" ht="13.5" x14ac:dyDescent="0.25">
      <c r="A447" s="677" t="s">
        <v>136</v>
      </c>
      <c r="B447" s="674"/>
      <c r="C447" s="674"/>
      <c r="D447" s="678"/>
      <c r="E447" s="678"/>
      <c r="F447" s="678"/>
      <c r="G447" s="678"/>
      <c r="H447" s="678"/>
      <c r="I447" s="678"/>
      <c r="J447" s="678"/>
      <c r="K447" s="678"/>
      <c r="L447" s="678"/>
      <c r="M447" s="678"/>
      <c r="N447" s="678"/>
      <c r="O447" s="678"/>
      <c r="P447" s="678"/>
      <c r="Q447" s="677" t="s">
        <v>135</v>
      </c>
      <c r="R447" s="678"/>
      <c r="S447" s="678"/>
      <c r="T447" s="678"/>
      <c r="U447" s="678"/>
      <c r="V447" s="678"/>
      <c r="W447" s="678"/>
    </row>
  </sheetData>
  <sheetProtection algorithmName="SHA-512" hashValue="knfkU/pTy4rERk6JN2T4xnFUYx53EV7aZU/tSxbwYDRzg5ypA3MOxgeZEQsNvQmM6VnCWBiadFMuLFFxzDA/dw==" saltValue="Nd5slMREmqukjD7a4P8TVQ==" spinCount="100000" sheet="1" objects="1" scenarios="1"/>
  <conditionalFormatting sqref="H115">
    <cfRule type="expression" priority="14" stopIfTrue="1">
      <formula>AND($B115="PHA", $H115&gt;0)</formula>
    </cfRule>
  </conditionalFormatting>
  <conditionalFormatting sqref="T218 T173 T193 T202 T183:T184">
    <cfRule type="cellIs" dxfId="13" priority="15" stopIfTrue="1" operator="greaterThan">
      <formula>0</formula>
    </cfRule>
  </conditionalFormatting>
  <conditionalFormatting sqref="A115:A152">
    <cfRule type="cellIs" dxfId="12" priority="16" stopIfTrue="1" operator="equal">
      <formula>1</formula>
    </cfRule>
  </conditionalFormatting>
  <conditionalFormatting sqref="I115:I152">
    <cfRule type="expression" priority="13" stopIfTrue="1">
      <formula>AND($B115="PHA", $H115&gt;0)</formula>
    </cfRule>
  </conditionalFormatting>
  <conditionalFormatting sqref="P115:P152">
    <cfRule type="expression" dxfId="11" priority="12">
      <formula>AND($O$10="New Construction",$P$10="Yes")</formula>
    </cfRule>
  </conditionalFormatting>
  <conditionalFormatting sqref="J175:O181">
    <cfRule type="cellIs" dxfId="10" priority="11" stopIfTrue="1" operator="equal">
      <formula>0</formula>
    </cfRule>
  </conditionalFormatting>
  <conditionalFormatting sqref="J161:O172 J185:O202 J248:O260 J205:O244">
    <cfRule type="cellIs" dxfId="9" priority="10" operator="equal">
      <formula>0</formula>
    </cfRule>
  </conditionalFormatting>
  <conditionalFormatting sqref="I175:I181">
    <cfRule type="containsText" dxfId="8" priority="9" operator="containsText" text="Yes">
      <formula>NOT(ISERROR(SEARCH("Yes",I175)))</formula>
    </cfRule>
  </conditionalFormatting>
  <conditionalFormatting sqref="I175:I181">
    <cfRule type="containsText" dxfId="7" priority="8" operator="containsText" text="N O ! ! !">
      <formula>NOT(ISERROR(SEARCH("N O ! ! !",I175)))</formula>
    </cfRule>
  </conditionalFormatting>
  <conditionalFormatting sqref="C182:O182">
    <cfRule type="containsText" dxfId="6" priority="7" operator="containsText" text="D I S T R I B U T I O N   I S   N O T   E  Q  U A L !     D O   N O T   S U B M I T   T H I S   A P P L I C A T I O N   I F   I N C O M E   A V E R A G I N G!">
      <formula>NOT(ISERROR(SEARCH("D I S T R I B U T I O N   I S   N O T   E  Q  U A L !     D O   N O T   S U B M I T   T H I S   A P P L I C A T I O N   I F   I N C O M E   A V E R A G I N G!",C182)))</formula>
    </cfRule>
  </conditionalFormatting>
  <conditionalFormatting sqref="B154:C154">
    <cfRule type="cellIs" dxfId="5" priority="6" operator="greaterThan">
      <formula>60.0000001</formula>
    </cfRule>
  </conditionalFormatting>
  <conditionalFormatting sqref="K158:N158">
    <cfRule type="containsText" dxfId="4" priority="5" operator="containsText" text="&lt;&lt; Select Election or Income Averaging &gt;&gt;">
      <formula>NOT(ISERROR(SEARCH("&lt;&lt; Select Election or Income Averaging &gt;&gt;",K158)))</formula>
    </cfRule>
  </conditionalFormatting>
  <conditionalFormatting sqref="T245">
    <cfRule type="cellIs" dxfId="3" priority="4" stopIfTrue="1" operator="greaterThan">
      <formula>0</formula>
    </cfRule>
  </conditionalFormatting>
  <conditionalFormatting sqref="J245:O245">
    <cfRule type="cellIs" dxfId="2" priority="3" operator="equal">
      <formula>0</formula>
    </cfRule>
  </conditionalFormatting>
  <conditionalFormatting sqref="K203:N203">
    <cfRule type="containsText" dxfId="1" priority="2" operator="containsText" text="&lt;&lt; Select Election or Income Averaging &gt;&gt;">
      <formula>NOT(ISERROR(SEARCH("&lt;&lt; Select Election or Income Averaging &gt;&gt;",K203)))</formula>
    </cfRule>
  </conditionalFormatting>
  <conditionalFormatting sqref="K246:N246">
    <cfRule type="containsText" dxfId="0" priority="1" operator="containsText" text="&lt;&lt; Select Election or Income Averaging &gt;&gt;">
      <formula>NOT(ISERROR(SEARCH("&lt;&lt; Select Election or Income Averaging &gt;&gt;",K246)))</formula>
    </cfRule>
  </conditionalFormatting>
  <hyperlinks>
    <hyperlink ref="Q317" r:id="rId1" xr:uid="{0494DE6A-CA1E-4327-899C-AAE02D063B89}"/>
  </hyperlink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142"/>
  <sheetViews>
    <sheetView showGridLines="0" zoomScaleNormal="100" zoomScaleSheetLayoutView="130" workbookViewId="0">
      <selection activeCell="P22" sqref="P22:U22"/>
    </sheetView>
  </sheetViews>
  <sheetFormatPr defaultColWidth="9" defaultRowHeight="12.75" x14ac:dyDescent="0.2"/>
  <cols>
    <col min="1" max="1" width="0.75" style="137" customWidth="1"/>
    <col min="2" max="2" width="3.25" style="137" customWidth="1"/>
    <col min="3" max="3" width="2" style="137" customWidth="1"/>
    <col min="4" max="4" width="3.875" style="137" customWidth="1"/>
    <col min="5" max="5" width="2.5" style="137" customWidth="1"/>
    <col min="6" max="7" width="3.25" style="137" customWidth="1"/>
    <col min="8" max="9" width="4.875" style="137" customWidth="1"/>
    <col min="10" max="10" width="5.25" style="137" customWidth="1"/>
    <col min="11" max="15" width="4.875" style="137" customWidth="1"/>
    <col min="16" max="16" width="7.875" style="137" customWidth="1"/>
    <col min="17" max="21" width="4.25" style="137" customWidth="1"/>
    <col min="22" max="22" width="4.375" style="137" customWidth="1"/>
    <col min="23" max="23" width="8.25" style="207" customWidth="1"/>
    <col min="24" max="24" width="8.75" style="137" customWidth="1"/>
    <col min="25" max="16384" width="9" style="137"/>
  </cols>
  <sheetData>
    <row r="1" spans="2:31" ht="17.25" customHeight="1" x14ac:dyDescent="0.25">
      <c r="B1" s="1073" t="s">
        <v>272</v>
      </c>
      <c r="C1" s="1073"/>
      <c r="D1" s="1073"/>
      <c r="E1" s="1073"/>
      <c r="F1" s="1073"/>
      <c r="G1" s="1073"/>
      <c r="H1" s="1073"/>
      <c r="I1" s="1073"/>
      <c r="J1" s="1073"/>
      <c r="K1" s="1073"/>
      <c r="L1" s="1073"/>
      <c r="M1" s="1073"/>
      <c r="N1" s="1073"/>
      <c r="O1" s="1073"/>
      <c r="P1" s="1073"/>
      <c r="Q1" s="1073"/>
      <c r="R1" s="1073"/>
      <c r="S1" s="1073"/>
      <c r="T1" s="1073"/>
      <c r="U1" s="1073"/>
      <c r="V1" s="1073"/>
      <c r="W1" s="1073"/>
    </row>
    <row r="2" spans="2:31" ht="6" customHeight="1" x14ac:dyDescent="0.2">
      <c r="B2" s="138"/>
      <c r="C2" s="138"/>
      <c r="D2" s="138"/>
      <c r="E2" s="138"/>
      <c r="F2" s="138"/>
      <c r="G2" s="138"/>
      <c r="H2" s="138"/>
      <c r="I2" s="138"/>
      <c r="J2" s="138"/>
      <c r="K2" s="138"/>
      <c r="L2" s="138"/>
      <c r="M2" s="138"/>
      <c r="N2" s="138"/>
      <c r="O2" s="138"/>
      <c r="P2" s="138"/>
      <c r="Q2" s="138"/>
      <c r="R2" s="138"/>
      <c r="S2" s="138"/>
      <c r="T2" s="138"/>
      <c r="U2" s="138"/>
      <c r="V2" s="138"/>
    </row>
    <row r="3" spans="2:31" ht="69" customHeight="1" x14ac:dyDescent="0.2">
      <c r="B3" s="1074" t="s">
        <v>316</v>
      </c>
      <c r="C3" s="1074"/>
      <c r="D3" s="1074"/>
      <c r="E3" s="1074"/>
      <c r="F3" s="1074"/>
      <c r="G3" s="1074"/>
      <c r="H3" s="1074"/>
      <c r="I3" s="1074"/>
      <c r="J3" s="1074"/>
      <c r="K3" s="1074"/>
      <c r="L3" s="1074"/>
      <c r="M3" s="1074"/>
      <c r="N3" s="1074"/>
      <c r="O3" s="1074"/>
      <c r="P3" s="1074"/>
      <c r="Q3" s="1074"/>
      <c r="R3" s="1074"/>
      <c r="S3" s="1074"/>
      <c r="T3" s="1074"/>
      <c r="U3" s="1074"/>
      <c r="V3" s="1074"/>
      <c r="W3" s="1074"/>
    </row>
    <row r="4" spans="2:31" ht="15" customHeight="1" x14ac:dyDescent="0.2">
      <c r="B4" s="1103" t="s">
        <v>305</v>
      </c>
      <c r="C4" s="1104"/>
      <c r="D4" s="1104"/>
      <c r="E4" s="1104"/>
      <c r="F4" s="1104"/>
      <c r="G4" s="1104"/>
      <c r="H4" s="1104"/>
      <c r="I4" s="1104"/>
      <c r="J4" s="1104"/>
      <c r="K4" s="1104"/>
      <c r="L4" s="1104"/>
      <c r="M4" s="1104"/>
      <c r="N4" s="1104"/>
      <c r="O4" s="1104"/>
      <c r="P4" s="1104"/>
      <c r="Q4" s="1104"/>
      <c r="R4" s="1104"/>
      <c r="S4" s="1104"/>
      <c r="T4" s="1104"/>
      <c r="U4" s="1104"/>
      <c r="V4" s="1104"/>
      <c r="W4" s="1105"/>
    </row>
    <row r="5" spans="2:31" ht="4.5" customHeight="1" x14ac:dyDescent="0.2">
      <c r="B5" s="138"/>
      <c r="C5" s="138"/>
      <c r="D5" s="138"/>
      <c r="E5" s="138"/>
      <c r="F5" s="138"/>
      <c r="G5" s="138"/>
      <c r="H5" s="138"/>
      <c r="I5" s="138"/>
      <c r="J5" s="138"/>
      <c r="K5" s="138"/>
      <c r="L5" s="138"/>
      <c r="M5" s="138"/>
      <c r="N5" s="138"/>
      <c r="O5" s="138"/>
      <c r="P5" s="138"/>
      <c r="Q5" s="138"/>
      <c r="R5" s="138"/>
      <c r="S5" s="138"/>
      <c r="T5" s="138"/>
      <c r="U5" s="138"/>
      <c r="V5" s="138"/>
      <c r="W5" s="138"/>
    </row>
    <row r="6" spans="2:31" ht="12.75" customHeight="1" x14ac:dyDescent="0.2">
      <c r="B6" s="208" t="s">
        <v>271</v>
      </c>
      <c r="C6" s="208"/>
      <c r="D6" s="208"/>
      <c r="E6" s="208"/>
      <c r="F6" s="208"/>
      <c r="G6" s="208"/>
      <c r="H6" s="208"/>
      <c r="I6" s="208"/>
      <c r="J6" s="208"/>
      <c r="K6" s="208"/>
      <c r="L6" s="208"/>
      <c r="M6" s="208"/>
      <c r="N6" s="208"/>
      <c r="O6" s="208"/>
      <c r="P6" s="208"/>
      <c r="Q6" s="208"/>
      <c r="R6" s="208"/>
      <c r="S6" s="208"/>
      <c r="T6" s="208"/>
      <c r="U6" s="208"/>
      <c r="V6" s="208"/>
      <c r="W6" s="209"/>
    </row>
    <row r="7" spans="2:31" s="68" customFormat="1" ht="14.25" customHeight="1" x14ac:dyDescent="0.2">
      <c r="B7" s="68" t="s">
        <v>26</v>
      </c>
      <c r="H7" s="1042" t="str">
        <f>'Submission Form and Checklist'!$C$10</f>
        <v>(Enter Project Name to be used on full app)</v>
      </c>
      <c r="I7" s="1042"/>
      <c r="J7" s="1042"/>
      <c r="K7" s="1042"/>
      <c r="L7" s="1042"/>
      <c r="M7" s="1042"/>
      <c r="N7" s="1042"/>
      <c r="O7" s="1042"/>
      <c r="P7" s="68" t="s">
        <v>27</v>
      </c>
      <c r="Q7" s="1042">
        <f>'Submission Form and Checklist'!$K$10</f>
        <v>0</v>
      </c>
      <c r="R7" s="1042"/>
      <c r="S7" s="1042"/>
      <c r="T7" s="1042"/>
      <c r="U7" s="1042"/>
      <c r="V7" s="139" t="s">
        <v>48</v>
      </c>
      <c r="W7" s="35">
        <f>'Submission Form and Checklist'!$O$10</f>
        <v>0</v>
      </c>
      <c r="X7" s="137"/>
    </row>
    <row r="8" spans="2:31" s="68" customFormat="1" ht="14.25" customHeight="1" x14ac:dyDescent="0.2">
      <c r="B8" s="75" t="s">
        <v>208</v>
      </c>
      <c r="H8" s="1042">
        <f>'Submission Form and Checklist'!$C$11</f>
        <v>0</v>
      </c>
      <c r="I8" s="1042"/>
      <c r="J8" s="1042"/>
      <c r="K8" s="1042"/>
      <c r="L8" s="1042"/>
      <c r="M8" s="1042"/>
      <c r="N8" s="1042"/>
      <c r="O8" s="1042"/>
      <c r="P8" s="68" t="s">
        <v>23</v>
      </c>
      <c r="Q8" s="1040">
        <f>'Submission Form and Checklist'!$K$11</f>
        <v>0</v>
      </c>
      <c r="R8" s="1040"/>
      <c r="S8" s="1040"/>
      <c r="T8" s="1040"/>
      <c r="U8" s="140" t="s">
        <v>28</v>
      </c>
      <c r="V8" s="72" t="s">
        <v>24</v>
      </c>
      <c r="W8" s="141">
        <f>'Submission Form and Checklist'!$P$11</f>
        <v>0</v>
      </c>
      <c r="X8" s="137"/>
    </row>
    <row r="9" spans="2:31" s="68" customFormat="1" ht="14.25" customHeight="1" x14ac:dyDescent="0.2">
      <c r="B9" s="1" t="s">
        <v>55</v>
      </c>
      <c r="H9" s="1042">
        <f>'Submission Form and Checklist'!$C$12</f>
        <v>0</v>
      </c>
      <c r="I9" s="1042"/>
      <c r="J9" s="1042"/>
      <c r="K9" s="1042"/>
      <c r="L9" s="1042"/>
      <c r="M9" s="1042"/>
      <c r="N9" s="1042"/>
      <c r="O9" s="1042"/>
      <c r="P9" s="142" t="s">
        <v>54</v>
      </c>
      <c r="Q9" s="50" t="str">
        <f>'Submission Form and Checklist'!$N$12</f>
        <v>&lt;&lt;Select&gt;&gt;</v>
      </c>
      <c r="R9" s="1138" t="s">
        <v>225</v>
      </c>
      <c r="S9" s="1139"/>
      <c r="T9" s="1139"/>
      <c r="U9" s="1139"/>
      <c r="V9" s="1139"/>
      <c r="W9" s="1140"/>
      <c r="Z9" s="33"/>
      <c r="AA9" s="33"/>
      <c r="AB9" s="33"/>
      <c r="AC9" s="33"/>
      <c r="AD9" s="33"/>
      <c r="AE9" s="33"/>
    </row>
    <row r="10" spans="2:31" s="68" customFormat="1" ht="14.25" customHeight="1" x14ac:dyDescent="0.2">
      <c r="B10" s="75" t="s">
        <v>199</v>
      </c>
      <c r="H10" s="1121" t="str">
        <f>'Submission Form and Checklist'!$C$13</f>
        <v>(Latitude)</v>
      </c>
      <c r="I10" s="1121"/>
      <c r="J10" s="1121"/>
      <c r="K10" s="1122"/>
      <c r="L10" s="1123" t="str">
        <f>'Submission Form and Checklist'!$F$13</f>
        <v>(Longitude)</v>
      </c>
      <c r="M10" s="1121"/>
      <c r="N10" s="1121"/>
      <c r="O10" s="1121"/>
      <c r="P10" s="143" t="s">
        <v>245</v>
      </c>
      <c r="Q10" s="1124" t="str">
        <f>'Submission Form and Checklist'!$K$12</f>
        <v>&lt;Select Pool&gt;</v>
      </c>
      <c r="R10" s="144">
        <v>0</v>
      </c>
      <c r="S10" s="145">
        <v>1</v>
      </c>
      <c r="T10" s="145">
        <v>2</v>
      </c>
      <c r="U10" s="145">
        <v>3</v>
      </c>
      <c r="V10" s="145">
        <v>4</v>
      </c>
      <c r="W10" s="146" t="s">
        <v>248</v>
      </c>
    </row>
    <row r="11" spans="2:31" ht="14.25" customHeight="1" x14ac:dyDescent="0.2">
      <c r="B11" s="27" t="s">
        <v>176</v>
      </c>
      <c r="C11" s="148"/>
      <c r="D11" s="148"/>
      <c r="E11" s="148"/>
      <c r="F11" s="148"/>
      <c r="G11" s="148"/>
      <c r="H11" s="1126" t="str">
        <f>'Submission Form and Checklist'!$O$13</f>
        <v>&lt;&lt;Select Set Aside&gt;&gt;</v>
      </c>
      <c r="I11" s="1127"/>
      <c r="J11" s="1128"/>
      <c r="K11" s="27"/>
      <c r="P11" s="149" t="s">
        <v>190</v>
      </c>
      <c r="Q11" s="1125"/>
      <c r="R11" s="56">
        <f>'Submission Form and Checklist'!$K$21</f>
        <v>0</v>
      </c>
      <c r="S11" s="57">
        <f>'Submission Form and Checklist'!$L$21</f>
        <v>0</v>
      </c>
      <c r="T11" s="57">
        <f>'Submission Form and Checklist'!$M$21</f>
        <v>0</v>
      </c>
      <c r="U11" s="57">
        <f>'Submission Form and Checklist'!$N$21</f>
        <v>0</v>
      </c>
      <c r="V11" s="58">
        <f>'Submission Form and Checklist'!$O$21</f>
        <v>0</v>
      </c>
      <c r="W11" s="36">
        <f>SUM(R11:V11)</f>
        <v>0</v>
      </c>
    </row>
    <row r="12" spans="2:31" s="68" customFormat="1" ht="14.25" customHeight="1" x14ac:dyDescent="0.2">
      <c r="B12" s="150" t="s">
        <v>244</v>
      </c>
      <c r="H12" s="1131" t="str">
        <f>'Submission Form and Checklist'!$D$14</f>
        <v>&lt;&lt;Select Construction Activity&gt;&gt;</v>
      </c>
      <c r="I12" s="1132"/>
      <c r="J12" s="1132"/>
      <c r="K12" s="1133"/>
      <c r="N12" s="151" t="s">
        <v>200</v>
      </c>
      <c r="O12" s="34" t="str">
        <f>'Submission Form and Checklist'!$P$12</f>
        <v>&lt;Select&gt;</v>
      </c>
      <c r="Q12" s="922" t="s">
        <v>206</v>
      </c>
      <c r="R12" s="922"/>
      <c r="S12" s="922"/>
      <c r="T12" s="922"/>
      <c r="U12" s="922"/>
      <c r="V12" s="922"/>
      <c r="W12" s="922"/>
    </row>
    <row r="13" spans="2:31" s="68" customFormat="1" ht="14.25" customHeight="1" x14ac:dyDescent="0.2">
      <c r="B13" s="152" t="s">
        <v>53</v>
      </c>
      <c r="C13" s="153"/>
      <c r="D13" s="153"/>
      <c r="E13" s="153"/>
      <c r="F13" s="153"/>
      <c r="G13" s="153"/>
      <c r="H13" s="1051" t="str">
        <f>'Submission Form and Checklist'!$D$15</f>
        <v>(Name as it will appear on all legal docs)</v>
      </c>
      <c r="I13" s="1051"/>
      <c r="J13" s="1051"/>
      <c r="K13" s="1051"/>
      <c r="L13" s="1051"/>
      <c r="M13" s="1051"/>
      <c r="N13" s="1051"/>
      <c r="O13" s="1051"/>
      <c r="P13" s="76" t="s">
        <v>41</v>
      </c>
      <c r="Q13" s="77" t="s">
        <v>44</v>
      </c>
      <c r="R13" s="78" t="s">
        <v>46</v>
      </c>
      <c r="S13" s="77" t="s">
        <v>45</v>
      </c>
      <c r="T13" s="1134" t="s">
        <v>42</v>
      </c>
      <c r="U13" s="1134"/>
      <c r="V13" s="80" t="s">
        <v>47</v>
      </c>
      <c r="W13" s="154" t="s">
        <v>59</v>
      </c>
    </row>
    <row r="14" spans="2:31" s="68" customFormat="1" ht="14.25" customHeight="1" x14ac:dyDescent="0.2">
      <c r="B14" s="91" t="s">
        <v>49</v>
      </c>
      <c r="H14" s="1042">
        <f>'Submission Form and Checklist'!$D$17</f>
        <v>0</v>
      </c>
      <c r="I14" s="1042"/>
      <c r="J14" s="1042"/>
      <c r="K14" s="1042"/>
      <c r="L14" s="1042"/>
      <c r="M14" s="1" t="s">
        <v>247</v>
      </c>
      <c r="N14" s="1135">
        <f>'Submission Form and Checklist'!$G$21</f>
        <v>0</v>
      </c>
      <c r="O14" s="1135"/>
      <c r="P14" s="83" t="s">
        <v>43</v>
      </c>
      <c r="Q14" s="41">
        <f>'Submission Form and Checklist'!$K$16</f>
        <v>0</v>
      </c>
      <c r="R14" s="42">
        <f>'Submission Form and Checklist'!$L$16</f>
        <v>0</v>
      </c>
      <c r="S14" s="43">
        <f>'Submission Form and Checklist'!$M$16</f>
        <v>0</v>
      </c>
      <c r="T14" s="1136">
        <f>SUM(Q14:S14)</f>
        <v>0</v>
      </c>
      <c r="U14" s="1137"/>
      <c r="V14" s="41">
        <f>'Submission Form and Checklist'!$O$16</f>
        <v>0</v>
      </c>
      <c r="W14" s="43">
        <f>'Submission Form and Checklist'!$P$16</f>
        <v>0</v>
      </c>
    </row>
    <row r="15" spans="2:31" s="68" customFormat="1" ht="14.25" customHeight="1" x14ac:dyDescent="0.2">
      <c r="B15" s="148" t="s">
        <v>177</v>
      </c>
      <c r="H15" s="1040" t="str">
        <f>'Submission Form and Checklist'!$D$16</f>
        <v>&lt;&lt;Select Org Type&gt;&gt;</v>
      </c>
      <c r="I15" s="1040"/>
      <c r="J15" s="1040"/>
      <c r="K15" s="1040"/>
      <c r="L15" s="1040"/>
      <c r="M15" s="1" t="s">
        <v>38</v>
      </c>
      <c r="N15" s="1117">
        <f>'Submission Form and Checklist'!$B$21</f>
        <v>0</v>
      </c>
      <c r="O15" s="1117"/>
      <c r="P15" s="155" t="s">
        <v>180</v>
      </c>
      <c r="Q15" s="44">
        <f>'Submission Form and Checklist'!$K$17</f>
        <v>0</v>
      </c>
      <c r="R15" s="37">
        <f>'Submission Form and Checklist'!$L$17</f>
        <v>0</v>
      </c>
      <c r="S15" s="38">
        <f>'Submission Form and Checklist'!$M$17</f>
        <v>0</v>
      </c>
      <c r="T15" s="1118">
        <f>SUM(Q15:S15)</f>
        <v>0</v>
      </c>
      <c r="U15" s="1119"/>
      <c r="V15" s="44">
        <f>'Submission Form and Checklist'!$O$17</f>
        <v>0</v>
      </c>
      <c r="W15" s="38">
        <f>'Submission Form and Checklist'!$P$17</f>
        <v>0</v>
      </c>
    </row>
    <row r="16" spans="2:31" s="95" customFormat="1" ht="14.25" customHeight="1" thickBot="1" x14ac:dyDescent="0.25">
      <c r="B16" s="88" t="s">
        <v>51</v>
      </c>
      <c r="H16" s="1120">
        <f>'Submission Form and Checklist'!$C$18</f>
        <v>0</v>
      </c>
      <c r="I16" s="1120"/>
      <c r="J16" s="1120"/>
      <c r="K16" s="1120"/>
      <c r="L16" s="1120"/>
      <c r="M16" s="1120"/>
      <c r="N16" s="1120"/>
      <c r="O16" s="1120"/>
      <c r="P16" s="156" t="s">
        <v>179</v>
      </c>
      <c r="Q16" s="45">
        <f>'Submission Form and Checklist'!$K$18</f>
        <v>0</v>
      </c>
      <c r="R16" s="39">
        <f>'Submission Form and Checklist'!$L$18</f>
        <v>0</v>
      </c>
      <c r="S16" s="40">
        <f>'Submission Form and Checklist'!$M$18</f>
        <v>0</v>
      </c>
      <c r="T16" s="1129">
        <f>SUM(Q16:S16)</f>
        <v>0</v>
      </c>
      <c r="U16" s="1130"/>
      <c r="V16" s="45">
        <f>'Submission Form and Checklist'!$O$18</f>
        <v>0</v>
      </c>
      <c r="W16" s="40">
        <f>'Submission Form and Checklist'!$P$18</f>
        <v>0</v>
      </c>
      <c r="X16" s="68"/>
    </row>
    <row r="17" spans="2:23" s="68" customFormat="1" ht="14.25" customHeight="1" thickBot="1" x14ac:dyDescent="0.25">
      <c r="B17" s="68" t="s">
        <v>22</v>
      </c>
      <c r="H17" s="1039">
        <f>'Submission Form and Checklist'!$C$19</f>
        <v>0</v>
      </c>
      <c r="I17" s="1039"/>
      <c r="J17" s="1039"/>
      <c r="K17" s="1039"/>
      <c r="L17" s="1039"/>
      <c r="M17" s="1039"/>
      <c r="N17" s="1039"/>
      <c r="O17" s="1039"/>
      <c r="P17" s="157" t="s">
        <v>178</v>
      </c>
      <c r="Q17" s="46">
        <f>SUM(Q14:Q16)</f>
        <v>0</v>
      </c>
      <c r="R17" s="47">
        <f>SUM(R14:R16)</f>
        <v>0</v>
      </c>
      <c r="S17" s="49">
        <f>SUM(S14:S16)</f>
        <v>0</v>
      </c>
      <c r="T17" s="1110">
        <f>SUM(T14:T16)</f>
        <v>0</v>
      </c>
      <c r="U17" s="1111"/>
      <c r="V17" s="46">
        <f>SUM(V14:V16)</f>
        <v>0</v>
      </c>
      <c r="W17" s="48">
        <f>SUM(W14:W16)</f>
        <v>0</v>
      </c>
    </row>
    <row r="18" spans="2:23" s="68" customFormat="1" ht="14.25" customHeight="1" x14ac:dyDescent="0.2">
      <c r="B18" s="68" t="s">
        <v>23</v>
      </c>
      <c r="H18" s="1031">
        <f>'Submission Form and Checklist'!$B$20</f>
        <v>0</v>
      </c>
      <c r="I18" s="1031"/>
      <c r="J18" s="1031"/>
      <c r="K18" s="72" t="s">
        <v>25</v>
      </c>
      <c r="L18" s="51">
        <f>'Submission Form and Checklist'!$F$20</f>
        <v>0</v>
      </c>
      <c r="M18" s="158" t="s">
        <v>224</v>
      </c>
      <c r="N18" s="1112">
        <f>'Submission Form and Checklist'!$G$20</f>
        <v>0</v>
      </c>
      <c r="O18" s="1112"/>
      <c r="P18" s="159" t="s">
        <v>175</v>
      </c>
      <c r="Q18" s="160"/>
      <c r="R18" s="160"/>
      <c r="S18" s="1113">
        <f>IFERROR(T15/T17,0)</f>
        <v>0</v>
      </c>
      <c r="T18" s="1114"/>
      <c r="U18" s="1115" t="s">
        <v>246</v>
      </c>
      <c r="V18" s="1116"/>
      <c r="W18" s="161">
        <f>T14+T15</f>
        <v>0</v>
      </c>
    </row>
    <row r="19" spans="2:23" ht="7.5" customHeight="1" x14ac:dyDescent="0.2">
      <c r="R19" s="162"/>
      <c r="U19" s="163"/>
      <c r="V19" s="163"/>
      <c r="W19" s="32"/>
    </row>
    <row r="20" spans="2:23" ht="15" customHeight="1" x14ac:dyDescent="0.25">
      <c r="B20" s="208" t="s">
        <v>302</v>
      </c>
      <c r="C20" s="208"/>
      <c r="D20" s="208"/>
      <c r="E20" s="208"/>
      <c r="F20" s="208"/>
      <c r="G20" s="208"/>
      <c r="H20" s="210" t="s">
        <v>315</v>
      </c>
      <c r="V20" s="208"/>
      <c r="W20" s="211"/>
    </row>
    <row r="21" spans="2:23" ht="3" customHeight="1" x14ac:dyDescent="0.25">
      <c r="B21" s="138"/>
      <c r="C21" s="212"/>
      <c r="D21" s="213"/>
      <c r="E21" s="212"/>
      <c r="F21" s="213"/>
      <c r="G21" s="213"/>
      <c r="H21" s="213"/>
      <c r="I21" s="213"/>
      <c r="J21" s="214"/>
      <c r="K21" s="215"/>
      <c r="L21" s="215"/>
      <c r="M21" s="216"/>
      <c r="N21" s="217"/>
      <c r="O21" s="217"/>
      <c r="P21" s="213"/>
      <c r="Q21" s="213"/>
      <c r="R21" s="213"/>
      <c r="S21" s="213"/>
      <c r="T21" s="213"/>
      <c r="U21" s="138"/>
      <c r="V21" s="138"/>
    </row>
    <row r="22" spans="2:23" ht="13.5" customHeight="1" x14ac:dyDescent="0.25">
      <c r="B22" s="202" t="s">
        <v>270</v>
      </c>
      <c r="D22" s="212"/>
      <c r="E22" s="212"/>
      <c r="F22" s="213"/>
      <c r="G22" s="213"/>
      <c r="I22" s="213"/>
      <c r="P22" s="1146"/>
      <c r="Q22" s="1147"/>
      <c r="R22" s="1147"/>
      <c r="S22" s="1147"/>
      <c r="T22" s="1147"/>
      <c r="U22" s="1148"/>
    </row>
    <row r="23" spans="2:23" ht="3" customHeight="1" x14ac:dyDescent="0.2">
      <c r="B23" s="218"/>
      <c r="C23" s="218"/>
      <c r="D23" s="218"/>
      <c r="E23" s="218"/>
      <c r="F23" s="218"/>
      <c r="G23" s="218"/>
      <c r="I23" s="218"/>
      <c r="J23" s="218"/>
      <c r="K23" s="218"/>
      <c r="L23" s="218"/>
      <c r="M23" s="218"/>
      <c r="N23" s="218"/>
      <c r="O23" s="218"/>
      <c r="P23" s="218"/>
      <c r="Q23" s="218"/>
      <c r="R23" s="218"/>
      <c r="S23" s="218"/>
      <c r="T23" s="218"/>
      <c r="U23" s="218"/>
      <c r="V23" s="218"/>
      <c r="W23" s="218"/>
    </row>
    <row r="24" spans="2:23" ht="13.5" customHeight="1" x14ac:dyDescent="0.25">
      <c r="B24" s="202" t="s">
        <v>269</v>
      </c>
      <c r="D24" s="212"/>
      <c r="E24" s="212"/>
      <c r="F24" s="213"/>
      <c r="G24" s="213"/>
      <c r="I24" s="213"/>
      <c r="P24" s="1146"/>
      <c r="Q24" s="1147"/>
      <c r="R24" s="1147"/>
      <c r="S24" s="1147"/>
      <c r="T24" s="1147"/>
      <c r="U24" s="1148"/>
    </row>
    <row r="25" spans="2:23" ht="3" customHeight="1" x14ac:dyDescent="0.2">
      <c r="B25" s="218"/>
      <c r="C25" s="218"/>
      <c r="D25" s="218"/>
      <c r="E25" s="218"/>
      <c r="F25" s="218"/>
      <c r="G25" s="218"/>
      <c r="I25" s="218"/>
      <c r="J25" s="218"/>
      <c r="K25" s="218"/>
      <c r="L25" s="218"/>
      <c r="M25" s="218"/>
      <c r="N25" s="218"/>
      <c r="O25" s="218"/>
      <c r="P25" s="218"/>
      <c r="Q25" s="218"/>
      <c r="R25" s="218"/>
      <c r="S25" s="218"/>
      <c r="T25" s="218"/>
      <c r="U25" s="218"/>
      <c r="V25" s="218"/>
      <c r="W25" s="218"/>
    </row>
    <row r="26" spans="2:23" ht="13.5" customHeight="1" x14ac:dyDescent="0.25">
      <c r="B26" s="219" t="s">
        <v>268</v>
      </c>
      <c r="E26" s="212"/>
      <c r="F26" s="220"/>
      <c r="G26" s="221"/>
      <c r="I26" s="221"/>
      <c r="J26" s="221"/>
      <c r="K26" s="221"/>
      <c r="L26" s="221"/>
      <c r="M26" s="221"/>
      <c r="P26" s="24"/>
      <c r="Q26" s="222">
        <f>'Submission Form and Checklist'!Q54</f>
        <v>0</v>
      </c>
      <c r="R26" s="223"/>
      <c r="S26" s="223"/>
      <c r="T26" s="223"/>
      <c r="U26" s="179"/>
      <c r="V26" s="179"/>
      <c r="W26" s="224"/>
    </row>
    <row r="27" spans="2:23" ht="2.25" customHeight="1" x14ac:dyDescent="0.25">
      <c r="B27" s="138"/>
      <c r="C27" s="213"/>
      <c r="D27" s="212"/>
      <c r="E27" s="221"/>
      <c r="F27" s="212"/>
      <c r="G27" s="221"/>
      <c r="H27" s="221"/>
      <c r="I27" s="221"/>
      <c r="J27" s="221"/>
      <c r="K27" s="221"/>
      <c r="L27" s="221"/>
      <c r="M27" s="221"/>
      <c r="N27" s="221"/>
      <c r="O27" s="212"/>
      <c r="P27" s="225"/>
      <c r="Q27" s="220"/>
      <c r="R27" s="220"/>
      <c r="S27" s="220"/>
      <c r="T27" s="220"/>
      <c r="U27" s="175"/>
      <c r="V27" s="175"/>
      <c r="W27" s="226"/>
    </row>
    <row r="28" spans="2:23" ht="13.5" customHeight="1" x14ac:dyDescent="0.25">
      <c r="B28" s="219" t="s">
        <v>308</v>
      </c>
      <c r="E28" s="212"/>
      <c r="F28" s="220"/>
      <c r="G28" s="221"/>
      <c r="I28" s="221"/>
      <c r="J28" s="221"/>
      <c r="K28" s="221"/>
      <c r="L28" s="221"/>
      <c r="M28" s="221"/>
      <c r="P28" s="24"/>
      <c r="Q28" s="222" t="e">
        <f>'Submission Form and Checklist'!#REF!</f>
        <v>#REF!</v>
      </c>
      <c r="R28" s="223"/>
      <c r="S28" s="223"/>
      <c r="T28" s="223"/>
      <c r="U28" s="179"/>
      <c r="V28" s="179"/>
      <c r="W28" s="224"/>
    </row>
    <row r="29" spans="2:23" ht="2.25" customHeight="1" x14ac:dyDescent="0.25">
      <c r="B29" s="138"/>
      <c r="C29" s="213"/>
      <c r="D29" s="212"/>
      <c r="E29" s="221"/>
      <c r="F29" s="212"/>
      <c r="G29" s="221"/>
      <c r="H29" s="221"/>
      <c r="I29" s="221"/>
      <c r="J29" s="221"/>
      <c r="K29" s="221"/>
      <c r="L29" s="221"/>
      <c r="M29" s="221"/>
      <c r="N29" s="221"/>
      <c r="O29" s="212"/>
      <c r="P29" s="225"/>
      <c r="Q29" s="220"/>
      <c r="R29" s="220"/>
      <c r="S29" s="220"/>
      <c r="T29" s="220"/>
      <c r="U29" s="175"/>
      <c r="V29" s="175"/>
      <c r="W29" s="226"/>
    </row>
    <row r="30" spans="2:23" ht="13.5" customHeight="1" x14ac:dyDescent="0.2">
      <c r="B30" s="208" t="s">
        <v>267</v>
      </c>
      <c r="C30" s="208"/>
      <c r="D30" s="208"/>
      <c r="E30" s="208"/>
      <c r="F30" s="208"/>
      <c r="G30" s="208"/>
      <c r="H30" s="208"/>
      <c r="I30" s="208"/>
      <c r="J30" s="208"/>
      <c r="K30" s="208"/>
      <c r="L30" s="208"/>
      <c r="M30" s="208"/>
      <c r="N30" s="208"/>
      <c r="O30" s="208"/>
      <c r="P30" s="208"/>
      <c r="Q30" s="208"/>
      <c r="R30" s="208"/>
      <c r="S30" s="208"/>
      <c r="T30" s="208"/>
      <c r="U30" s="208"/>
      <c r="V30" s="208"/>
      <c r="W30" s="226"/>
    </row>
    <row r="31" spans="2:23" ht="24" customHeight="1" x14ac:dyDescent="0.2">
      <c r="B31" s="1106" t="s">
        <v>306</v>
      </c>
      <c r="C31" s="1106"/>
      <c r="D31" s="1106"/>
      <c r="E31" s="1106"/>
      <c r="F31" s="1106"/>
      <c r="G31" s="1106"/>
      <c r="H31" s="1106"/>
      <c r="I31" s="1106"/>
      <c r="J31" s="1106"/>
      <c r="K31" s="1106"/>
      <c r="L31" s="1106"/>
      <c r="M31" s="1106"/>
      <c r="N31" s="1106"/>
      <c r="O31" s="1106"/>
      <c r="P31" s="1106"/>
      <c r="Q31" s="1106"/>
      <c r="R31" s="1106"/>
      <c r="S31" s="1106"/>
      <c r="T31" s="1106"/>
      <c r="U31" s="1106"/>
      <c r="V31" s="1106"/>
      <c r="W31" s="1106"/>
    </row>
    <row r="32" spans="2:23" ht="3" customHeight="1" x14ac:dyDescent="0.25">
      <c r="B32" s="138"/>
      <c r="C32" s="212"/>
      <c r="D32" s="213"/>
      <c r="E32" s="212"/>
      <c r="F32" s="213"/>
      <c r="G32" s="213"/>
      <c r="H32" s="213"/>
      <c r="I32" s="213"/>
      <c r="J32" s="214"/>
      <c r="K32" s="215"/>
      <c r="L32" s="215"/>
      <c r="M32" s="216"/>
      <c r="N32" s="217"/>
      <c r="O32" s="217"/>
      <c r="P32" s="213"/>
      <c r="Q32" s="213"/>
      <c r="R32" s="213"/>
      <c r="S32" s="213"/>
      <c r="T32" s="213"/>
      <c r="U32" s="138"/>
      <c r="V32" s="138"/>
    </row>
    <row r="33" spans="1:24" ht="12.75" customHeight="1" x14ac:dyDescent="0.25">
      <c r="B33" s="24"/>
      <c r="C33" s="227" t="s">
        <v>90</v>
      </c>
      <c r="D33" s="220" t="s">
        <v>146</v>
      </c>
      <c r="E33" s="212"/>
      <c r="F33" s="220"/>
      <c r="G33" s="220"/>
      <c r="H33" s="220"/>
      <c r="I33" s="220"/>
      <c r="J33" s="220"/>
      <c r="K33" s="220"/>
      <c r="L33" s="220"/>
      <c r="M33" s="228"/>
      <c r="N33" s="212"/>
      <c r="O33" s="212"/>
      <c r="P33" s="212"/>
      <c r="Q33" s="214"/>
      <c r="R33" s="214"/>
      <c r="S33" s="214"/>
      <c r="T33" s="214"/>
      <c r="U33" s="229"/>
      <c r="V33" s="229"/>
      <c r="W33" s="230"/>
    </row>
    <row r="34" spans="1:24" ht="12.75" customHeight="1" x14ac:dyDescent="0.25">
      <c r="B34" s="138"/>
      <c r="C34" s="213"/>
      <c r="D34" s="1141" t="s">
        <v>266</v>
      </c>
      <c r="E34" s="1141"/>
      <c r="G34" s="1107"/>
      <c r="H34" s="1108"/>
      <c r="I34" s="1108"/>
      <c r="J34" s="1108"/>
      <c r="K34" s="1108"/>
      <c r="L34" s="1109"/>
      <c r="M34" s="214" t="s">
        <v>265</v>
      </c>
      <c r="N34" s="1142"/>
      <c r="O34" s="1143"/>
      <c r="P34" s="231" t="s">
        <v>263</v>
      </c>
      <c r="Q34" s="1144"/>
      <c r="R34" s="1145"/>
      <c r="T34" s="1149" t="s">
        <v>294</v>
      </c>
      <c r="U34" s="1150"/>
      <c r="V34" s="1150"/>
      <c r="W34" s="1151"/>
    </row>
    <row r="35" spans="1:24" ht="3" customHeight="1" x14ac:dyDescent="0.2">
      <c r="B35" s="232"/>
      <c r="C35" s="233"/>
      <c r="D35" s="233"/>
      <c r="E35" s="233"/>
      <c r="G35" s="233"/>
      <c r="H35" s="233"/>
      <c r="I35" s="233"/>
      <c r="J35" s="233"/>
      <c r="M35" s="233"/>
      <c r="N35" s="234"/>
      <c r="O35" s="234"/>
      <c r="P35" s="235"/>
      <c r="Q35" s="236"/>
      <c r="R35" s="236"/>
      <c r="T35" s="1152"/>
      <c r="U35" s="1153"/>
      <c r="V35" s="1153"/>
      <c r="W35" s="1154"/>
    </row>
    <row r="36" spans="1:24" ht="12.75" customHeight="1" x14ac:dyDescent="0.2">
      <c r="B36" s="232"/>
      <c r="C36" s="233"/>
      <c r="D36" s="1141" t="s">
        <v>266</v>
      </c>
      <c r="E36" s="1141"/>
      <c r="G36" s="1107"/>
      <c r="H36" s="1108"/>
      <c r="I36" s="1108"/>
      <c r="J36" s="1108"/>
      <c r="K36" s="1108"/>
      <c r="L36" s="1109"/>
      <c r="M36" s="214" t="s">
        <v>265</v>
      </c>
      <c r="N36" s="1142"/>
      <c r="O36" s="1143"/>
      <c r="P36" s="231" t="s">
        <v>263</v>
      </c>
      <c r="Q36" s="1144"/>
      <c r="R36" s="1145"/>
      <c r="T36" s="1152"/>
      <c r="U36" s="1153"/>
      <c r="V36" s="1153"/>
      <c r="W36" s="1154"/>
    </row>
    <row r="37" spans="1:24" ht="3" customHeight="1" thickBot="1" x14ac:dyDescent="0.3">
      <c r="C37" s="212"/>
      <c r="D37" s="212"/>
      <c r="E37" s="212"/>
      <c r="F37" s="212"/>
      <c r="G37" s="212"/>
      <c r="H37" s="212"/>
      <c r="I37" s="212"/>
      <c r="M37" s="212"/>
      <c r="N37" s="204"/>
      <c r="O37" s="204"/>
      <c r="P37" s="237"/>
      <c r="Q37" s="238"/>
      <c r="R37" s="238"/>
      <c r="T37" s="1152"/>
      <c r="U37" s="1153"/>
      <c r="V37" s="1153"/>
      <c r="W37" s="1154"/>
    </row>
    <row r="38" spans="1:24" ht="14.25" customHeight="1" thickBot="1" x14ac:dyDescent="0.3">
      <c r="B38" s="138"/>
      <c r="C38" s="212"/>
      <c r="D38" s="213"/>
      <c r="E38" s="212"/>
      <c r="F38" s="213"/>
      <c r="G38" s="213"/>
      <c r="H38" s="213"/>
      <c r="I38" s="213"/>
      <c r="M38" s="214" t="s">
        <v>264</v>
      </c>
      <c r="N38" s="1158">
        <f>N34+N36</f>
        <v>0</v>
      </c>
      <c r="O38" s="1159"/>
      <c r="P38" s="231" t="s">
        <v>263</v>
      </c>
      <c r="Q38" s="1160">
        <f>Q34+Q36</f>
        <v>0</v>
      </c>
      <c r="R38" s="1161"/>
      <c r="T38" s="1155"/>
      <c r="U38" s="1156"/>
      <c r="V38" s="1156"/>
      <c r="W38" s="1157"/>
    </row>
    <row r="39" spans="1:24" ht="3" customHeight="1" x14ac:dyDescent="0.25">
      <c r="B39" s="138"/>
      <c r="C39" s="212"/>
      <c r="D39" s="213"/>
      <c r="E39" s="212"/>
      <c r="F39" s="213"/>
      <c r="G39" s="213"/>
      <c r="H39" s="213"/>
      <c r="I39" s="213"/>
      <c r="J39" s="214"/>
      <c r="K39" s="215"/>
      <c r="L39" s="215"/>
      <c r="M39" s="216"/>
      <c r="N39" s="217"/>
      <c r="O39" s="217"/>
      <c r="P39" s="213"/>
      <c r="Q39" s="213"/>
      <c r="R39" s="213"/>
      <c r="S39" s="213"/>
      <c r="T39" s="213"/>
      <c r="U39" s="138"/>
      <c r="V39" s="138"/>
    </row>
    <row r="40" spans="1:24" ht="12.75" customHeight="1" x14ac:dyDescent="0.25">
      <c r="B40" s="54"/>
      <c r="C40" s="227" t="s">
        <v>92</v>
      </c>
      <c r="D40" s="212" t="s">
        <v>262</v>
      </c>
      <c r="E40" s="212"/>
      <c r="F40" s="212"/>
      <c r="G40" s="212"/>
      <c r="H40" s="212"/>
      <c r="I40" s="212"/>
      <c r="J40" s="212"/>
      <c r="K40" s="212"/>
      <c r="L40" s="212"/>
      <c r="M40" s="212"/>
      <c r="N40" s="212"/>
      <c r="O40" s="212"/>
      <c r="P40" s="212"/>
      <c r="Q40" s="212"/>
      <c r="R40" s="212"/>
      <c r="S40" s="212"/>
      <c r="T40" s="212"/>
      <c r="U40" s="212"/>
      <c r="X40" s="177"/>
    </row>
    <row r="41" spans="1:24" ht="3" customHeight="1" x14ac:dyDescent="0.25">
      <c r="B41" s="212"/>
      <c r="C41" s="212"/>
      <c r="D41" s="212"/>
      <c r="E41" s="212"/>
      <c r="F41" s="212"/>
      <c r="G41" s="212"/>
      <c r="H41" s="212"/>
      <c r="I41" s="212"/>
      <c r="J41" s="212"/>
      <c r="K41" s="212"/>
      <c r="L41" s="212"/>
      <c r="M41" s="212"/>
      <c r="N41" s="212"/>
      <c r="O41" s="212"/>
      <c r="P41" s="212"/>
      <c r="Q41" s="212"/>
      <c r="R41" s="212"/>
      <c r="S41" s="212"/>
      <c r="T41" s="212"/>
      <c r="U41" s="212"/>
      <c r="X41" s="177"/>
    </row>
    <row r="42" spans="1:24" ht="12.75" customHeight="1" x14ac:dyDescent="0.25">
      <c r="B42" s="54"/>
      <c r="C42" s="227" t="s">
        <v>94</v>
      </c>
      <c r="D42" s="212" t="s">
        <v>261</v>
      </c>
      <c r="E42" s="212"/>
      <c r="F42" s="212"/>
      <c r="G42" s="212"/>
      <c r="H42" s="212"/>
      <c r="I42" s="212"/>
      <c r="J42" s="212"/>
      <c r="K42" s="212"/>
      <c r="L42" s="212"/>
      <c r="M42" s="212"/>
      <c r="N42" s="212"/>
      <c r="O42" s="212"/>
      <c r="P42" s="212"/>
      <c r="Q42" s="212"/>
      <c r="R42" s="212"/>
      <c r="S42" s="212"/>
      <c r="T42" s="212"/>
      <c r="U42" s="212"/>
      <c r="X42" s="177"/>
    </row>
    <row r="43" spans="1:24" ht="12.75" customHeight="1" x14ac:dyDescent="0.25">
      <c r="B43" s="212"/>
      <c r="C43" s="212"/>
      <c r="D43" s="212" t="s">
        <v>300</v>
      </c>
      <c r="E43" s="212"/>
      <c r="F43" s="212"/>
      <c r="G43" s="1107"/>
      <c r="H43" s="1108"/>
      <c r="I43" s="1108"/>
      <c r="J43" s="1108"/>
      <c r="K43" s="1108"/>
      <c r="L43" s="1109"/>
      <c r="M43" s="212" t="s">
        <v>303</v>
      </c>
      <c r="N43" s="212"/>
      <c r="O43" s="212"/>
      <c r="P43" s="212"/>
      <c r="Q43" s="1107"/>
      <c r="R43" s="1108"/>
      <c r="S43" s="1108"/>
      <c r="T43" s="1108"/>
      <c r="U43" s="1108"/>
      <c r="V43" s="1108"/>
      <c r="W43" s="1109"/>
      <c r="X43" s="177"/>
    </row>
    <row r="44" spans="1:24" ht="3" customHeight="1" x14ac:dyDescent="0.25">
      <c r="B44" s="212"/>
      <c r="C44" s="212"/>
      <c r="D44" s="212"/>
      <c r="E44" s="212"/>
      <c r="F44" s="212"/>
      <c r="G44" s="212"/>
      <c r="H44" s="212"/>
      <c r="I44" s="212"/>
      <c r="J44" s="212"/>
      <c r="K44" s="212"/>
      <c r="L44" s="212"/>
      <c r="M44" s="212"/>
      <c r="N44" s="212"/>
      <c r="O44" s="212"/>
      <c r="P44" s="212"/>
      <c r="Q44" s="212"/>
      <c r="R44" s="212"/>
      <c r="S44" s="212"/>
      <c r="T44" s="212"/>
      <c r="U44" s="212"/>
      <c r="X44" s="177"/>
    </row>
    <row r="45" spans="1:24" ht="12.75" customHeight="1" x14ac:dyDescent="0.2">
      <c r="B45" s="54"/>
      <c r="C45" s="227" t="s">
        <v>106</v>
      </c>
      <c r="D45" s="1164" t="s">
        <v>260</v>
      </c>
      <c r="E45" s="1164"/>
      <c r="F45" s="1164"/>
      <c r="G45" s="1164"/>
      <c r="H45" s="1164"/>
      <c r="I45" s="1164"/>
      <c r="J45" s="1164"/>
      <c r="K45" s="1164"/>
      <c r="L45" s="1164"/>
      <c r="M45" s="1164"/>
      <c r="N45" s="1164"/>
      <c r="O45" s="1164"/>
      <c r="P45" s="1164"/>
      <c r="Q45" s="1164"/>
      <c r="R45" s="1164"/>
      <c r="S45" s="1164"/>
      <c r="T45" s="1164"/>
      <c r="U45" s="1164"/>
      <c r="V45" s="1164"/>
      <c r="W45" s="1164"/>
      <c r="X45" s="177"/>
    </row>
    <row r="46" spans="1:24" ht="12.75" customHeight="1" x14ac:dyDescent="0.2">
      <c r="D46" s="1164"/>
      <c r="E46" s="1164"/>
      <c r="F46" s="1164"/>
      <c r="G46" s="1164"/>
      <c r="H46" s="1164"/>
      <c r="I46" s="1164"/>
      <c r="J46" s="1164"/>
      <c r="K46" s="1164"/>
      <c r="L46" s="1164"/>
      <c r="M46" s="1164"/>
      <c r="N46" s="1164"/>
      <c r="O46" s="1164"/>
      <c r="P46" s="1164"/>
      <c r="Q46" s="1164"/>
      <c r="R46" s="1164"/>
      <c r="S46" s="1164"/>
      <c r="T46" s="1164"/>
      <c r="U46" s="1164"/>
      <c r="V46" s="1164"/>
      <c r="W46" s="1164"/>
      <c r="X46" s="177"/>
    </row>
    <row r="47" spans="1:24" ht="14.25" customHeight="1" x14ac:dyDescent="0.2">
      <c r="A47" s="1162" t="s">
        <v>307</v>
      </c>
      <c r="B47" s="1162"/>
      <c r="C47" s="1162"/>
      <c r="D47" s="1162"/>
      <c r="E47" s="1162"/>
      <c r="F47" s="1162"/>
      <c r="G47" s="1162"/>
      <c r="H47" s="1162"/>
      <c r="I47" s="1162"/>
      <c r="J47" s="1162"/>
      <c r="K47" s="1162"/>
      <c r="L47" s="1162"/>
      <c r="M47" s="1162"/>
      <c r="N47" s="1162"/>
      <c r="O47" s="1162"/>
      <c r="P47" s="1162"/>
      <c r="Q47" s="1162"/>
      <c r="R47" s="1162"/>
      <c r="S47" s="1162"/>
      <c r="T47" s="1162"/>
      <c r="U47" s="1162"/>
      <c r="V47" s="1162"/>
      <c r="W47" s="1162"/>
    </row>
    <row r="48" spans="1:24" ht="24.75" customHeight="1" x14ac:dyDescent="0.2">
      <c r="A48" s="1163" t="str">
        <f>'Project Narrative'!A6</f>
        <v xml:space="preserve">&lt;&lt; Enter paragraphs here.  Press and hold Alt-Enter to start new paragraphs. &gt;&gt; </v>
      </c>
      <c r="B48" s="1163"/>
      <c r="C48" s="1163"/>
      <c r="D48" s="1163"/>
      <c r="E48" s="1163"/>
      <c r="F48" s="1163"/>
      <c r="G48" s="1163"/>
      <c r="H48" s="1163"/>
      <c r="I48" s="1163"/>
      <c r="J48" s="1163"/>
      <c r="K48" s="1163"/>
      <c r="L48" s="1163"/>
      <c r="M48" s="1163"/>
      <c r="N48" s="1163"/>
      <c r="O48" s="1163"/>
      <c r="P48" s="1163"/>
      <c r="Q48" s="1163"/>
      <c r="R48" s="1163"/>
      <c r="S48" s="1163"/>
      <c r="T48" s="1163"/>
      <c r="U48" s="1163"/>
      <c r="V48" s="1163"/>
      <c r="W48" s="1163"/>
    </row>
    <row r="49" spans="1:23" ht="24.75" customHeight="1" x14ac:dyDescent="0.2">
      <c r="A49" s="1163"/>
      <c r="B49" s="1163"/>
      <c r="C49" s="1163"/>
      <c r="D49" s="1163"/>
      <c r="E49" s="1163"/>
      <c r="F49" s="1163"/>
      <c r="G49" s="1163"/>
      <c r="H49" s="1163"/>
      <c r="I49" s="1163"/>
      <c r="J49" s="1163"/>
      <c r="K49" s="1163"/>
      <c r="L49" s="1163"/>
      <c r="M49" s="1163"/>
      <c r="N49" s="1163"/>
      <c r="O49" s="1163"/>
      <c r="P49" s="1163"/>
      <c r="Q49" s="1163"/>
      <c r="R49" s="1163"/>
      <c r="S49" s="1163"/>
      <c r="T49" s="1163"/>
      <c r="U49" s="1163"/>
      <c r="V49" s="1163"/>
      <c r="W49" s="1163"/>
    </row>
    <row r="50" spans="1:23" ht="24.75" customHeight="1" x14ac:dyDescent="0.2">
      <c r="A50" s="1163"/>
      <c r="B50" s="1163"/>
      <c r="C50" s="1163"/>
      <c r="D50" s="1163"/>
      <c r="E50" s="1163"/>
      <c r="F50" s="1163"/>
      <c r="G50" s="1163"/>
      <c r="H50" s="1163"/>
      <c r="I50" s="1163"/>
      <c r="J50" s="1163"/>
      <c r="K50" s="1163"/>
      <c r="L50" s="1163"/>
      <c r="M50" s="1163"/>
      <c r="N50" s="1163"/>
      <c r="O50" s="1163"/>
      <c r="P50" s="1163"/>
      <c r="Q50" s="1163"/>
      <c r="R50" s="1163"/>
      <c r="S50" s="1163"/>
      <c r="T50" s="1163"/>
      <c r="U50" s="1163"/>
      <c r="V50" s="1163"/>
      <c r="W50" s="1163"/>
    </row>
    <row r="51" spans="1:23" ht="24.75" customHeight="1" x14ac:dyDescent="0.2">
      <c r="A51" s="1163"/>
      <c r="B51" s="1163"/>
      <c r="C51" s="1163"/>
      <c r="D51" s="1163"/>
      <c r="E51" s="1163"/>
      <c r="F51" s="1163"/>
      <c r="G51" s="1163"/>
      <c r="H51" s="1163"/>
      <c r="I51" s="1163"/>
      <c r="J51" s="1163"/>
      <c r="K51" s="1163"/>
      <c r="L51" s="1163"/>
      <c r="M51" s="1163"/>
      <c r="N51" s="1163"/>
      <c r="O51" s="1163"/>
      <c r="P51" s="1163"/>
      <c r="Q51" s="1163"/>
      <c r="R51" s="1163"/>
      <c r="S51" s="1163"/>
      <c r="T51" s="1163"/>
      <c r="U51" s="1163"/>
      <c r="V51" s="1163"/>
      <c r="W51" s="1163"/>
    </row>
    <row r="52" spans="1:23" ht="24.75" customHeight="1" x14ac:dyDescent="0.2">
      <c r="A52" s="1163"/>
      <c r="B52" s="1163"/>
      <c r="C52" s="1163"/>
      <c r="D52" s="1163"/>
      <c r="E52" s="1163"/>
      <c r="F52" s="1163"/>
      <c r="G52" s="1163"/>
      <c r="H52" s="1163"/>
      <c r="I52" s="1163"/>
      <c r="J52" s="1163"/>
      <c r="K52" s="1163"/>
      <c r="L52" s="1163"/>
      <c r="M52" s="1163"/>
      <c r="N52" s="1163"/>
      <c r="O52" s="1163"/>
      <c r="P52" s="1163"/>
      <c r="Q52" s="1163"/>
      <c r="R52" s="1163"/>
      <c r="S52" s="1163"/>
      <c r="T52" s="1163"/>
      <c r="U52" s="1163"/>
      <c r="V52" s="1163"/>
      <c r="W52" s="1163"/>
    </row>
    <row r="53" spans="1:23" ht="24.75" customHeight="1" x14ac:dyDescent="0.2">
      <c r="A53" s="1163"/>
      <c r="B53" s="1163"/>
      <c r="C53" s="1163"/>
      <c r="D53" s="1163"/>
      <c r="E53" s="1163"/>
      <c r="F53" s="1163"/>
      <c r="G53" s="1163"/>
      <c r="H53" s="1163"/>
      <c r="I53" s="1163"/>
      <c r="J53" s="1163"/>
      <c r="K53" s="1163"/>
      <c r="L53" s="1163"/>
      <c r="M53" s="1163"/>
      <c r="N53" s="1163"/>
      <c r="O53" s="1163"/>
      <c r="P53" s="1163"/>
      <c r="Q53" s="1163"/>
      <c r="R53" s="1163"/>
      <c r="S53" s="1163"/>
      <c r="T53" s="1163"/>
      <c r="U53" s="1163"/>
      <c r="V53" s="1163"/>
      <c r="W53" s="1163"/>
    </row>
    <row r="54" spans="1:23" ht="24.75" customHeight="1" x14ac:dyDescent="0.2">
      <c r="A54" s="1163"/>
      <c r="B54" s="1163"/>
      <c r="C54" s="1163"/>
      <c r="D54" s="1163"/>
      <c r="E54" s="1163"/>
      <c r="F54" s="1163"/>
      <c r="G54" s="1163"/>
      <c r="H54" s="1163"/>
      <c r="I54" s="1163"/>
      <c r="J54" s="1163"/>
      <c r="K54" s="1163"/>
      <c r="L54" s="1163"/>
      <c r="M54" s="1163"/>
      <c r="N54" s="1163"/>
      <c r="O54" s="1163"/>
      <c r="P54" s="1163"/>
      <c r="Q54" s="1163"/>
      <c r="R54" s="1163"/>
      <c r="S54" s="1163"/>
      <c r="T54" s="1163"/>
      <c r="U54" s="1163"/>
      <c r="V54" s="1163"/>
      <c r="W54" s="1163"/>
    </row>
    <row r="55" spans="1:23" ht="24.75" customHeight="1" x14ac:dyDescent="0.2">
      <c r="A55" s="1163"/>
      <c r="B55" s="1163"/>
      <c r="C55" s="1163"/>
      <c r="D55" s="1163"/>
      <c r="E55" s="1163"/>
      <c r="F55" s="1163"/>
      <c r="G55" s="1163"/>
      <c r="H55" s="1163"/>
      <c r="I55" s="1163"/>
      <c r="J55" s="1163"/>
      <c r="K55" s="1163"/>
      <c r="L55" s="1163"/>
      <c r="M55" s="1163"/>
      <c r="N55" s="1163"/>
      <c r="O55" s="1163"/>
      <c r="P55" s="1163"/>
      <c r="Q55" s="1163"/>
      <c r="R55" s="1163"/>
      <c r="S55" s="1163"/>
      <c r="T55" s="1163"/>
      <c r="U55" s="1163"/>
      <c r="V55" s="1163"/>
      <c r="W55" s="1163"/>
    </row>
    <row r="56" spans="1:23" ht="24.75" customHeight="1" x14ac:dyDescent="0.2">
      <c r="A56" s="1163"/>
      <c r="B56" s="1163"/>
      <c r="C56" s="1163"/>
      <c r="D56" s="1163"/>
      <c r="E56" s="1163"/>
      <c r="F56" s="1163"/>
      <c r="G56" s="1163"/>
      <c r="H56" s="1163"/>
      <c r="I56" s="1163"/>
      <c r="J56" s="1163"/>
      <c r="K56" s="1163"/>
      <c r="L56" s="1163"/>
      <c r="M56" s="1163"/>
      <c r="N56" s="1163"/>
      <c r="O56" s="1163"/>
      <c r="P56" s="1163"/>
      <c r="Q56" s="1163"/>
      <c r="R56" s="1163"/>
      <c r="S56" s="1163"/>
      <c r="T56" s="1163"/>
      <c r="U56" s="1163"/>
      <c r="V56" s="1163"/>
      <c r="W56" s="1163"/>
    </row>
    <row r="57" spans="1:23" ht="24.75" customHeight="1" x14ac:dyDescent="0.2">
      <c r="A57" s="1163"/>
      <c r="B57" s="1163"/>
      <c r="C57" s="1163"/>
      <c r="D57" s="1163"/>
      <c r="E57" s="1163"/>
      <c r="F57" s="1163"/>
      <c r="G57" s="1163"/>
      <c r="H57" s="1163"/>
      <c r="I57" s="1163"/>
      <c r="J57" s="1163"/>
      <c r="K57" s="1163"/>
      <c r="L57" s="1163"/>
      <c r="M57" s="1163"/>
      <c r="N57" s="1163"/>
      <c r="O57" s="1163"/>
      <c r="P57" s="1163"/>
      <c r="Q57" s="1163"/>
      <c r="R57" s="1163"/>
      <c r="S57" s="1163"/>
      <c r="T57" s="1163"/>
      <c r="U57" s="1163"/>
      <c r="V57" s="1163"/>
      <c r="W57" s="1163"/>
    </row>
    <row r="58" spans="1:23" ht="24.75" customHeight="1" x14ac:dyDescent="0.2">
      <c r="A58" s="1163"/>
      <c r="B58" s="1163"/>
      <c r="C58" s="1163"/>
      <c r="D58" s="1163"/>
      <c r="E58" s="1163"/>
      <c r="F58" s="1163"/>
      <c r="G58" s="1163"/>
      <c r="H58" s="1163"/>
      <c r="I58" s="1163"/>
      <c r="J58" s="1163"/>
      <c r="K58" s="1163"/>
      <c r="L58" s="1163"/>
      <c r="M58" s="1163"/>
      <c r="N58" s="1163"/>
      <c r="O58" s="1163"/>
      <c r="P58" s="1163"/>
      <c r="Q58" s="1163"/>
      <c r="R58" s="1163"/>
      <c r="S58" s="1163"/>
      <c r="T58" s="1163"/>
      <c r="U58" s="1163"/>
      <c r="V58" s="1163"/>
      <c r="W58" s="1163"/>
    </row>
    <row r="59" spans="1:23" ht="15" customHeight="1" x14ac:dyDescent="0.2">
      <c r="B59" s="239" t="s">
        <v>301</v>
      </c>
      <c r="C59" s="239" t="s">
        <v>304</v>
      </c>
      <c r="D59" s="239"/>
      <c r="E59" s="239"/>
      <c r="F59" s="239"/>
      <c r="G59" s="239"/>
      <c r="H59" s="239"/>
      <c r="I59" s="239"/>
      <c r="J59" s="239"/>
      <c r="K59" s="239"/>
      <c r="L59" s="239"/>
      <c r="M59" s="239"/>
      <c r="N59" s="239"/>
      <c r="O59" s="239"/>
      <c r="P59" s="239"/>
      <c r="Q59" s="239"/>
      <c r="R59" s="239"/>
      <c r="S59" s="239"/>
      <c r="T59" s="239"/>
      <c r="U59" s="239"/>
      <c r="V59" s="239"/>
      <c r="W59" s="240"/>
    </row>
    <row r="60" spans="1:23" s="194" customFormat="1" ht="13.5" customHeight="1" x14ac:dyDescent="0.2">
      <c r="B60" s="1166" t="s">
        <v>318</v>
      </c>
      <c r="C60" s="1166"/>
      <c r="D60" s="1166"/>
      <c r="E60" s="1166"/>
      <c r="F60" s="1166"/>
      <c r="G60" s="1166"/>
      <c r="H60" s="1166"/>
      <c r="I60" s="1166"/>
      <c r="J60" s="1166"/>
      <c r="K60" s="1166"/>
      <c r="L60" s="1166"/>
      <c r="M60" s="1166"/>
      <c r="N60" s="1166"/>
      <c r="O60" s="1166"/>
      <c r="P60" s="1166"/>
      <c r="Q60" s="1166"/>
      <c r="R60" s="1166"/>
      <c r="S60" s="1166"/>
      <c r="T60" s="1166"/>
      <c r="U60" s="1166"/>
      <c r="V60" s="1166"/>
      <c r="W60" s="1166"/>
    </row>
    <row r="61" spans="1:23" ht="13.5" customHeight="1" x14ac:dyDescent="0.2">
      <c r="A61" s="1165"/>
      <c r="B61" s="1165"/>
      <c r="C61" s="1165"/>
      <c r="D61" s="1165"/>
      <c r="E61" s="1165"/>
      <c r="F61" s="1165"/>
      <c r="G61" s="1165"/>
      <c r="H61" s="1165"/>
      <c r="I61" s="1165"/>
      <c r="J61" s="1165"/>
      <c r="K61" s="1165"/>
      <c r="L61" s="1165"/>
      <c r="M61" s="1165"/>
      <c r="N61" s="1165"/>
      <c r="O61" s="1165"/>
      <c r="P61" s="1165"/>
      <c r="Q61" s="1165"/>
      <c r="R61" s="1165"/>
      <c r="S61" s="1165"/>
      <c r="T61" s="1165"/>
      <c r="U61" s="1165"/>
      <c r="V61" s="1165"/>
      <c r="W61" s="1165"/>
    </row>
    <row r="62" spans="1:23" ht="13.5" customHeight="1" x14ac:dyDescent="0.2">
      <c r="A62" s="1165"/>
      <c r="B62" s="1165"/>
      <c r="C62" s="1165"/>
      <c r="D62" s="1165"/>
      <c r="E62" s="1165"/>
      <c r="F62" s="1165"/>
      <c r="G62" s="1165"/>
      <c r="H62" s="1165"/>
      <c r="I62" s="1165"/>
      <c r="J62" s="1165"/>
      <c r="K62" s="1165"/>
      <c r="L62" s="1165"/>
      <c r="M62" s="1165"/>
      <c r="N62" s="1165"/>
      <c r="O62" s="1165"/>
      <c r="P62" s="1165"/>
      <c r="Q62" s="1165"/>
      <c r="R62" s="1165"/>
      <c r="S62" s="1165"/>
      <c r="T62" s="1165"/>
      <c r="U62" s="1165"/>
      <c r="V62" s="1165"/>
      <c r="W62" s="1165"/>
    </row>
    <row r="63" spans="1:23" ht="13.5" customHeight="1" x14ac:dyDescent="0.2">
      <c r="A63" s="1165"/>
      <c r="B63" s="1165"/>
      <c r="C63" s="1165"/>
      <c r="D63" s="1165"/>
      <c r="E63" s="1165"/>
      <c r="F63" s="1165"/>
      <c r="G63" s="1165"/>
      <c r="H63" s="1165"/>
      <c r="I63" s="1165"/>
      <c r="J63" s="1165"/>
      <c r="K63" s="1165"/>
      <c r="L63" s="1165"/>
      <c r="M63" s="1165"/>
      <c r="N63" s="1165"/>
      <c r="O63" s="1165"/>
      <c r="P63" s="1165"/>
      <c r="Q63" s="1165"/>
      <c r="R63" s="1165"/>
      <c r="S63" s="1165"/>
      <c r="T63" s="1165"/>
      <c r="U63" s="1165"/>
      <c r="V63" s="1165"/>
      <c r="W63" s="1165"/>
    </row>
    <row r="64" spans="1:23" ht="13.5" customHeight="1" x14ac:dyDescent="0.2">
      <c r="A64" s="1165"/>
      <c r="B64" s="1165"/>
      <c r="C64" s="1165"/>
      <c r="D64" s="1165"/>
      <c r="E64" s="1165"/>
      <c r="F64" s="1165"/>
      <c r="G64" s="1165"/>
      <c r="H64" s="1165"/>
      <c r="I64" s="1165"/>
      <c r="J64" s="1165"/>
      <c r="K64" s="1165"/>
      <c r="L64" s="1165"/>
      <c r="M64" s="1165"/>
      <c r="N64" s="1165"/>
      <c r="O64" s="1165"/>
      <c r="P64" s="1165"/>
      <c r="Q64" s="1165"/>
      <c r="R64" s="1165"/>
      <c r="S64" s="1165"/>
      <c r="T64" s="1165"/>
      <c r="U64" s="1165"/>
      <c r="V64" s="1165"/>
      <c r="W64" s="1165"/>
    </row>
    <row r="65" spans="1:23" ht="13.5" customHeight="1" x14ac:dyDescent="0.2">
      <c r="A65" s="1165"/>
      <c r="B65" s="1165"/>
      <c r="C65" s="1165"/>
      <c r="D65" s="1165"/>
      <c r="E65" s="1165"/>
      <c r="F65" s="1165"/>
      <c r="G65" s="1165"/>
      <c r="H65" s="1165"/>
      <c r="I65" s="1165"/>
      <c r="J65" s="1165"/>
      <c r="K65" s="1165"/>
      <c r="L65" s="1165"/>
      <c r="M65" s="1165"/>
      <c r="N65" s="1165"/>
      <c r="O65" s="1165"/>
      <c r="P65" s="1165"/>
      <c r="Q65" s="1165"/>
      <c r="R65" s="1165"/>
      <c r="S65" s="1165"/>
      <c r="T65" s="1165"/>
      <c r="U65" s="1165"/>
      <c r="V65" s="1165"/>
      <c r="W65" s="1165"/>
    </row>
    <row r="66" spans="1:23" ht="13.5" customHeight="1" x14ac:dyDescent="0.2">
      <c r="A66" s="1165"/>
      <c r="B66" s="1165"/>
      <c r="C66" s="1165"/>
      <c r="D66" s="1165"/>
      <c r="E66" s="1165"/>
      <c r="F66" s="1165"/>
      <c r="G66" s="1165"/>
      <c r="H66" s="1165"/>
      <c r="I66" s="1165"/>
      <c r="J66" s="1165"/>
      <c r="K66" s="1165"/>
      <c r="L66" s="1165"/>
      <c r="M66" s="1165"/>
      <c r="N66" s="1165"/>
      <c r="O66" s="1165"/>
      <c r="P66" s="1165"/>
      <c r="Q66" s="1165"/>
      <c r="R66" s="1165"/>
      <c r="S66" s="1165"/>
      <c r="T66" s="1165"/>
      <c r="U66" s="1165"/>
      <c r="V66" s="1165"/>
      <c r="W66" s="1165"/>
    </row>
    <row r="67" spans="1:23" ht="13.5" customHeight="1" x14ac:dyDescent="0.2">
      <c r="A67" s="1165"/>
      <c r="B67" s="1165"/>
      <c r="C67" s="1165"/>
      <c r="D67" s="1165"/>
      <c r="E67" s="1165"/>
      <c r="F67" s="1165"/>
      <c r="G67" s="1165"/>
      <c r="H67" s="1165"/>
      <c r="I67" s="1165"/>
      <c r="J67" s="1165"/>
      <c r="K67" s="1165"/>
      <c r="L67" s="1165"/>
      <c r="M67" s="1165"/>
      <c r="N67" s="1165"/>
      <c r="O67" s="1165"/>
      <c r="P67" s="1165"/>
      <c r="Q67" s="1165"/>
      <c r="R67" s="1165"/>
      <c r="S67" s="1165"/>
      <c r="T67" s="1165"/>
      <c r="U67" s="1165"/>
      <c r="V67" s="1165"/>
      <c r="W67" s="1165"/>
    </row>
    <row r="68" spans="1:23" ht="13.5" customHeight="1" x14ac:dyDescent="0.2">
      <c r="A68" s="1165"/>
      <c r="B68" s="1165"/>
      <c r="C68" s="1165"/>
      <c r="D68" s="1165"/>
      <c r="E68" s="1165"/>
      <c r="F68" s="1165"/>
      <c r="G68" s="1165"/>
      <c r="H68" s="1165"/>
      <c r="I68" s="1165"/>
      <c r="J68" s="1165"/>
      <c r="K68" s="1165"/>
      <c r="L68" s="1165"/>
      <c r="M68" s="1165"/>
      <c r="N68" s="1165"/>
      <c r="O68" s="1165"/>
      <c r="P68" s="1165"/>
      <c r="Q68" s="1165"/>
      <c r="R68" s="1165"/>
      <c r="S68" s="1165"/>
      <c r="T68" s="1165"/>
      <c r="U68" s="1165"/>
      <c r="V68" s="1165"/>
      <c r="W68" s="1165"/>
    </row>
    <row r="69" spans="1:23" ht="13.5" customHeight="1" x14ac:dyDescent="0.2">
      <c r="A69" s="1165"/>
      <c r="B69" s="1165"/>
      <c r="C69" s="1165"/>
      <c r="D69" s="1165"/>
      <c r="E69" s="1165"/>
      <c r="F69" s="1165"/>
      <c r="G69" s="1165"/>
      <c r="H69" s="1165"/>
      <c r="I69" s="1165"/>
      <c r="J69" s="1165"/>
      <c r="K69" s="1165"/>
      <c r="L69" s="1165"/>
      <c r="M69" s="1165"/>
      <c r="N69" s="1165"/>
      <c r="O69" s="1165"/>
      <c r="P69" s="1165"/>
      <c r="Q69" s="1165"/>
      <c r="R69" s="1165"/>
      <c r="S69" s="1165"/>
      <c r="T69" s="1165"/>
      <c r="U69" s="1165"/>
      <c r="V69" s="1165"/>
      <c r="W69" s="1165"/>
    </row>
    <row r="70" spans="1:23" ht="13.5" customHeight="1" x14ac:dyDescent="0.2">
      <c r="A70" s="1165"/>
      <c r="B70" s="1165"/>
      <c r="C70" s="1165"/>
      <c r="D70" s="1165"/>
      <c r="E70" s="1165"/>
      <c r="F70" s="1165"/>
      <c r="G70" s="1165"/>
      <c r="H70" s="1165"/>
      <c r="I70" s="1165"/>
      <c r="J70" s="1165"/>
      <c r="K70" s="1165"/>
      <c r="L70" s="1165"/>
      <c r="M70" s="1165"/>
      <c r="N70" s="1165"/>
      <c r="O70" s="1165"/>
      <c r="P70" s="1165"/>
      <c r="Q70" s="1165"/>
      <c r="R70" s="1165"/>
      <c r="S70" s="1165"/>
      <c r="T70" s="1165"/>
      <c r="U70" s="1165"/>
      <c r="V70" s="1165"/>
      <c r="W70" s="1165"/>
    </row>
    <row r="71" spans="1:23" ht="13.5" customHeight="1" x14ac:dyDescent="0.2">
      <c r="A71" s="1165"/>
      <c r="B71" s="1165"/>
      <c r="C71" s="1165"/>
      <c r="D71" s="1165"/>
      <c r="E71" s="1165"/>
      <c r="F71" s="1165"/>
      <c r="G71" s="1165"/>
      <c r="H71" s="1165"/>
      <c r="I71" s="1165"/>
      <c r="J71" s="1165"/>
      <c r="K71" s="1165"/>
      <c r="L71" s="1165"/>
      <c r="M71" s="1165"/>
      <c r="N71" s="1165"/>
      <c r="O71" s="1165"/>
      <c r="P71" s="1165"/>
      <c r="Q71" s="1165"/>
      <c r="R71" s="1165"/>
      <c r="S71" s="1165"/>
      <c r="T71" s="1165"/>
      <c r="U71" s="1165"/>
      <c r="V71" s="1165"/>
      <c r="W71" s="1165"/>
    </row>
    <row r="72" spans="1:23" s="194" customFormat="1" ht="13.5" customHeight="1" x14ac:dyDescent="0.2">
      <c r="B72" s="1166" t="s">
        <v>317</v>
      </c>
      <c r="C72" s="1166"/>
      <c r="D72" s="1166"/>
      <c r="E72" s="1166"/>
      <c r="F72" s="1166"/>
      <c r="G72" s="1166"/>
      <c r="H72" s="1166"/>
      <c r="I72" s="1166"/>
      <c r="J72" s="1166"/>
      <c r="K72" s="1166"/>
      <c r="L72" s="1166"/>
      <c r="M72" s="1166"/>
      <c r="N72" s="1166"/>
      <c r="O72" s="1166"/>
      <c r="P72" s="1166"/>
      <c r="Q72" s="1166"/>
      <c r="R72" s="1166"/>
      <c r="S72" s="1166"/>
      <c r="T72" s="1166"/>
      <c r="U72" s="1166"/>
      <c r="V72" s="1166"/>
      <c r="W72" s="1166"/>
    </row>
    <row r="73" spans="1:23" ht="13.5" customHeight="1" x14ac:dyDescent="0.2">
      <c r="A73" s="1165"/>
      <c r="B73" s="1165"/>
      <c r="C73" s="1165"/>
      <c r="D73" s="1165"/>
      <c r="E73" s="1165"/>
      <c r="F73" s="1165"/>
      <c r="G73" s="1165"/>
      <c r="H73" s="1165"/>
      <c r="I73" s="1165"/>
      <c r="J73" s="1165"/>
      <c r="K73" s="1165"/>
      <c r="L73" s="1165"/>
      <c r="M73" s="1165"/>
      <c r="N73" s="1165"/>
      <c r="O73" s="1165"/>
      <c r="P73" s="1165"/>
      <c r="Q73" s="1165"/>
      <c r="R73" s="1165"/>
      <c r="S73" s="1165"/>
      <c r="T73" s="1165"/>
      <c r="U73" s="1165"/>
      <c r="V73" s="1165"/>
      <c r="W73" s="1165"/>
    </row>
    <row r="74" spans="1:23" ht="13.5" customHeight="1" x14ac:dyDescent="0.2">
      <c r="A74" s="1165"/>
      <c r="B74" s="1165"/>
      <c r="C74" s="1165"/>
      <c r="D74" s="1165"/>
      <c r="E74" s="1165"/>
      <c r="F74" s="1165"/>
      <c r="G74" s="1165"/>
      <c r="H74" s="1165"/>
      <c r="I74" s="1165"/>
      <c r="J74" s="1165"/>
      <c r="K74" s="1165"/>
      <c r="L74" s="1165"/>
      <c r="M74" s="1165"/>
      <c r="N74" s="1165"/>
      <c r="O74" s="1165"/>
      <c r="P74" s="1165"/>
      <c r="Q74" s="1165"/>
      <c r="R74" s="1165"/>
      <c r="S74" s="1165"/>
      <c r="T74" s="1165"/>
      <c r="U74" s="1165"/>
      <c r="V74" s="1165"/>
      <c r="W74" s="1165"/>
    </row>
    <row r="75" spans="1:23" ht="13.5" customHeight="1" x14ac:dyDescent="0.2">
      <c r="A75" s="1165"/>
      <c r="B75" s="1165"/>
      <c r="C75" s="1165"/>
      <c r="D75" s="1165"/>
      <c r="E75" s="1165"/>
      <c r="F75" s="1165"/>
      <c r="G75" s="1165"/>
      <c r="H75" s="1165"/>
      <c r="I75" s="1165"/>
      <c r="J75" s="1165"/>
      <c r="K75" s="1165"/>
      <c r="L75" s="1165"/>
      <c r="M75" s="1165"/>
      <c r="N75" s="1165"/>
      <c r="O75" s="1165"/>
      <c r="P75" s="1165"/>
      <c r="Q75" s="1165"/>
      <c r="R75" s="1165"/>
      <c r="S75" s="1165"/>
      <c r="T75" s="1165"/>
      <c r="U75" s="1165"/>
      <c r="V75" s="1165"/>
      <c r="W75" s="1165"/>
    </row>
    <row r="76" spans="1:23" ht="13.5" customHeight="1" x14ac:dyDescent="0.2">
      <c r="A76" s="1165"/>
      <c r="B76" s="1165"/>
      <c r="C76" s="1165"/>
      <c r="D76" s="1165"/>
      <c r="E76" s="1165"/>
      <c r="F76" s="1165"/>
      <c r="G76" s="1165"/>
      <c r="H76" s="1165"/>
      <c r="I76" s="1165"/>
      <c r="J76" s="1165"/>
      <c r="K76" s="1165"/>
      <c r="L76" s="1165"/>
      <c r="M76" s="1165"/>
      <c r="N76" s="1165"/>
      <c r="O76" s="1165"/>
      <c r="P76" s="1165"/>
      <c r="Q76" s="1165"/>
      <c r="R76" s="1165"/>
      <c r="S76" s="1165"/>
      <c r="T76" s="1165"/>
      <c r="U76" s="1165"/>
      <c r="V76" s="1165"/>
      <c r="W76" s="1165"/>
    </row>
    <row r="77" spans="1:23" ht="13.5" customHeight="1" x14ac:dyDescent="0.2">
      <c r="A77" s="1165"/>
      <c r="B77" s="1165"/>
      <c r="C77" s="1165"/>
      <c r="D77" s="1165"/>
      <c r="E77" s="1165"/>
      <c r="F77" s="1165"/>
      <c r="G77" s="1165"/>
      <c r="H77" s="1165"/>
      <c r="I77" s="1165"/>
      <c r="J77" s="1165"/>
      <c r="K77" s="1165"/>
      <c r="L77" s="1165"/>
      <c r="M77" s="1165"/>
      <c r="N77" s="1165"/>
      <c r="O77" s="1165"/>
      <c r="P77" s="1165"/>
      <c r="Q77" s="1165"/>
      <c r="R77" s="1165"/>
      <c r="S77" s="1165"/>
      <c r="T77" s="1165"/>
      <c r="U77" s="1165"/>
      <c r="V77" s="1165"/>
      <c r="W77" s="1165"/>
    </row>
    <row r="78" spans="1:23" ht="13.5" customHeight="1" x14ac:dyDescent="0.2">
      <c r="A78" s="1165"/>
      <c r="B78" s="1165"/>
      <c r="C78" s="1165"/>
      <c r="D78" s="1165"/>
      <c r="E78" s="1165"/>
      <c r="F78" s="1165"/>
      <c r="G78" s="1165"/>
      <c r="H78" s="1165"/>
      <c r="I78" s="1165"/>
      <c r="J78" s="1165"/>
      <c r="K78" s="1165"/>
      <c r="L78" s="1165"/>
      <c r="M78" s="1165"/>
      <c r="N78" s="1165"/>
      <c r="O78" s="1165"/>
      <c r="P78" s="1165"/>
      <c r="Q78" s="1165"/>
      <c r="R78" s="1165"/>
      <c r="S78" s="1165"/>
      <c r="T78" s="1165"/>
      <c r="U78" s="1165"/>
      <c r="V78" s="1165"/>
      <c r="W78" s="1165"/>
    </row>
    <row r="79" spans="1:23" ht="13.5" customHeight="1" x14ac:dyDescent="0.2">
      <c r="A79" s="1165"/>
      <c r="B79" s="1165"/>
      <c r="C79" s="1165"/>
      <c r="D79" s="1165"/>
      <c r="E79" s="1165"/>
      <c r="F79" s="1165"/>
      <c r="G79" s="1165"/>
      <c r="H79" s="1165"/>
      <c r="I79" s="1165"/>
      <c r="J79" s="1165"/>
      <c r="K79" s="1165"/>
      <c r="L79" s="1165"/>
      <c r="M79" s="1165"/>
      <c r="N79" s="1165"/>
      <c r="O79" s="1165"/>
      <c r="P79" s="1165"/>
      <c r="Q79" s="1165"/>
      <c r="R79" s="1165"/>
      <c r="S79" s="1165"/>
      <c r="T79" s="1165"/>
      <c r="U79" s="1165"/>
      <c r="V79" s="1165"/>
      <c r="W79" s="1165"/>
    </row>
    <row r="80" spans="1:23" ht="13.5" customHeight="1" x14ac:dyDescent="0.2">
      <c r="A80" s="1165"/>
      <c r="B80" s="1165"/>
      <c r="C80" s="1165"/>
      <c r="D80" s="1165"/>
      <c r="E80" s="1165"/>
      <c r="F80" s="1165"/>
      <c r="G80" s="1165"/>
      <c r="H80" s="1165"/>
      <c r="I80" s="1165"/>
      <c r="J80" s="1165"/>
      <c r="K80" s="1165"/>
      <c r="L80" s="1165"/>
      <c r="M80" s="1165"/>
      <c r="N80" s="1165"/>
      <c r="O80" s="1165"/>
      <c r="P80" s="1165"/>
      <c r="Q80" s="1165"/>
      <c r="R80" s="1165"/>
      <c r="S80" s="1165"/>
      <c r="T80" s="1165"/>
      <c r="U80" s="1165"/>
      <c r="V80" s="1165"/>
      <c r="W80" s="1165"/>
    </row>
    <row r="81" spans="1:23" ht="13.5" customHeight="1" x14ac:dyDescent="0.2">
      <c r="A81" s="1165"/>
      <c r="B81" s="1165"/>
      <c r="C81" s="1165"/>
      <c r="D81" s="1165"/>
      <c r="E81" s="1165"/>
      <c r="F81" s="1165"/>
      <c r="G81" s="1165"/>
      <c r="H81" s="1165"/>
      <c r="I81" s="1165"/>
      <c r="J81" s="1165"/>
      <c r="K81" s="1165"/>
      <c r="L81" s="1165"/>
      <c r="M81" s="1165"/>
      <c r="N81" s="1165"/>
      <c r="O81" s="1165"/>
      <c r="P81" s="1165"/>
      <c r="Q81" s="1165"/>
      <c r="R81" s="1165"/>
      <c r="S81" s="1165"/>
      <c r="T81" s="1165"/>
      <c r="U81" s="1165"/>
      <c r="V81" s="1165"/>
      <c r="W81" s="1165"/>
    </row>
    <row r="82" spans="1:23" ht="13.5" customHeight="1" x14ac:dyDescent="0.2">
      <c r="A82" s="1165"/>
      <c r="B82" s="1165"/>
      <c r="C82" s="1165"/>
      <c r="D82" s="1165"/>
      <c r="E82" s="1165"/>
      <c r="F82" s="1165"/>
      <c r="G82" s="1165"/>
      <c r="H82" s="1165"/>
      <c r="I82" s="1165"/>
      <c r="J82" s="1165"/>
      <c r="K82" s="1165"/>
      <c r="L82" s="1165"/>
      <c r="M82" s="1165"/>
      <c r="N82" s="1165"/>
      <c r="O82" s="1165"/>
      <c r="P82" s="1165"/>
      <c r="Q82" s="1165"/>
      <c r="R82" s="1165"/>
      <c r="S82" s="1165"/>
      <c r="T82" s="1165"/>
      <c r="U82" s="1165"/>
      <c r="V82" s="1165"/>
      <c r="W82" s="1165"/>
    </row>
    <row r="83" spans="1:23" ht="13.5" customHeight="1" x14ac:dyDescent="0.2">
      <c r="A83" s="1165"/>
      <c r="B83" s="1165"/>
      <c r="C83" s="1165"/>
      <c r="D83" s="1165"/>
      <c r="E83" s="1165"/>
      <c r="F83" s="1165"/>
      <c r="G83" s="1165"/>
      <c r="H83" s="1165"/>
      <c r="I83" s="1165"/>
      <c r="J83" s="1165"/>
      <c r="K83" s="1165"/>
      <c r="L83" s="1165"/>
      <c r="M83" s="1165"/>
      <c r="N83" s="1165"/>
      <c r="O83" s="1165"/>
      <c r="P83" s="1165"/>
      <c r="Q83" s="1165"/>
      <c r="R83" s="1165"/>
      <c r="S83" s="1165"/>
      <c r="T83" s="1165"/>
      <c r="U83" s="1165"/>
      <c r="V83" s="1165"/>
      <c r="W83" s="1165"/>
    </row>
    <row r="84" spans="1:23" s="194" customFormat="1" ht="13.5" customHeight="1" x14ac:dyDescent="0.2">
      <c r="A84" s="256"/>
      <c r="B84" s="256" t="s">
        <v>319</v>
      </c>
      <c r="C84" s="256"/>
      <c r="D84" s="256"/>
      <c r="E84" s="256"/>
      <c r="F84" s="256"/>
      <c r="G84" s="256"/>
      <c r="H84" s="256"/>
      <c r="I84" s="256"/>
      <c r="J84" s="256"/>
      <c r="K84" s="256"/>
      <c r="L84" s="256"/>
      <c r="M84" s="256"/>
      <c r="N84" s="256"/>
      <c r="O84" s="256"/>
      <c r="P84" s="256"/>
      <c r="Q84" s="256"/>
      <c r="R84" s="256"/>
      <c r="S84" s="256"/>
      <c r="T84" s="256"/>
      <c r="U84" s="256"/>
      <c r="V84" s="256"/>
      <c r="W84" s="256"/>
    </row>
    <row r="85" spans="1:23" ht="15" customHeight="1" x14ac:dyDescent="0.2">
      <c r="A85" s="1165"/>
      <c r="B85" s="1165"/>
      <c r="C85" s="1165"/>
      <c r="D85" s="1165"/>
      <c r="E85" s="1165"/>
      <c r="F85" s="1165"/>
      <c r="G85" s="1165"/>
      <c r="H85" s="1165"/>
      <c r="I85" s="1165"/>
      <c r="J85" s="1165"/>
      <c r="K85" s="1165"/>
      <c r="L85" s="1165"/>
      <c r="M85" s="1165"/>
      <c r="N85" s="1165"/>
      <c r="O85" s="1165"/>
      <c r="P85" s="1165"/>
      <c r="Q85" s="1165"/>
      <c r="R85" s="1165"/>
      <c r="S85" s="1165"/>
      <c r="T85" s="1165"/>
      <c r="U85" s="1165"/>
      <c r="V85" s="1165"/>
      <c r="W85" s="1165"/>
    </row>
    <row r="86" spans="1:23" ht="15" customHeight="1" x14ac:dyDescent="0.2">
      <c r="A86" s="1165"/>
      <c r="B86" s="1165"/>
      <c r="C86" s="1165"/>
      <c r="D86" s="1165"/>
      <c r="E86" s="1165"/>
      <c r="F86" s="1165"/>
      <c r="G86" s="1165"/>
      <c r="H86" s="1165"/>
      <c r="I86" s="1165"/>
      <c r="J86" s="1165"/>
      <c r="K86" s="1165"/>
      <c r="L86" s="1165"/>
      <c r="M86" s="1165"/>
      <c r="N86" s="1165"/>
      <c r="O86" s="1165"/>
      <c r="P86" s="1165"/>
      <c r="Q86" s="1165"/>
      <c r="R86" s="1165"/>
      <c r="S86" s="1165"/>
      <c r="T86" s="1165"/>
      <c r="U86" s="1165"/>
      <c r="V86" s="1165"/>
      <c r="W86" s="1165"/>
    </row>
    <row r="87" spans="1:23" ht="15" customHeight="1" x14ac:dyDescent="0.2">
      <c r="A87" s="1165"/>
      <c r="B87" s="1165"/>
      <c r="C87" s="1165"/>
      <c r="D87" s="1165"/>
      <c r="E87" s="1165"/>
      <c r="F87" s="1165"/>
      <c r="G87" s="1165"/>
      <c r="H87" s="1165"/>
      <c r="I87" s="1165"/>
      <c r="J87" s="1165"/>
      <c r="K87" s="1165"/>
      <c r="L87" s="1165"/>
      <c r="M87" s="1165"/>
      <c r="N87" s="1165"/>
      <c r="O87" s="1165"/>
      <c r="P87" s="1165"/>
      <c r="Q87" s="1165"/>
      <c r="R87" s="1165"/>
      <c r="S87" s="1165"/>
      <c r="T87" s="1165"/>
      <c r="U87" s="1165"/>
      <c r="V87" s="1165"/>
      <c r="W87" s="1165"/>
    </row>
    <row r="88" spans="1:23" ht="15" customHeight="1" x14ac:dyDescent="0.2">
      <c r="A88" s="1165"/>
      <c r="B88" s="1165"/>
      <c r="C88" s="1165"/>
      <c r="D88" s="1165"/>
      <c r="E88" s="1165"/>
      <c r="F88" s="1165"/>
      <c r="G88" s="1165"/>
      <c r="H88" s="1165"/>
      <c r="I88" s="1165"/>
      <c r="J88" s="1165"/>
      <c r="K88" s="1165"/>
      <c r="L88" s="1165"/>
      <c r="M88" s="1165"/>
      <c r="N88" s="1165"/>
      <c r="O88" s="1165"/>
      <c r="P88" s="1165"/>
      <c r="Q88" s="1165"/>
      <c r="R88" s="1165"/>
      <c r="S88" s="1165"/>
      <c r="T88" s="1165"/>
      <c r="U88" s="1165"/>
      <c r="V88" s="1165"/>
      <c r="W88" s="1165"/>
    </row>
    <row r="89" spans="1:23" ht="15" customHeight="1" x14ac:dyDescent="0.2">
      <c r="A89" s="1165"/>
      <c r="B89" s="1165"/>
      <c r="C89" s="1165"/>
      <c r="D89" s="1165"/>
      <c r="E89" s="1165"/>
      <c r="F89" s="1165"/>
      <c r="G89" s="1165"/>
      <c r="H89" s="1165"/>
      <c r="I89" s="1165"/>
      <c r="J89" s="1165"/>
      <c r="K89" s="1165"/>
      <c r="L89" s="1165"/>
      <c r="M89" s="1165"/>
      <c r="N89" s="1165"/>
      <c r="O89" s="1165"/>
      <c r="P89" s="1165"/>
      <c r="Q89" s="1165"/>
      <c r="R89" s="1165"/>
      <c r="S89" s="1165"/>
      <c r="T89" s="1165"/>
      <c r="U89" s="1165"/>
      <c r="V89" s="1165"/>
      <c r="W89" s="1165"/>
    </row>
    <row r="90" spans="1:23" ht="15" customHeight="1" x14ac:dyDescent="0.2">
      <c r="A90" s="1165"/>
      <c r="B90" s="1165"/>
      <c r="C90" s="1165"/>
      <c r="D90" s="1165"/>
      <c r="E90" s="1165"/>
      <c r="F90" s="1165"/>
      <c r="G90" s="1165"/>
      <c r="H90" s="1165"/>
      <c r="I90" s="1165"/>
      <c r="J90" s="1165"/>
      <c r="K90" s="1165"/>
      <c r="L90" s="1165"/>
      <c r="M90" s="1165"/>
      <c r="N90" s="1165"/>
      <c r="O90" s="1165"/>
      <c r="P90" s="1165"/>
      <c r="Q90" s="1165"/>
      <c r="R90" s="1165"/>
      <c r="S90" s="1165"/>
      <c r="T90" s="1165"/>
      <c r="U90" s="1165"/>
      <c r="V90" s="1165"/>
      <c r="W90" s="1165"/>
    </row>
    <row r="91" spans="1:23" ht="15" customHeight="1" x14ac:dyDescent="0.2">
      <c r="A91" s="1165"/>
      <c r="B91" s="1165"/>
      <c r="C91" s="1165"/>
      <c r="D91" s="1165"/>
      <c r="E91" s="1165"/>
      <c r="F91" s="1165"/>
      <c r="G91" s="1165"/>
      <c r="H91" s="1165"/>
      <c r="I91" s="1165"/>
      <c r="J91" s="1165"/>
      <c r="K91" s="1165"/>
      <c r="L91" s="1165"/>
      <c r="M91" s="1165"/>
      <c r="N91" s="1165"/>
      <c r="O91" s="1165"/>
      <c r="P91" s="1165"/>
      <c r="Q91" s="1165"/>
      <c r="R91" s="1165"/>
      <c r="S91" s="1165"/>
      <c r="T91" s="1165"/>
      <c r="U91" s="1165"/>
      <c r="V91" s="1165"/>
      <c r="W91" s="1165"/>
    </row>
    <row r="92" spans="1:23" ht="15" customHeight="1" x14ac:dyDescent="0.2">
      <c r="A92" s="1165"/>
      <c r="B92" s="1165"/>
      <c r="C92" s="1165"/>
      <c r="D92" s="1165"/>
      <c r="E92" s="1165"/>
      <c r="F92" s="1165"/>
      <c r="G92" s="1165"/>
      <c r="H92" s="1165"/>
      <c r="I92" s="1165"/>
      <c r="J92" s="1165"/>
      <c r="K92" s="1165"/>
      <c r="L92" s="1165"/>
      <c r="M92" s="1165"/>
      <c r="N92" s="1165"/>
      <c r="O92" s="1165"/>
      <c r="P92" s="1165"/>
      <c r="Q92" s="1165"/>
      <c r="R92" s="1165"/>
      <c r="S92" s="1165"/>
      <c r="T92" s="1165"/>
      <c r="U92" s="1165"/>
      <c r="V92" s="1165"/>
      <c r="W92" s="1165"/>
    </row>
    <row r="93" spans="1:23" ht="15" customHeight="1" x14ac:dyDescent="0.2">
      <c r="A93" s="1165"/>
      <c r="B93" s="1165"/>
      <c r="C93" s="1165"/>
      <c r="D93" s="1165"/>
      <c r="E93" s="1165"/>
      <c r="F93" s="1165"/>
      <c r="G93" s="1165"/>
      <c r="H93" s="1165"/>
      <c r="I93" s="1165"/>
      <c r="J93" s="1165"/>
      <c r="K93" s="1165"/>
      <c r="L93" s="1165"/>
      <c r="M93" s="1165"/>
      <c r="N93" s="1165"/>
      <c r="O93" s="1165"/>
      <c r="P93" s="1165"/>
      <c r="Q93" s="1165"/>
      <c r="R93" s="1165"/>
      <c r="S93" s="1165"/>
      <c r="T93" s="1165"/>
      <c r="U93" s="1165"/>
      <c r="V93" s="1165"/>
      <c r="W93" s="1165"/>
    </row>
    <row r="94" spans="1:23" ht="15" customHeight="1" x14ac:dyDescent="0.2">
      <c r="A94" s="1165"/>
      <c r="B94" s="1165"/>
      <c r="C94" s="1165"/>
      <c r="D94" s="1165"/>
      <c r="E94" s="1165"/>
      <c r="F94" s="1165"/>
      <c r="G94" s="1165"/>
      <c r="H94" s="1165"/>
      <c r="I94" s="1165"/>
      <c r="J94" s="1165"/>
      <c r="K94" s="1165"/>
      <c r="L94" s="1165"/>
      <c r="M94" s="1165"/>
      <c r="N94" s="1165"/>
      <c r="O94" s="1165"/>
      <c r="P94" s="1165"/>
      <c r="Q94" s="1165"/>
      <c r="R94" s="1165"/>
      <c r="S94" s="1165"/>
      <c r="T94" s="1165"/>
      <c r="U94" s="1165"/>
      <c r="V94" s="1165"/>
      <c r="W94" s="1165"/>
    </row>
    <row r="95" spans="1:23" ht="15" customHeight="1" x14ac:dyDescent="0.2">
      <c r="A95" s="1165"/>
      <c r="B95" s="1165"/>
      <c r="C95" s="1165"/>
      <c r="D95" s="1165"/>
      <c r="E95" s="1165"/>
      <c r="F95" s="1165"/>
      <c r="G95" s="1165"/>
      <c r="H95" s="1165"/>
      <c r="I95" s="1165"/>
      <c r="J95" s="1165"/>
      <c r="K95" s="1165"/>
      <c r="L95" s="1165"/>
      <c r="M95" s="1165"/>
      <c r="N95" s="1165"/>
      <c r="O95" s="1165"/>
      <c r="P95" s="1165"/>
      <c r="Q95" s="1165"/>
      <c r="R95" s="1165"/>
      <c r="S95" s="1165"/>
      <c r="T95" s="1165"/>
      <c r="U95" s="1165"/>
      <c r="V95" s="1165"/>
      <c r="W95" s="1165"/>
    </row>
    <row r="96" spans="1:23" s="194" customFormat="1" ht="13.5" customHeight="1" x14ac:dyDescent="0.2">
      <c r="A96" s="256"/>
      <c r="B96" s="256" t="s">
        <v>320</v>
      </c>
      <c r="C96" s="255"/>
      <c r="D96" s="255"/>
      <c r="E96" s="255"/>
      <c r="F96" s="255"/>
      <c r="G96" s="255"/>
      <c r="H96" s="255"/>
      <c r="I96" s="255"/>
      <c r="J96" s="255"/>
      <c r="K96" s="255"/>
      <c r="L96" s="255"/>
      <c r="M96" s="255"/>
      <c r="N96" s="255"/>
      <c r="O96" s="255"/>
      <c r="P96" s="255"/>
      <c r="Q96" s="255"/>
      <c r="R96" s="255"/>
      <c r="S96" s="255"/>
      <c r="T96" s="255"/>
      <c r="U96" s="255"/>
      <c r="V96" s="255"/>
      <c r="W96" s="255"/>
    </row>
    <row r="97" spans="1:23" ht="15" customHeight="1" x14ac:dyDescent="0.2">
      <c r="A97" s="1165"/>
      <c r="B97" s="1165"/>
      <c r="C97" s="1165"/>
      <c r="D97" s="1165"/>
      <c r="E97" s="1165"/>
      <c r="F97" s="1165"/>
      <c r="G97" s="1165"/>
      <c r="H97" s="1165"/>
      <c r="I97" s="1165"/>
      <c r="J97" s="1165"/>
      <c r="K97" s="1165"/>
      <c r="L97" s="1165"/>
      <c r="M97" s="1165"/>
      <c r="N97" s="1165"/>
      <c r="O97" s="1165"/>
      <c r="P97" s="1165"/>
      <c r="Q97" s="1165"/>
      <c r="R97" s="1165"/>
      <c r="S97" s="1165"/>
      <c r="T97" s="1165"/>
      <c r="U97" s="1165"/>
      <c r="V97" s="1165"/>
      <c r="W97" s="1165"/>
    </row>
    <row r="98" spans="1:23" ht="15" customHeight="1" x14ac:dyDescent="0.2">
      <c r="A98" s="1165"/>
      <c r="B98" s="1165"/>
      <c r="C98" s="1165"/>
      <c r="D98" s="1165"/>
      <c r="E98" s="1165"/>
      <c r="F98" s="1165"/>
      <c r="G98" s="1165"/>
      <c r="H98" s="1165"/>
      <c r="I98" s="1165"/>
      <c r="J98" s="1165"/>
      <c r="K98" s="1165"/>
      <c r="L98" s="1165"/>
      <c r="M98" s="1165"/>
      <c r="N98" s="1165"/>
      <c r="O98" s="1165"/>
      <c r="P98" s="1165"/>
      <c r="Q98" s="1165"/>
      <c r="R98" s="1165"/>
      <c r="S98" s="1165"/>
      <c r="T98" s="1165"/>
      <c r="U98" s="1165"/>
      <c r="V98" s="1165"/>
      <c r="W98" s="1165"/>
    </row>
    <row r="99" spans="1:23" ht="15" customHeight="1" x14ac:dyDescent="0.2">
      <c r="A99" s="1165"/>
      <c r="B99" s="1165"/>
      <c r="C99" s="1165"/>
      <c r="D99" s="1165"/>
      <c r="E99" s="1165"/>
      <c r="F99" s="1165"/>
      <c r="G99" s="1165"/>
      <c r="H99" s="1165"/>
      <c r="I99" s="1165"/>
      <c r="J99" s="1165"/>
      <c r="K99" s="1165"/>
      <c r="L99" s="1165"/>
      <c r="M99" s="1165"/>
      <c r="N99" s="1165"/>
      <c r="O99" s="1165"/>
      <c r="P99" s="1165"/>
      <c r="Q99" s="1165"/>
      <c r="R99" s="1165"/>
      <c r="S99" s="1165"/>
      <c r="T99" s="1165"/>
      <c r="U99" s="1165"/>
      <c r="V99" s="1165"/>
      <c r="W99" s="1165"/>
    </row>
    <row r="100" spans="1:23" ht="15" customHeight="1" x14ac:dyDescent="0.2">
      <c r="A100" s="1165"/>
      <c r="B100" s="1165"/>
      <c r="C100" s="1165"/>
      <c r="D100" s="1165"/>
      <c r="E100" s="1165"/>
      <c r="F100" s="1165"/>
      <c r="G100" s="1165"/>
      <c r="H100" s="1165"/>
      <c r="I100" s="1165"/>
      <c r="J100" s="1165"/>
      <c r="K100" s="1165"/>
      <c r="L100" s="1165"/>
      <c r="M100" s="1165"/>
      <c r="N100" s="1165"/>
      <c r="O100" s="1165"/>
      <c r="P100" s="1165"/>
      <c r="Q100" s="1165"/>
      <c r="R100" s="1165"/>
      <c r="S100" s="1165"/>
      <c r="T100" s="1165"/>
      <c r="U100" s="1165"/>
      <c r="V100" s="1165"/>
      <c r="W100" s="1165"/>
    </row>
    <row r="101" spans="1:23" ht="15" customHeight="1" x14ac:dyDescent="0.2">
      <c r="A101" s="1165"/>
      <c r="B101" s="1165"/>
      <c r="C101" s="1165"/>
      <c r="D101" s="1165"/>
      <c r="E101" s="1165"/>
      <c r="F101" s="1165"/>
      <c r="G101" s="1165"/>
      <c r="H101" s="1165"/>
      <c r="I101" s="1165"/>
      <c r="J101" s="1165"/>
      <c r="K101" s="1165"/>
      <c r="L101" s="1165"/>
      <c r="M101" s="1165"/>
      <c r="N101" s="1165"/>
      <c r="O101" s="1165"/>
      <c r="P101" s="1165"/>
      <c r="Q101" s="1165"/>
      <c r="R101" s="1165"/>
      <c r="S101" s="1165"/>
      <c r="T101" s="1165"/>
      <c r="U101" s="1165"/>
      <c r="V101" s="1165"/>
      <c r="W101" s="1165"/>
    </row>
    <row r="102" spans="1:23" ht="15" customHeight="1" x14ac:dyDescent="0.2">
      <c r="A102" s="1165"/>
      <c r="B102" s="1165"/>
      <c r="C102" s="1165"/>
      <c r="D102" s="1165"/>
      <c r="E102" s="1165"/>
      <c r="F102" s="1165"/>
      <c r="G102" s="1165"/>
      <c r="H102" s="1165"/>
      <c r="I102" s="1165"/>
      <c r="J102" s="1165"/>
      <c r="K102" s="1165"/>
      <c r="L102" s="1165"/>
      <c r="M102" s="1165"/>
      <c r="N102" s="1165"/>
      <c r="O102" s="1165"/>
      <c r="P102" s="1165"/>
      <c r="Q102" s="1165"/>
      <c r="R102" s="1165"/>
      <c r="S102" s="1165"/>
      <c r="T102" s="1165"/>
      <c r="U102" s="1165"/>
      <c r="V102" s="1165"/>
      <c r="W102" s="1165"/>
    </row>
    <row r="103" spans="1:23" ht="15" customHeight="1" x14ac:dyDescent="0.2">
      <c r="A103" s="1165"/>
      <c r="B103" s="1165"/>
      <c r="C103" s="1165"/>
      <c r="D103" s="1165"/>
      <c r="E103" s="1165"/>
      <c r="F103" s="1165"/>
      <c r="G103" s="1165"/>
      <c r="H103" s="1165"/>
      <c r="I103" s="1165"/>
      <c r="J103" s="1165"/>
      <c r="K103" s="1165"/>
      <c r="L103" s="1165"/>
      <c r="M103" s="1165"/>
      <c r="N103" s="1165"/>
      <c r="O103" s="1165"/>
      <c r="P103" s="1165"/>
      <c r="Q103" s="1165"/>
      <c r="R103" s="1165"/>
      <c r="S103" s="1165"/>
      <c r="T103" s="1165"/>
      <c r="U103" s="1165"/>
      <c r="V103" s="1165"/>
      <c r="W103" s="1165"/>
    </row>
    <row r="104" spans="1:23" ht="15" customHeight="1" x14ac:dyDescent="0.2">
      <c r="A104" s="1165"/>
      <c r="B104" s="1165"/>
      <c r="C104" s="1165"/>
      <c r="D104" s="1165"/>
      <c r="E104" s="1165"/>
      <c r="F104" s="1165"/>
      <c r="G104" s="1165"/>
      <c r="H104" s="1165"/>
      <c r="I104" s="1165"/>
      <c r="J104" s="1165"/>
      <c r="K104" s="1165"/>
      <c r="L104" s="1165"/>
      <c r="M104" s="1165"/>
      <c r="N104" s="1165"/>
      <c r="O104" s="1165"/>
      <c r="P104" s="1165"/>
      <c r="Q104" s="1165"/>
      <c r="R104" s="1165"/>
      <c r="S104" s="1165"/>
      <c r="T104" s="1165"/>
      <c r="U104" s="1165"/>
      <c r="V104" s="1165"/>
      <c r="W104" s="1165"/>
    </row>
    <row r="105" spans="1:23" ht="15" customHeight="1" x14ac:dyDescent="0.2">
      <c r="A105" s="1165"/>
      <c r="B105" s="1165"/>
      <c r="C105" s="1165"/>
      <c r="D105" s="1165"/>
      <c r="E105" s="1165"/>
      <c r="F105" s="1165"/>
      <c r="G105" s="1165"/>
      <c r="H105" s="1165"/>
      <c r="I105" s="1165"/>
      <c r="J105" s="1165"/>
      <c r="K105" s="1165"/>
      <c r="L105" s="1165"/>
      <c r="M105" s="1165"/>
      <c r="N105" s="1165"/>
      <c r="O105" s="1165"/>
      <c r="P105" s="1165"/>
      <c r="Q105" s="1165"/>
      <c r="R105" s="1165"/>
      <c r="S105" s="1165"/>
      <c r="T105" s="1165"/>
      <c r="U105" s="1165"/>
      <c r="V105" s="1165"/>
      <c r="W105" s="1165"/>
    </row>
    <row r="106" spans="1:23" ht="15" customHeight="1" x14ac:dyDescent="0.2">
      <c r="A106" s="1165"/>
      <c r="B106" s="1165"/>
      <c r="C106" s="1165"/>
      <c r="D106" s="1165"/>
      <c r="E106" s="1165"/>
      <c r="F106" s="1165"/>
      <c r="G106" s="1165"/>
      <c r="H106" s="1165"/>
      <c r="I106" s="1165"/>
      <c r="J106" s="1165"/>
      <c r="K106" s="1165"/>
      <c r="L106" s="1165"/>
      <c r="M106" s="1165"/>
      <c r="N106" s="1165"/>
      <c r="O106" s="1165"/>
      <c r="P106" s="1165"/>
      <c r="Q106" s="1165"/>
      <c r="R106" s="1165"/>
      <c r="S106" s="1165"/>
      <c r="T106" s="1165"/>
      <c r="U106" s="1165"/>
      <c r="V106" s="1165"/>
      <c r="W106" s="1165"/>
    </row>
    <row r="107" spans="1:23" ht="15" customHeight="1" x14ac:dyDescent="0.2">
      <c r="A107" s="1165"/>
      <c r="B107" s="1165"/>
      <c r="C107" s="1165"/>
      <c r="D107" s="1165"/>
      <c r="E107" s="1165"/>
      <c r="F107" s="1165"/>
      <c r="G107" s="1165"/>
      <c r="H107" s="1165"/>
      <c r="I107" s="1165"/>
      <c r="J107" s="1165"/>
      <c r="K107" s="1165"/>
      <c r="L107" s="1165"/>
      <c r="M107" s="1165"/>
      <c r="N107" s="1165"/>
      <c r="O107" s="1165"/>
      <c r="P107" s="1165"/>
      <c r="Q107" s="1165"/>
      <c r="R107" s="1165"/>
      <c r="S107" s="1165"/>
      <c r="T107" s="1165"/>
      <c r="U107" s="1165"/>
      <c r="V107" s="1165"/>
      <c r="W107" s="1165"/>
    </row>
    <row r="108" spans="1:23" ht="14.25" customHeight="1" x14ac:dyDescent="0.2">
      <c r="B108" s="241" t="s">
        <v>142</v>
      </c>
      <c r="C108" s="241"/>
      <c r="D108" s="241"/>
      <c r="E108" s="241"/>
      <c r="F108" s="241"/>
      <c r="G108" s="241"/>
      <c r="H108" s="241"/>
      <c r="I108" s="241"/>
      <c r="J108" s="242" t="s">
        <v>321</v>
      </c>
      <c r="K108" s="241"/>
      <c r="L108" s="241"/>
      <c r="M108" s="241"/>
      <c r="N108" s="241"/>
      <c r="O108" s="241"/>
      <c r="P108" s="241"/>
      <c r="Q108" s="241"/>
      <c r="R108" s="241"/>
      <c r="S108" s="241"/>
      <c r="T108" s="241"/>
      <c r="U108" s="241"/>
      <c r="V108" s="241"/>
      <c r="W108" s="243"/>
    </row>
    <row r="109" spans="1:23" ht="14.25" customHeight="1" x14ac:dyDescent="0.2">
      <c r="C109" s="242"/>
      <c r="D109" s="242"/>
      <c r="E109" s="242"/>
      <c r="F109" s="242"/>
      <c r="G109" s="242"/>
      <c r="H109" s="242"/>
      <c r="I109" s="242"/>
      <c r="J109" s="242" t="s">
        <v>139</v>
      </c>
      <c r="K109" s="242"/>
      <c r="L109" s="242"/>
      <c r="M109" s="242"/>
      <c r="N109" s="242"/>
      <c r="O109" s="242"/>
      <c r="P109" s="242"/>
      <c r="Q109" s="242"/>
      <c r="R109" s="242"/>
      <c r="S109" s="242"/>
      <c r="T109" s="242"/>
      <c r="U109" s="242"/>
      <c r="V109" s="242"/>
      <c r="W109" s="244"/>
    </row>
    <row r="110" spans="1:23" ht="6.75" customHeight="1" x14ac:dyDescent="0.2">
      <c r="C110" s="245"/>
      <c r="D110" s="245"/>
      <c r="E110" s="245"/>
      <c r="F110" s="245"/>
      <c r="G110" s="245"/>
      <c r="H110" s="245"/>
      <c r="I110" s="245"/>
      <c r="J110" s="245"/>
      <c r="K110" s="245"/>
      <c r="L110" s="245"/>
      <c r="M110" s="245"/>
      <c r="N110" s="245"/>
      <c r="O110" s="245"/>
      <c r="P110" s="245"/>
      <c r="Q110" s="245"/>
      <c r="R110" s="245"/>
      <c r="S110" s="245"/>
      <c r="T110" s="245"/>
      <c r="U110" s="245"/>
      <c r="V110" s="245"/>
      <c r="W110" s="246"/>
    </row>
    <row r="111" spans="1:23" ht="20.25" customHeight="1" x14ac:dyDescent="0.25">
      <c r="A111" s="1055"/>
      <c r="B111" s="1055"/>
      <c r="C111" s="1055"/>
      <c r="D111" s="1055"/>
      <c r="E111" s="1055"/>
      <c r="F111" s="1055"/>
      <c r="G111" s="1055"/>
      <c r="H111" s="1055"/>
      <c r="I111" s="1055"/>
      <c r="J111" s="1055"/>
      <c r="K111" s="1055"/>
      <c r="L111" s="1055"/>
      <c r="M111" s="1055"/>
      <c r="N111" s="1055"/>
      <c r="O111" s="1055"/>
      <c r="P111" s="187"/>
      <c r="Q111" s="1054"/>
      <c r="R111" s="1054"/>
      <c r="S111" s="1054"/>
      <c r="T111" s="1054"/>
      <c r="U111" s="1054"/>
      <c r="V111" s="1054"/>
      <c r="W111" s="1054"/>
    </row>
    <row r="112" spans="1:23" x14ac:dyDescent="0.2">
      <c r="A112" s="196" t="s">
        <v>138</v>
      </c>
      <c r="B112" s="138"/>
      <c r="D112" s="197"/>
      <c r="E112" s="197"/>
      <c r="F112" s="197"/>
      <c r="G112" s="197"/>
      <c r="H112" s="197"/>
      <c r="I112" s="197"/>
      <c r="J112" s="197"/>
      <c r="K112" s="197"/>
      <c r="L112" s="197"/>
      <c r="M112" s="197"/>
      <c r="N112" s="197"/>
      <c r="O112" s="197"/>
      <c r="P112" s="198"/>
      <c r="Q112" s="196" t="s">
        <v>137</v>
      </c>
      <c r="R112" s="197"/>
      <c r="S112" s="197"/>
      <c r="T112" s="197"/>
      <c r="U112" s="197"/>
      <c r="V112" s="197"/>
      <c r="W112" s="247"/>
    </row>
    <row r="113" spans="1:24" ht="15" customHeight="1" x14ac:dyDescent="0.2">
      <c r="A113" s="198"/>
      <c r="B113" s="138"/>
      <c r="D113" s="198"/>
      <c r="E113" s="198"/>
      <c r="F113" s="198"/>
      <c r="G113" s="198"/>
      <c r="H113" s="198"/>
      <c r="I113" s="198"/>
      <c r="J113" s="198"/>
      <c r="K113" s="198"/>
      <c r="L113" s="198"/>
      <c r="M113" s="198"/>
      <c r="N113" s="198"/>
      <c r="O113" s="198"/>
      <c r="P113" s="198"/>
      <c r="Q113" s="198"/>
      <c r="R113" s="198"/>
      <c r="S113" s="198"/>
      <c r="T113" s="198"/>
      <c r="U113" s="198"/>
      <c r="V113" s="198"/>
      <c r="W113" s="248"/>
    </row>
    <row r="114" spans="1:24" ht="18" customHeight="1" x14ac:dyDescent="0.25">
      <c r="A114" s="1056"/>
      <c r="B114" s="1056"/>
      <c r="C114" s="1056"/>
      <c r="D114" s="1056"/>
      <c r="E114" s="1056"/>
      <c r="F114" s="1056"/>
      <c r="G114" s="1056"/>
      <c r="H114" s="1056"/>
      <c r="I114" s="1056"/>
      <c r="J114" s="1056"/>
      <c r="K114" s="1056"/>
      <c r="L114" s="1056"/>
      <c r="M114" s="1056"/>
      <c r="N114" s="1056"/>
      <c r="O114" s="1056"/>
      <c r="P114" s="198"/>
      <c r="Q114" s="1057"/>
      <c r="R114" s="1057"/>
      <c r="S114" s="1057"/>
      <c r="T114" s="1057"/>
      <c r="U114" s="1057"/>
      <c r="V114" s="1057"/>
      <c r="W114" s="1057"/>
    </row>
    <row r="115" spans="1:24" x14ac:dyDescent="0.2">
      <c r="A115" s="196" t="s">
        <v>136</v>
      </c>
      <c r="B115" s="138"/>
      <c r="D115" s="197"/>
      <c r="E115" s="197"/>
      <c r="F115" s="197"/>
      <c r="G115" s="197"/>
      <c r="H115" s="197"/>
      <c r="I115" s="197"/>
      <c r="J115" s="197"/>
      <c r="K115" s="197"/>
      <c r="L115" s="197"/>
      <c r="M115" s="197"/>
      <c r="N115" s="197"/>
      <c r="O115" s="197"/>
      <c r="P115" s="198"/>
      <c r="Q115" s="196" t="s">
        <v>135</v>
      </c>
      <c r="R115" s="197"/>
      <c r="S115" s="197"/>
      <c r="T115" s="197"/>
      <c r="U115" s="197"/>
      <c r="V115" s="197"/>
      <c r="W115" s="247"/>
    </row>
    <row r="116" spans="1:24" ht="13.5" x14ac:dyDescent="0.25">
      <c r="B116" s="138"/>
      <c r="C116" s="187"/>
      <c r="D116" s="187"/>
      <c r="E116" s="187"/>
      <c r="F116" s="187"/>
      <c r="G116" s="187"/>
      <c r="H116" s="187"/>
      <c r="I116" s="187"/>
      <c r="J116" s="187"/>
      <c r="K116" s="187"/>
      <c r="L116" s="187"/>
      <c r="M116" s="187"/>
      <c r="N116" s="187"/>
      <c r="O116" s="187"/>
      <c r="P116" s="187"/>
      <c r="Q116" s="187"/>
      <c r="R116" s="187"/>
      <c r="S116" s="187"/>
      <c r="T116" s="187"/>
      <c r="U116" s="187"/>
      <c r="V116" s="187"/>
      <c r="W116" s="249"/>
    </row>
    <row r="117" spans="1:24" ht="24" customHeight="1" x14ac:dyDescent="0.2">
      <c r="A117" s="250"/>
      <c r="B117" s="25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31"/>
    </row>
    <row r="118" spans="1:24" ht="24" customHeight="1" x14ac:dyDescent="0.2">
      <c r="A118" s="250"/>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31"/>
    </row>
    <row r="119" spans="1:24" ht="24" customHeight="1" x14ac:dyDescent="0.2">
      <c r="A119" s="250"/>
      <c r="B119" s="25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31"/>
    </row>
    <row r="120" spans="1:24" ht="24" customHeight="1" x14ac:dyDescent="0.2">
      <c r="A120" s="250"/>
      <c r="B120" s="25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31"/>
    </row>
    <row r="121" spans="1:24" ht="24" customHeight="1" x14ac:dyDescent="0.2">
      <c r="A121" s="250"/>
      <c r="B121" s="250"/>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31"/>
    </row>
    <row r="122" spans="1:24" ht="24" customHeight="1" x14ac:dyDescent="0.2">
      <c r="A122" s="250"/>
      <c r="B122" s="250"/>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31"/>
    </row>
    <row r="123" spans="1:24" ht="24" customHeight="1" x14ac:dyDescent="0.2">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31"/>
    </row>
    <row r="124" spans="1:24" ht="24" customHeight="1" x14ac:dyDescent="0.2">
      <c r="A124" s="250"/>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31"/>
    </row>
    <row r="125" spans="1:24" ht="24" customHeight="1" x14ac:dyDescent="0.2">
      <c r="A125" s="250"/>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31"/>
    </row>
    <row r="126" spans="1:24" ht="24" customHeight="1" x14ac:dyDescent="0.2">
      <c r="A126" s="250"/>
      <c r="B126" s="25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31"/>
    </row>
    <row r="127" spans="1:24" ht="24" customHeight="1" x14ac:dyDescent="0.2">
      <c r="A127" s="250"/>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31"/>
    </row>
    <row r="128" spans="1:24" ht="24" customHeight="1" x14ac:dyDescent="0.2">
      <c r="A128" s="250"/>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31"/>
    </row>
    <row r="129" spans="1:24" ht="24" customHeight="1" x14ac:dyDescent="0.2">
      <c r="A129" s="250"/>
      <c r="B129" s="25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31"/>
    </row>
    <row r="130" spans="1:24" ht="24" customHeight="1" x14ac:dyDescent="0.2">
      <c r="A130" s="250"/>
      <c r="B130" s="25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31"/>
    </row>
    <row r="131" spans="1:24" ht="24" customHeight="1" x14ac:dyDescent="0.2">
      <c r="A131" s="251"/>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31"/>
    </row>
    <row r="132" spans="1:24" ht="24" customHeight="1" x14ac:dyDescent="0.2">
      <c r="A132" s="251"/>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31"/>
    </row>
    <row r="133" spans="1:24" ht="24" customHeight="1" x14ac:dyDescent="0.2">
      <c r="A133" s="251"/>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31"/>
    </row>
    <row r="134" spans="1:24" ht="24" customHeight="1" x14ac:dyDescent="0.2">
      <c r="A134" s="251"/>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31"/>
    </row>
    <row r="135" spans="1:24" ht="24" customHeight="1" x14ac:dyDescent="0.2">
      <c r="A135" s="251"/>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31"/>
    </row>
    <row r="136" spans="1:24" ht="24" customHeight="1" x14ac:dyDescent="0.2">
      <c r="A136" s="251"/>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31"/>
    </row>
    <row r="137" spans="1:24" ht="24" customHeight="1" x14ac:dyDescent="0.2">
      <c r="A137" s="251"/>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31"/>
    </row>
    <row r="138" spans="1:24" ht="24" customHeight="1" x14ac:dyDescent="0.2">
      <c r="A138" s="253"/>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31"/>
    </row>
    <row r="139" spans="1:24" ht="12.75" customHeight="1" x14ac:dyDescent="0.2">
      <c r="A139" s="207"/>
      <c r="B139" s="1167"/>
      <c r="C139" s="1167"/>
      <c r="D139" s="1167"/>
      <c r="E139" s="1167"/>
      <c r="F139" s="1167"/>
      <c r="G139" s="1167"/>
      <c r="H139" s="1167"/>
      <c r="I139" s="1167"/>
      <c r="J139" s="1167"/>
      <c r="K139" s="1167"/>
      <c r="L139" s="1167"/>
      <c r="M139" s="1167"/>
      <c r="N139" s="1167"/>
      <c r="O139" s="1167"/>
      <c r="P139" s="1167"/>
      <c r="Q139" s="1167"/>
      <c r="R139" s="1167"/>
      <c r="S139" s="1167"/>
      <c r="T139" s="1167"/>
      <c r="U139" s="1167"/>
      <c r="V139" s="1167"/>
      <c r="W139" s="254"/>
      <c r="X139" s="31"/>
    </row>
    <row r="140" spans="1:24" ht="13.5" x14ac:dyDescent="0.25">
      <c r="A140" s="207"/>
      <c r="B140" s="207"/>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07"/>
    </row>
    <row r="141" spans="1:24" x14ac:dyDescent="0.2">
      <c r="B141" s="138"/>
      <c r="C141" s="138"/>
      <c r="D141" s="138"/>
      <c r="E141" s="138"/>
      <c r="F141" s="138"/>
      <c r="G141" s="138"/>
      <c r="H141" s="138"/>
      <c r="I141" s="138"/>
      <c r="J141" s="138"/>
      <c r="K141" s="138"/>
      <c r="L141" s="138"/>
      <c r="M141" s="138"/>
      <c r="N141" s="138"/>
      <c r="O141" s="138"/>
      <c r="P141" s="138"/>
      <c r="Q141" s="138"/>
      <c r="R141" s="138"/>
      <c r="S141" s="138"/>
      <c r="T141" s="138"/>
      <c r="U141" s="138"/>
      <c r="V141" s="138"/>
    </row>
    <row r="142" spans="1:24" x14ac:dyDescent="0.2">
      <c r="B142" s="138"/>
      <c r="C142" s="138"/>
      <c r="D142" s="138"/>
      <c r="E142" s="138"/>
      <c r="F142" s="138"/>
      <c r="G142" s="138"/>
      <c r="H142" s="138"/>
      <c r="I142" s="138"/>
      <c r="J142" s="138"/>
      <c r="K142" s="138"/>
      <c r="L142" s="138"/>
      <c r="M142" s="138"/>
      <c r="N142" s="138"/>
      <c r="O142" s="138"/>
      <c r="P142" s="138"/>
      <c r="Q142" s="138"/>
      <c r="R142" s="138"/>
      <c r="S142" s="138"/>
      <c r="T142" s="138"/>
      <c r="U142" s="138"/>
      <c r="V142" s="138"/>
    </row>
  </sheetData>
  <mergeCells count="61">
    <mergeCell ref="B72:W72"/>
    <mergeCell ref="A73:W83"/>
    <mergeCell ref="A97:W107"/>
    <mergeCell ref="A114:O114"/>
    <mergeCell ref="B139:V139"/>
    <mergeCell ref="A111:O111"/>
    <mergeCell ref="A85:W95"/>
    <mergeCell ref="Q114:W114"/>
    <mergeCell ref="Q111:W111"/>
    <mergeCell ref="A47:W47"/>
    <mergeCell ref="A48:W58"/>
    <mergeCell ref="D45:W46"/>
    <mergeCell ref="A61:W71"/>
    <mergeCell ref="B60:W60"/>
    <mergeCell ref="D34:E34"/>
    <mergeCell ref="N34:O34"/>
    <mergeCell ref="Q34:R34"/>
    <mergeCell ref="P22:U22"/>
    <mergeCell ref="P24:U24"/>
    <mergeCell ref="T34:W38"/>
    <mergeCell ref="G36:L36"/>
    <mergeCell ref="G34:L34"/>
    <mergeCell ref="D36:E36"/>
    <mergeCell ref="N36:O36"/>
    <mergeCell ref="Q36:R36"/>
    <mergeCell ref="N38:O38"/>
    <mergeCell ref="Q38:R38"/>
    <mergeCell ref="H7:O7"/>
    <mergeCell ref="Q7:U7"/>
    <mergeCell ref="H8:O8"/>
    <mergeCell ref="Q8:T8"/>
    <mergeCell ref="H9:O9"/>
    <mergeCell ref="R9:W9"/>
    <mergeCell ref="H10:K10"/>
    <mergeCell ref="L10:O10"/>
    <mergeCell ref="Q10:Q11"/>
    <mergeCell ref="H11:J11"/>
    <mergeCell ref="T16:U16"/>
    <mergeCell ref="H12:K12"/>
    <mergeCell ref="Q12:W12"/>
    <mergeCell ref="H13:O13"/>
    <mergeCell ref="T13:U13"/>
    <mergeCell ref="H14:L14"/>
    <mergeCell ref="N14:O14"/>
    <mergeCell ref="T14:U14"/>
    <mergeCell ref="B4:W4"/>
    <mergeCell ref="B3:W3"/>
    <mergeCell ref="B1:W1"/>
    <mergeCell ref="B31:W31"/>
    <mergeCell ref="G43:L43"/>
    <mergeCell ref="Q43:W43"/>
    <mergeCell ref="H17:O17"/>
    <mergeCell ref="T17:U17"/>
    <mergeCell ref="H18:J18"/>
    <mergeCell ref="N18:O18"/>
    <mergeCell ref="S18:T18"/>
    <mergeCell ref="U18:V18"/>
    <mergeCell ref="H15:L15"/>
    <mergeCell ref="N15:O15"/>
    <mergeCell ref="T15:U15"/>
    <mergeCell ref="H16:O16"/>
  </mergeCells>
  <dataValidations count="1">
    <dataValidation type="list" allowBlank="1" showInputMessage="1" showErrorMessage="1" sqref="B33 P26 B40 B42 B45 P28" xr:uid="{00000000-0002-0000-0500-000000000000}">
      <formula1>"Yes, No"</formula1>
    </dataValidation>
  </dataValidations>
  <printOptions horizontalCentered="1"/>
  <pageMargins left="0.5" right="0.5" top="0.7" bottom="0.5" header="0.3" footer="0.3"/>
  <pageSetup scale="87" fitToHeight="0" orientation="portrait" r:id="rId1"/>
  <headerFooter>
    <oddHeader>&amp;CGeorgia Department of Community Affairs
Office of Housing Finance and Development</oddHeader>
    <oddFooter>&amp;L&amp;G&amp;Cpage &amp;P of &amp;N</oddFooter>
  </headerFooter>
  <rowBreaks count="1" manualBreakCount="1">
    <brk id="58"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7E294-3AFC-4A3B-A41C-1A58B843E0BA}">
  <ds:schemaRefs>
    <ds:schemaRef ds:uri="http://schemas.microsoft.com/sharepoint/v3/contenttype/forms"/>
  </ds:schemaRefs>
</ds:datastoreItem>
</file>

<file path=customXml/itemProps2.xml><?xml version="1.0" encoding="utf-8"?>
<ds:datastoreItem xmlns:ds="http://schemas.openxmlformats.org/officeDocument/2006/customXml" ds:itemID="{46ABF921-D33A-401F-8419-271138172D46}">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431100d4-4470-42c1-96bc-46686c1829ae"/>
    <ds:schemaRef ds:uri="http://purl.org/dc/terms/"/>
    <ds:schemaRef ds:uri="http://schemas.openxmlformats.org/package/2006/metadata/core-properties"/>
    <ds:schemaRef ds:uri="a3214002-4e89-4063-b1dc-322df3a9e0d6"/>
    <ds:schemaRef ds:uri="http://www.w3.org/XML/1998/namespace"/>
  </ds:schemaRefs>
</ds:datastoreItem>
</file>

<file path=customXml/itemProps3.xml><?xml version="1.0" encoding="utf-8"?>
<ds:datastoreItem xmlns:ds="http://schemas.openxmlformats.org/officeDocument/2006/customXml" ds:itemID="{8CB4E408-E6C0-465E-ABDD-1579DE307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Submission Form and Checklist</vt:lpstr>
      <vt:lpstr>Project Narrative</vt:lpstr>
      <vt:lpstr>Rent Schedule and Summary</vt:lpstr>
      <vt:lpstr>HOME Consent</vt:lpstr>
      <vt:lpstr>Rural HOME Preservatn Setaside</vt:lpstr>
      <vt:lpstr>DCAUSEONLYSB</vt:lpstr>
      <vt:lpstr>General Set Aside Request</vt:lpstr>
      <vt:lpstr>'General Set Aside Request'!Print_Area</vt:lpstr>
      <vt:lpstr>'HOME Consent'!Print_Area</vt:lpstr>
      <vt:lpstr>INSTRUCTIONS!Print_Area</vt:lpstr>
      <vt:lpstr>'Project Narrative'!Print_Area</vt:lpstr>
      <vt:lpstr>'Rent Schedule and Summary'!Print_Area</vt:lpstr>
      <vt:lpstr>'Rural HOME Preservatn Setaside'!Print_Area</vt:lpstr>
      <vt:lpstr>'Submission Form and Checklist'!Print_Area</vt:lpstr>
      <vt:lpstr>'General Set Aside Request'!Print_Titles</vt:lpstr>
      <vt:lpstr>'HOME Consent'!Print_Titles</vt:lpstr>
      <vt:lpstr>INSTRUCTIONS!Print_Titles</vt:lpstr>
      <vt:lpstr>'Project Narrative'!Print_Titles</vt:lpstr>
      <vt:lpstr>'Rent Schedule and Summary'!Print_Titles</vt:lpstr>
      <vt:lpstr>'Rural HOME Preservatn Setaside'!Print_Titles</vt:lpstr>
      <vt:lpstr>'Submission Form and Checklist'!Print_Titles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stephen.barrett</dc:creator>
  <cp:lastModifiedBy>Stephen Barrett</cp:lastModifiedBy>
  <cp:lastPrinted>2019-02-20T18:19:01Z</cp:lastPrinted>
  <dcterms:created xsi:type="dcterms:W3CDTF">2015-02-26T20:53:12Z</dcterms:created>
  <dcterms:modified xsi:type="dcterms:W3CDTF">2019-03-12T21:17:30Z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